
<file path=[Content_Types].xml><?xml version="1.0" encoding="utf-8"?>
<Types xmlns="http://schemas.openxmlformats.org/package/2006/content-types">
  <Override PartName="/xl/_rels/workbook.xml.rels" ContentType="application/vnd.openxmlformats-package.relationships+xml"/>
  <Override PartName="/xl/media/image3.wmf" ContentType="image/x-wmf"/>
  <Override PartName="/xl/media/image1.wmf" ContentType="image/x-wmf"/>
  <Override PartName="/xl/media/image2.wmf" ContentType="image/x-wmf"/>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externalLinks/_rels/externalLink4.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_rels/externalLink3.xml.rels" ContentType="application/vnd.openxmlformats-package.relationships+xml"/>
  <Override PartName="/xl/externalLinks/externalLink4.xml" ContentType="application/vnd.openxmlformats-officedocument.spreadsheetml.externalLink+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_rels/drawing2.xml.rels" ContentType="application/vnd.openxmlformats-package.relationships+xml"/>
  <Override PartName="/xl/drawings/_rels/drawing1.xml.rels" ContentType="application/vnd.openxmlformats-package.relationships+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dvanced Controls" sheetId="1" state="visible" r:id="rId2"/>
    <sheet name="Variable Meta-analysis-DD" sheetId="2" state="visible" r:id="rId3"/>
  </sheets>
  <externalReferences>
    <externalReference r:id="rId4"/>
    <externalReference r:id="rId5"/>
    <externalReference r:id="rId6"/>
    <externalReference r:id="rId7"/>
  </externalReferences>
  <definedNames>
    <definedName function="false" hidden="false" name="Adopt" vbProcedure="false">#REF!</definedName>
    <definedName function="false" hidden="false" name="AdoptionExtrapolation" vbProcedure="false">'[1]helper tables'!#ref!</definedName>
    <definedName function="false" hidden="false" name="AdoptionFactoring" vbProcedure="false">#REF!</definedName>
    <definedName function="false" hidden="false" name="AdoptionInputAsia" vbProcedure="false">#REF!</definedName>
    <definedName function="false" hidden="false" name="AdoptionInputChina" vbProcedure="false">#REF!</definedName>
    <definedName function="false" hidden="false" name="AdoptionInputEasternEurope" vbProcedure="false">#REF!</definedName>
    <definedName function="false" hidden="false" name="AdoptionInputEU" vbProcedure="false">#REF!</definedName>
    <definedName function="false" hidden="false" name="AdoptionInputGlobalData" vbProcedure="false">#REF!</definedName>
    <definedName function="false" hidden="false" name="AdoptionInputIndia" vbProcedure="false">#REF!</definedName>
    <definedName function="false" hidden="false" name="AdoptionInputLatinAmerica" vbProcedure="false">#REF!</definedName>
    <definedName function="false" hidden="false" name="AdoptionInputMiddleEastAfrica" vbProcedure="false">#REF!</definedName>
    <definedName function="false" hidden="false" name="AdoptionInputOECD90" vbProcedure="false">#REF!</definedName>
    <definedName function="false" hidden="false" name="AdoptionInputUSA" vbProcedure="false">#REF!</definedName>
    <definedName function="false" hidden="false" name="AdoptionLinearRegression" vbProcedure="false">#REF!</definedName>
    <definedName function="false" hidden="false" name="AdoptionScenarioInputs" vbProcedure="false">'Advanced Controls'!$A$234</definedName>
    <definedName function="false" hidden="false" name="AdoptionTrendGrowth" vbProcedure="false">'Advanced Controls'!$A$266</definedName>
    <definedName function="false" hidden="false" name="AdoptionUnitOfMeasure" vbProcedure="false">'Advanced Controls'!$C$42</definedName>
    <definedName function="false" hidden="false" name="agro_inputs" vbProcedure="false">#REF!</definedName>
    <definedName function="false" hidden="false" name="Alpha" vbProcedure="false">'[2]C. Adoption Curve'!$B$119</definedName>
    <definedName function="false" hidden="false" name="Alphaaa" vbProcedure="false">#REF!</definedName>
    <definedName function="false" hidden="false" name="avoidedch4" vbProcedure="false">#REF!</definedName>
    <definedName function="false" hidden="false" name="avoidedn2o" vbProcedure="false">#REF!</definedName>
    <definedName function="false" hidden="false" name="BuiltInLearningRate" vbProcedure="false">#REF!</definedName>
    <definedName function="false" hidden="false" name="CH4CalcsCH4PPB" vbProcedure="false">#REF!</definedName>
    <definedName function="false" hidden="false" name="CH4CalcsCH4Reduced" vbProcedure="false">#REF!</definedName>
    <definedName function="false" hidden="false" name="chemicals" vbProcedure="false">#REF!</definedName>
    <definedName function="false" hidden="false" name="ChoiceListFeedstocks" vbProcedure="false">[3]chains!$h$11:#REF!</definedName>
    <definedName function="false" hidden="false" name="CHRT_ADPNReg_AsJ" vbProcedure="false">OFFSET(#REF!,#REF!-2014,0,#REF!-#REF!+1,1)</definedName>
    <definedName function="false" hidden="false" name="CHRT_ADPNReg_AsJ_data" vbProcedure="false">OFFSET(#REF!,#REF!-2014,2,#REF!-#REF!+1,1)</definedName>
    <definedName function="false" hidden="false" name="CHRT_ADPNReg_EEur" vbProcedure="false">OFFSET(#REF!,#REF!-2014,0,#REF!-#REF!+1,1)</definedName>
    <definedName function="false" hidden="false" name="CHRT_ADPNReg_EEur_data" vbProcedure="false">OFFSET(#REF!,#REF!-2014,1,#REF!-#REF!+1,1)</definedName>
    <definedName function="false" hidden="false" name="CHRT_ADPNReg_LAT" vbProcedure="false">OFFSET(#REF!,#REF!-2014,0,#REF!-#REF!+1,1)</definedName>
    <definedName function="false" hidden="false" name="CHRT_ADPNReg_LAT_data" vbProcedure="false">OFFSET(#REF!,#REF!-2014,4,#REF!-#REF!+1,1)</definedName>
    <definedName function="false" hidden="false" name="CHRT_ADPNReg_MEA" vbProcedure="false">OFFSET(#REF!,#REF!-2014,0,#REF!-#REF!+1,1)</definedName>
    <definedName function="false" hidden="false" name="CHRT_ADPNReg_MEA_data" vbProcedure="false">OFFSET(#REF!,#REF!-2014,3,#REF!-#REF!+1,1)</definedName>
    <definedName function="false" hidden="false" name="CHRT_ADPNReg_OECD90" vbProcedure="false">OFFSET(#REF!,#REF!-2014,0,#REF!-#REF!+1,1)</definedName>
    <definedName function="false" hidden="false" name="CHRT_ADPNReg_OECD90_data" vbProcedure="false">OFFSET(#REF!,#REF!-2014,0,#REF!-#REF!+1,1)</definedName>
    <definedName function="false" hidden="false" name="CHRT_ADPN_data" vbProcedure="false">OFFSET(#REF!,#REF!-2014,0,#REF!-#REF!+1,1)</definedName>
    <definedName function="false" hidden="false" name="CHRT_ADPN_World" vbProcedure="false">OFFSET(#REF!,#REF!-2014,0,#REF!-#REF!+1,1)</definedName>
    <definedName function="false" hidden="false" name="CHRT_ADYOY_OPT_SOL" vbProcedure="false">OFFSET(#REF!,#REF!-2014,0,#REF!-#REF!+1,1)</definedName>
    <definedName function="false" hidden="false" name="CHRT_ADYOY_OPT_TAM" vbProcedure="false">OFFSET(#REF!,#REF!-2014,0,#REF!-#REF!+1,1)</definedName>
    <definedName function="false" hidden="false" name="CHRT_ADYOY_OPT_TLA" vbProcedure="false">OFFSET(#REF!,#REF!-2014,0,#REF!-#REF!+1,1)</definedName>
    <definedName function="false" hidden="false" name="CHRT_ADYOY_REF_SOL" vbProcedure="false">OFFSET(#REF!,#REF!-2014,0,#REF!-#REF!+1,1)</definedName>
    <definedName function="false" hidden="false" name="CHRT_ADYOY_REF_TAM" vbProcedure="false">OFFSET(#REF!,#REF!-2014,0,#REF!-#REF!+1,1)</definedName>
    <definedName function="false" hidden="false" name="CHRT_ADYOY_REF_TLA" vbProcedure="false">OFFSET(#REF!,#REF!-2014,0,#REF!-#REF!+1,1)</definedName>
    <definedName function="false" hidden="false" name="CHRT_CO2Cumu_Data" vbProcedure="false">OFFSET(#REF!,#REF!-2014,0,#REF!-#REF!+1,1)</definedName>
    <definedName function="false" hidden="false" name="CHRT_CO2MMTReg_AsJ" vbProcedure="false">OFFSET(#REF!,#REF!-2014,3,#REF!-#REF!+1,1)</definedName>
    <definedName function="false" hidden="false" name="CHRT_CO2MMTReg_China" vbProcedure="false">OFFSET(#REF!,#REF!-2014,6,#REF!-#REF!+1,1)</definedName>
    <definedName function="false" hidden="false" name="CHRT_CO2MMTReg_EEur" vbProcedure="false">OFFSET(#REF!,#REF!-2014,2,#REF!-#REF!+1,1)</definedName>
    <definedName function="false" hidden="false" name="CHRT_CO2MMTReg_EU" vbProcedure="false">OFFSET(#REF!,#REF!-2014,8,#REF!-#REF!+1,1)</definedName>
    <definedName function="false" hidden="false" name="CHRT_CO2MMTReg_India" vbProcedure="false">OFFSET(#REF!,#REF!-2014,7,#REF!-#REF!+1,1)</definedName>
    <definedName function="false" hidden="false" name="CHRT_CO2MMTReg_LAT" vbProcedure="false">OFFSET(#REF!,#REF!-2014,5,#REF!-#REF!+1,1)</definedName>
    <definedName function="false" hidden="false" name="CHRT_CO2MMTReg_MEA" vbProcedure="false">OFFSET(#REF!,#REF!-2014,4,#REF!-#REF!+1,1)</definedName>
    <definedName function="false" hidden="false" name="CHRT_CO2MMTReg_OECD90" vbProcedure="false">OFFSET(#REF!,#REF!-2014,1,#REF!-#REF!+1,1)</definedName>
    <definedName function="false" hidden="false" name="CHRT_CO2MMTReg_USA" vbProcedure="false">OFFSET(#REF!,#REF!-2014,9,#REF!-#REF!+1,1)</definedName>
    <definedName function="false" hidden="false" name="CHRT_CO2MMT_data" vbProcedure="false">OFFSET(#REF!,#REF!-2014,0,#REF!-#REF!+1,1)</definedName>
    <definedName function="false" hidden="false" name="CHRT_CO2MMT_World" vbProcedure="false">OFFSET(#REF!,#REF!-2014,0,#REF!-#REF!+1,1)</definedName>
    <definedName function="false" hidden="false" name="CHRT_CO2PPM_data" vbProcedure="false">OFFSET(#REF!,#REF!-2014,0,#REF!-#REF!+1,1)</definedName>
    <definedName function="false" hidden="false" name="CHRT_CO2PPM_World" vbProcedure="false">OFFSET(#REF!,#REF!-2014,0,#REF!-#REF!+1,1)</definedName>
    <definedName function="false" hidden="false" name="CHRT_CO2SequestCumu" vbProcedure="false">OFFSET(#REF!,#REF!-2014,0,#REF!-#REF!+1,1)</definedName>
    <definedName function="false" hidden="false" name="CHRT_CO2Sequestration" vbProcedure="false">OFFSET(#REF!,#REF!-2014,0,#REF!-#REF!+1,1)</definedName>
    <definedName function="false" hidden="false" name="CHRT_NPM_CONV" vbProcedure="false">OFFSET(#REF!,#REF!-2014,1,#REF!-#REF!+1,1)</definedName>
    <definedName function="false" hidden="false" name="CHRT_NPM_SOL" vbProcedure="false">OFFSET(#REF!,#REF!-2014,0,#REF!-#REF!+1,1)</definedName>
    <definedName function="false" hidden="false" name="CHRT_years" vbProcedure="false">OFFSET(#REF!,#REF!-2014,0,#REF!-#REF!+1,1)</definedName>
    <definedName function="false" hidden="false" name="CHRT_Yield" vbProcedure="false">OFFSET(#REF!,#REF!-2014,0,#REF!-#REF!+1,1)</definedName>
    <definedName function="false" hidden="false" name="CO2CalcsCO2eqMMT" vbProcedure="false">#REF!</definedName>
    <definedName function="false" hidden="false" name="CO2CalcsCO2eqPPM" vbProcedure="false">#REF!</definedName>
    <definedName function="false" hidden="false" name="CO2CalcsCO2MMT" vbProcedure="false">#REF!</definedName>
    <definedName function="false" hidden="false" name="CO2CalcsCO2PPM" vbProcedure="false">#REF!</definedName>
    <definedName function="false" hidden="false" name="COMMONCONVERSIONS" vbProcedure="false">'Variable Meta-analysis-DD'!$Q$1</definedName>
    <definedName function="false" hidden="false" name="CurrentAdoptionMix" vbProcedure="false">'[1]main controls'!#ref!</definedName>
    <definedName function="false" hidden="false" name="CurrentAdoptionOfSolution" vbProcedure="false">'Advanced Controls'!$A$55</definedName>
    <definedName function="false" hidden="false" name="CustomAdoptionCustomizedAdoption" vbProcedure="false">#REF!</definedName>
    <definedName function="false" hidden="false" name="CustomAdoptionDefaultSCurve" vbProcedure="false">#REF!</definedName>
    <definedName function="false" hidden="false" name="CustomAdoptionExtrapolationSCurve" vbProcedure="false">#REF!</definedName>
    <definedName function="false" hidden="false" name="CustomOPTScenarioTables" vbProcedure="false">#REF!</definedName>
    <definedName function="false" hidden="false" name="CustomOPTTables" vbProcedure="false">#REF!</definedName>
    <definedName function="false" hidden="false" name="CustomREFScenarioTables" vbProcedure="false">#REF!</definedName>
    <definedName function="false" hidden="false" name="CustomREFTables" vbProcedure="false">#REF!</definedName>
    <definedName function="false" hidden="false" name="CustomScenarioTables" vbProcedure="false">'[3]Custom Adoption'!$A$77:$B$1000</definedName>
    <definedName function="false" hidden="false" name="CustomTLA" vbProcedure="false">'Advanced Controls'!$E$54</definedName>
    <definedName function="false" hidden="false" name="DirectEmissionsReduction" vbProcedure="false">#REF!</definedName>
    <definedName function="false" hidden="false" name="EF_agro_inputs" vbProcedure="false">#REF!</definedName>
    <definedName function="false" hidden="false" name="EF_chemicals_kg" vbProcedure="false">#REF!</definedName>
    <definedName function="false" hidden="false" name="EF_chemicals_MJ" vbProcedure="false">#REF!</definedName>
    <definedName function="false" hidden="false" name="EF_electricity" vbProcedure="false">#REF!</definedName>
    <definedName function="false" hidden="false" name="EF_fuels_MJ" vbProcedure="false">#REF!</definedName>
    <definedName function="false" hidden="false" name="eins" vbProcedure="false">#REF!</definedName>
    <definedName function="false" hidden="false" name="electricity" vbProcedure="false">#REF!</definedName>
    <definedName function="false" hidden="false" name="EmissionsFactorsBAUGridEFCO2" vbProcedure="false">#REF!</definedName>
    <definedName function="false" hidden="false" name="EmissionsFactorsBAUGridEFCO2eq" vbProcedure="false">#REF!</definedName>
    <definedName function="false" hidden="false" name="EmissionsFactorsOPTGridEFCO2" vbProcedure="false">#REF!</definedName>
    <definedName function="false" hidden="false" name="EmissionsFactorsOPTGridEFCO2eq" vbProcedure="false">#REF!</definedName>
    <definedName function="false" hidden="false" name="EnterSolutionName" vbProcedure="false">'Advanced Controls'!$C$40</definedName>
    <definedName function="false" hidden="false" name="eselection" vbProcedure="false">#REF!</definedName>
    <definedName function="false" hidden="false" name="EstimateLearningRate" vbProcedure="false">'Variable Meta-analysis-DD'!$A$1389</definedName>
    <definedName function="false" hidden="false" name="FE_transport" vbProcedure="false">#REF!</definedName>
    <definedName function="false" hidden="false" name="FirstCostConventional" vbProcedure="false">'Advanced Controls'!$B$77</definedName>
    <definedName function="false" hidden="false" name="FirstCostFactoring" vbProcedure="false">#REF!</definedName>
    <definedName function="false" hidden="false" name="FirstCostForecast" vbProcedure="false">#REF!</definedName>
    <definedName function="false" hidden="false" name="FirstCostSolution" vbProcedure="false">'Advanced Controls'!$B$92</definedName>
    <definedName function="false" hidden="false" name="Flächentyp" vbProcedure="false">#REF!</definedName>
    <definedName function="false" hidden="false" name="FOMCostConventional" vbProcedure="false">'Advanced Controls'!$I$95</definedName>
    <definedName function="false" hidden="false" name="FOMCostSolution" vbProcedure="false">'Advanced Controls'!$I$128</definedName>
    <definedName function="false" hidden="false" name="FuelEmissionsFactor" vbProcedure="false">'Advanced Controls'!$I$123</definedName>
    <definedName function="false" hidden="false" name="fuels" vbProcedure="false">#REF!</definedName>
    <definedName function="false" hidden="false" name="fuelselection" vbProcedure="false">#REF!</definedName>
    <definedName function="false" hidden="false" name="FunctionalUnitOfMeasure" vbProcedure="false">'Advanced Controls'!$C$41</definedName>
    <definedName function="false" hidden="false" name="GAEZmoisture" vbProcedure="false">#REF!</definedName>
    <definedName function="false" hidden="false" name="GAEZslope" vbProcedure="false">#REF!</definedName>
    <definedName function="false" hidden="false" name="GAEZsoil" vbProcedure="false">#REF!</definedName>
    <definedName function="false" hidden="false" name="GAEZsum" vbProcedure="false">#REF!</definedName>
    <definedName function="false" hidden="false" name="GAEZthermal" vbProcedure="false">#REF!</definedName>
    <definedName function="false" hidden="false" name="GlobArct" vbProcedure="false">#REF!</definedName>
    <definedName function="false" hidden="false" name="GlobArid" vbProcedure="false">#REF!</definedName>
    <definedName function="false" hidden="false" name="HelperTablesDefaultBAUInterpolation" vbProcedure="false">#REF!</definedName>
    <definedName function="false" hidden="false" name="HelperTablesDefaultOPTInterpolation" vbProcedure="false">#REF!</definedName>
    <definedName function="false" hidden="false" name="HelperTablesUsingPolynomials" vbProcedure="false">#REF!</definedName>
    <definedName function="false" hidden="false" name="imit_rate" vbProcedure="false">#REF!</definedName>
    <definedName function="false" hidden="false" name="IndirectCO2" vbProcedure="false">'Advanced Controls'!$F$174</definedName>
    <definedName function="false" hidden="false" name="infinity" vbProcedure="false">#REF!</definedName>
    <definedName function="false" hidden="false" name="innov_rate" vbProcedure="false">#REF!</definedName>
    <definedName function="false" hidden="false" name="Klimazone" vbProcedure="false">#REF!</definedName>
    <definedName function="false" hidden="false" name="Land_Areas" vbProcedure="false">#REF!</definedName>
    <definedName function="false" hidden="false" name="Land_Solutions" vbProcedure="false">#REF!</definedName>
    <definedName function="false" hidden="false" name="LearningRateConventional" vbProcedure="false">'[1]main controls'!#ref!</definedName>
    <definedName function="false" hidden="false" name="LearningRateSolution" vbProcedure="false">'[1]main controls'!#ref!</definedName>
    <definedName function="false" hidden="false" name="LHV_fuels" vbProcedure="false">#REF!</definedName>
    <definedName function="false" hidden="false" name="LHV_solids" vbProcedure="false">#REF!</definedName>
    <definedName function="false" hidden="false" name="LifetimeConventional" vbProcedure="false">'Advanced Controls'!$E$95</definedName>
    <definedName function="false" hidden="false" name="LifetimeCostSavingsFactoring" vbProcedure="false">#REF!</definedName>
    <definedName function="false" hidden="false" name="LifetimeCostSavingsForecast" vbProcedure="false">#REF!</definedName>
    <definedName function="false" hidden="false" name="LifetimeSolution" vbProcedure="false">'[1]Main Controls'!$B$184</definedName>
    <definedName function="false" hidden="false" name="NetEnergyUnitsUsed" vbProcedure="false">#REF!</definedName>
    <definedName function="false" hidden="false" name="NetIndirectEmissions" vbProcedure="false">#REF!</definedName>
    <definedName function="false" hidden="false" name="OperatingCostConventional" vbProcedure="false">'Advanced Controls'!$C$77</definedName>
    <definedName function="false" hidden="false" name="OperatingCostFactoring" vbProcedure="false">#REF!</definedName>
    <definedName function="false" hidden="false" name="OperatingCostSavingCalculation" vbProcedure="false">#REF!</definedName>
    <definedName function="false" hidden="false" name="OperatingCostSolution" vbProcedure="false">'Advanced Controls'!$C$92</definedName>
    <definedName function="false" hidden="false" name="Option_A_0_B_1" vbProcedure="false">#REF!</definedName>
    <definedName function="false" hidden="false" name="Peak" vbProcedure="false">'[4]C. Adoption Curve'!$B$117</definedName>
    <definedName function="false" hidden="false" name="Peak1" vbProcedure="false">#REF!</definedName>
    <definedName function="false" hidden="false" name="ReducedFuelEmissions" vbProcedure="false">#REF!</definedName>
    <definedName function="false" hidden="false" name="ReducedGridEmissionsCO2" vbProcedure="false">#REF!</definedName>
    <definedName function="false" hidden="false" name="ReducedGridEmissionsCO2eq" vbProcedure="false">#REF!</definedName>
    <definedName function="false" hidden="false" name="REplacedEmissionsCO2eq" vbProcedure="false">#REF!</definedName>
    <definedName function="false" hidden="false" name="ReplacedGridEmissionsCO2" vbProcedure="false">#REF!</definedName>
    <definedName function="false" hidden="false" name="ReplacementReductionOther" vbProcedure="false">'Advanced Controls'!$A$121</definedName>
    <definedName function="false" hidden="false" name="sat_limit" vbProcedure="false">#REF!</definedName>
    <definedName function="false" hidden="false" name="SequestrationRates" vbProcedure="false">'Variable Meta-analysis-DD'!$C$761</definedName>
    <definedName function="false" hidden="false" name="solids" vbProcedure="false">#REF!</definedName>
    <definedName function="false" hidden="false" name="TAMFactoring" vbProcedure="false">'[1]tla data'!#ref!</definedName>
    <definedName function="false" hidden="false" name="TAMInputChina" vbProcedure="false">'[1]tla data'!#ref!</definedName>
    <definedName function="false" hidden="false" name="TAMInputEU" vbProcedure="false">#REF!</definedName>
    <definedName function="false" hidden="false" name="TAMInputGlobalData" vbProcedure="false">#REF!</definedName>
    <definedName function="false" hidden="false" name="TAMInputIndia" vbProcedure="false">#REF!</definedName>
    <definedName function="false" hidden="false" name="TAMInputMiddleEastAfrica" vbProcedure="false">'[1]tla data'!#ref!</definedName>
    <definedName function="false" hidden="false" name="TAMInputOECD90" vbProcedure="false">#REF!</definedName>
    <definedName function="false" hidden="false" name="TAMInputUSA" vbProcedure="false">#REF!</definedName>
    <definedName function="false" hidden="false" name="TempHumid" vbProcedure="false">#REF!</definedName>
    <definedName function="false" hidden="false" name="TempSemi" vbProcedure="false">#REF!</definedName>
    <definedName function="false" hidden="false" name="Testliste" vbProcedure="false">#REF!</definedName>
    <definedName function="false" hidden="false" name="Tiime2" vbProcedure="false">#REF!</definedName>
    <definedName function="false" hidden="false" name="Time" vbProcedure="false">'[4]C. Adoption Curve'!$A$123:$A$208</definedName>
    <definedName function="false" hidden="false" name="Time0" vbProcedure="false">'[4]C. Adoption Curve'!$B$120</definedName>
    <definedName function="false" hidden="false" name="Time1" vbProcedure="false">NA()</definedName>
    <definedName function="false" hidden="false" name="Time2" vbProcedure="false">NA()</definedName>
    <definedName function="false" hidden="false" name="Timee" vbProcedure="false">#REF!</definedName>
    <definedName function="false" hidden="false" name="Timme0" vbProcedure="false">#REF!</definedName>
    <definedName function="false" hidden="false" name="Timme2" vbProcedure="false">#REF!</definedName>
    <definedName function="false" hidden="false" name="TLAArctic" vbProcedure="false">'[1]tla data'!#ref!</definedName>
    <definedName function="false" hidden="false" name="TLAArid" vbProcedure="false">#REF!</definedName>
    <definedName function="false" hidden="false" name="TLATemperateBorealHumid" vbProcedure="false">#REF!</definedName>
    <definedName function="false" hidden="false" name="TLATemperateBorealSemiArid" vbProcedure="false">#REF!</definedName>
    <definedName function="false" hidden="false" name="TLATropicalHumid" vbProcedure="false">#REF!</definedName>
    <definedName function="false" hidden="false" name="TLATropicalSemiArid" vbProcedure="false">#REF!</definedName>
    <definedName function="false" hidden="false" name="Transport" vbProcedure="false">#REF!</definedName>
    <definedName function="false" hidden="false" name="transportselection" vbProcedure="false">#REF!</definedName>
    <definedName function="false" hidden="false" name="TropHumid" vbProcedure="false">#REF!</definedName>
    <definedName function="false" hidden="false" name="TropSemi" vbProcedure="false">#REF!</definedName>
    <definedName function="false" hidden="false" name="UnitsAdoptionAnnualFunctionalUnitsAdoptedBAU" vbProcedure="false">#REF!</definedName>
    <definedName function="false" hidden="false" name="UnitsAdoptionAnnualFunctionalUnitsAdoptedOPT" vbProcedure="false">#REF!</definedName>
    <definedName function="false" hidden="false" name="UnitsAdoptionBAUGDPperCapitaTAM" vbProcedure="false">#REF!</definedName>
    <definedName function="false" hidden="false" name="UnitsAdoptionBAUperCapitaTAM" vbProcedure="false">#REF!</definedName>
    <definedName function="false" hidden="false" name="UnitsAdoptionBAUTAM" vbProcedure="false">#REF!</definedName>
    <definedName function="false" hidden="false" name="UnitsAdoptionCumulativeOperationalUnitsBAU" vbProcedure="false">#REF!</definedName>
    <definedName function="false" hidden="false" name="UnitsAdoptionCumulativeOperationalUnitsOPT" vbProcedure="false">#REF!</definedName>
    <definedName function="false" hidden="false" name="UnitsAdoptionDirectEmissionsSaved" vbProcedure="false">#REF!</definedName>
    <definedName function="false" hidden="false" name="UnitsAdoptionEnergyUnitsSaved" vbProcedure="false">#REF!</definedName>
    <definedName function="false" hidden="false" name="UnitsAdoptionFuelUnitsAvoided" vbProcedure="false">#REF!</definedName>
    <definedName function="false" hidden="false" name="UnitsAdoptionGDPperCapitaBAU" vbProcedure="false">#REF!</definedName>
    <definedName function="false" hidden="false" name="UnitsAdoptionGDPperCapitaOPT" vbProcedure="false">#REF!</definedName>
    <definedName function="false" hidden="false" name="UnitsAdoptionGDPScenarioBAU" vbProcedure="false">#REF!</definedName>
    <definedName function="false" hidden="false" name="UnitsAdoptionGDPScenarioOPT" vbProcedure="false">#REF!</definedName>
    <definedName function="false" hidden="false" name="UnitsAdoptionNetAnnualUnitsAdopted" vbProcedure="false">#REF!</definedName>
    <definedName function="false" hidden="false" name="UnitsAdoptionNetEnergyUnitsUsed" vbProcedure="false">#REF!</definedName>
    <definedName function="false" hidden="false" name="UnitsAdoptionNewAdoptionUnitsBAU" vbProcedure="false">#REF!</definedName>
    <definedName function="false" hidden="false" name="UnitsAdoptionNewAdoptionUnitsOPT" vbProcedure="false">#REF!</definedName>
    <definedName function="false" hidden="false" name="UnitsAdoptionOPTGDPperCapitaTAM" vbProcedure="false">#REF!</definedName>
    <definedName function="false" hidden="false" name="UnitsAdoptionOPTperCapitaTAM" vbProcedure="false">#REF!</definedName>
    <definedName function="false" hidden="false" name="UnitsAdoptionOPTTAM" vbProcedure="false">#REF!</definedName>
    <definedName function="false" hidden="false" name="UnitsAdoptionOutput" vbProcedure="false">#REF!</definedName>
    <definedName function="false" hidden="false" name="UnitsAdoptionPopulationScenarioBAU" vbProcedure="false">#REF!</definedName>
    <definedName function="false" hidden="false" name="UnitsAdoptionPopulationScenarioOPT" vbProcedure="false">#REF!</definedName>
    <definedName function="false" hidden="false" name="UnitsAdoptionTotalConventionalFunctionalUnitsBAU" vbProcedure="false">#REF!</definedName>
    <definedName function="false" hidden="false" name="UnitsAdoptionTotalNewConventionalUnits" vbProcedure="false">#REF!</definedName>
    <definedName function="false" hidden="false" name="UnitsAdoptionTotalUnitsBAU" vbProcedure="false">#REF!</definedName>
    <definedName function="false" hidden="false" name="UnitsAdoptionTotalUnitsOPT" vbProcedure="false">#REF!</definedName>
    <definedName function="false" hidden="false" name="Value1" vbProcedure="false">NA()</definedName>
    <definedName function="false" hidden="false" name="Value10" vbProcedure="false">#REF!</definedName>
    <definedName function="false" hidden="false" name="Value2" vbProcedure="false">NA()</definedName>
    <definedName function="false" hidden="false" name="Variable19" vbProcedure="false">'Variable Meta-analysis-DD'!$C$849</definedName>
    <definedName function="false" hidden="false" name="Variable20" vbProcedure="false">'Variable Meta-analysis-DD'!$C$814</definedName>
    <definedName function="false" hidden="false" name="Variable21" vbProcedure="false">'Variable Meta-analysis-DD'!$C$889</definedName>
    <definedName function="false" hidden="false" name="Variable22" vbProcedure="false">'Variable Meta-analysis-DD'!$C$926</definedName>
    <definedName function="false" hidden="false" name="Variable23" vbProcedure="false">'Variable Meta-analysis-DD'!$C$961</definedName>
    <definedName function="false" hidden="false" name="Variable24" vbProcedure="false">'Variable Meta-analysis-DD'!$C$260</definedName>
    <definedName function="false" hidden="false" name="Variable25" vbProcedure="false">'Variable Meta-analysis-DD'!$C$997</definedName>
    <definedName function="false" hidden="false" name="Variable26" vbProcedure="false">'Variable Meta-analysis-DD'!$C$1033</definedName>
    <definedName function="false" hidden="false" name="Variable27" vbProcedure="false">'Variable Meta-analysis-DD'!$C$1069</definedName>
    <definedName function="false" hidden="false" name="Variable28" vbProcedure="false">'Variable Meta-analysis-DD'!$C$1105</definedName>
    <definedName function="false" hidden="false" name="Variable29" vbProcedure="false">'Variable Meta-analysis-DD'!$C$1140</definedName>
    <definedName function="false" hidden="false" name="Variable30" vbProcedure="false">'Variable Meta-analysis-DD'!$C$225</definedName>
    <definedName function="false" hidden="false" name="Variable9" vbProcedure="false">'Variable Meta-analysis-DD'!$C$441</definedName>
    <definedName function="false" hidden="false" name="VariableAnnualEnergyConv" vbProcedure="false">'Variable Meta-analysis-DD'!$C$371</definedName>
    <definedName function="false" hidden="false" name="VariableAnnualEnergyReduced" vbProcedure="false">'Variable Meta-analysis-DD'!$C$405</definedName>
    <definedName function="false" hidden="false" name="VariableCH4Reduced" vbProcedure="false">'Variable Meta-analysis-DD'!$C$649</definedName>
    <definedName function="false" hidden="false" name="VariableCO2PerFuel" vbProcedure="false">'Variable Meta-analysis-DD'!$C$225</definedName>
    <definedName function="false" hidden="false" name="VariableConventionalAnnualCapacity" vbProcedure="false">'Variable Meta-analysis-DD'!$C$761</definedName>
    <definedName function="false" hidden="false" name="VariableConventionalDirectEmissions" vbProcedure="false">'Variable Meta-analysis-DD'!$C$543</definedName>
    <definedName function="false" hidden="false" name="VariableConventionalDisposal" vbProcedure="false">'Variable Meta-analysis-DD'!$C$295</definedName>
    <definedName function="false" hidden="false" name="VariableConventionalFirstCost" vbProcedure="false">'Variable Meta-analysis-DD'!$C$46</definedName>
    <definedName function="false" hidden="false" name="VariableConventionalIndirectCO2" vbProcedure="false">'Variable Meta-analysis-DD'!$C$686</definedName>
    <definedName function="false" hidden="false" name="VariableConventionalLifetime" vbProcedure="false">'Variable Meta-analysis-DD'!$C$615</definedName>
    <definedName function="false" hidden="false" name="VariableConventionalOperatingCost" vbProcedure="false">'Variable Meta-analysis-DD'!$C$153</definedName>
    <definedName function="false" hidden="false" name="VariableFuelConsumed" vbProcedure="false">'Variable Meta-analysis-DD'!$C$475</definedName>
    <definedName function="false" hidden="false" name="VariableFuelEfficiencyFactorSolution" vbProcedure="false">'Variable Meta-analysis-DD'!$C$509</definedName>
    <definedName function="false" hidden="false" name="VariableSolutionAnnualCapacity" vbProcedure="false">'Variable Meta-analysis-DD'!$C$926</definedName>
    <definedName function="false" hidden="false" name="VariableSolutionDirectEmissions" vbProcedure="false">'Variable Meta-analysis-DD'!$C$579</definedName>
    <definedName function="false" hidden="false" name="VariableSolutionDisposal" vbProcedure="false">'Variable Meta-analysis-DD'!$C$331</definedName>
    <definedName function="false" hidden="false" name="VariableSolutionFirstCost" vbProcedure="false">'Variable Meta-analysis-DD'!$C$115</definedName>
    <definedName function="false" hidden="false" name="VariableSolutionFuelEfficiencyFactor" vbProcedure="false">'Variable Meta-analysis-DD'!$C$509</definedName>
    <definedName function="false" hidden="false" name="VariableSolutionIndirectCO2" vbProcedure="false">'Variable Meta-analysis-DD'!$C$722</definedName>
    <definedName function="false" hidden="false" name="VariableSolutionLifetime" vbProcedure="false">'Variable Meta-analysis-DD'!$C$814</definedName>
    <definedName function="false" hidden="false" name="VariableSolutionOperatingCost" vbProcedure="false">'Variable Meta-analysis-DD'!$C$189</definedName>
    <definedName function="false" hidden="false" name="Vlue1" vbProcedure="false">#REF!</definedName>
    <definedName function="false" hidden="false" name="Vlue2" vbProcedure="false">#REF!</definedName>
    <definedName function="false" hidden="false" name="XLLangs"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Times New Roman"/>
            <family val="1"/>
            <charset val="1"/>
          </rPr>
          <t xml:space="preserve">NOTE:
</t>
        </r>
        <r>
          <rPr>
            <sz val="11"/>
            <color rgb="FF000000"/>
            <rFont val="Times New Roman"/>
            <family val="1"/>
            <charset val="1"/>
          </rPr>
          <t xml:space="preserve">This is the difference between the projected Adoption of the Solution  in the last year of analysis  under the PDS Scenario minus that under the REF Scenario.</t>
        </r>
      </text>
    </comment>
    <comment ref="A8" authorId="0">
      <text>
        <r>
          <rPr>
            <b val="true"/>
            <sz val="11"/>
            <color rgb="FF000000"/>
            <rFont val="Times New Roman"/>
            <family val="1"/>
            <charset val="1"/>
          </rPr>
          <t xml:space="preserve">NOTE:
</t>
        </r>
        <r>
          <rPr>
            <sz val="11"/>
            <color rgb="FF000000"/>
            <rFont val="Times New Roman"/>
            <family val="1"/>
            <charset val="1"/>
          </rPr>
          <t xml:space="preserve">The total number of Land Units Covered with Solution in the Last Year of Analysis.</t>
        </r>
      </text>
    </comment>
    <comment ref="A13" authorId="0">
      <text>
        <r>
          <rPr>
            <b val="true"/>
            <sz val="11"/>
            <color rgb="FF000000"/>
            <rFont val="Times New Roman"/>
            <family val="1"/>
            <charset val="1"/>
          </rPr>
          <t xml:space="preserve">NOTE:
</t>
        </r>
        <r>
          <rPr>
            <sz val="11"/>
            <color rgb="FF000000"/>
            <rFont val="Times New Roman"/>
            <family val="1"/>
            <charset val="1"/>
          </rPr>
          <t xml:space="preserve">The Cumulative First Cost is the Total cost of installations that provide the emissions reduction calculated. As this includes implementation units installed prior to the start of the study period, we include the first costs of all units from 2015 to the final year of analysis (inclusive) in US$2014 without discounting.</t>
        </r>
      </text>
    </comment>
    <comment ref="A121" authorId="0">
      <text>
        <r>
          <rPr>
            <b val="true"/>
            <sz val="11"/>
            <color rgb="FF000000"/>
            <rFont val="Times New Roman"/>
            <family val="1"/>
            <charset val="1"/>
          </rPr>
          <t xml:space="preserve">NOTE:</t>
        </r>
        <r>
          <rPr>
            <sz val="11"/>
            <color rgb="FF000000"/>
            <rFont val="Times New Roman"/>
            <family val="1"/>
            <charset val="1"/>
          </rPr>
          <t xml:space="preserve"> most solutions either replace an existing energy-consuming technology/practice OR reduce the amount of energy used.
E.g. clean, renewable energy generation from solar, wind, and geothermal sources replace fossil fuel-based generation. Building efficiency solutions, like HVAC efficiencies or Cool Roofs, reduce the amount of energy required to perform the same function. </t>
        </r>
      </text>
    </comment>
    <comment ref="B3" authorId="0">
      <text>
        <r>
          <rPr>
            <b val="true"/>
            <sz val="11"/>
            <color rgb="FF000000"/>
            <rFont val="Times New Roman"/>
            <family val="1"/>
            <charset val="1"/>
          </rPr>
          <t xml:space="preserve">NOTE:
</t>
        </r>
        <r>
          <rPr>
            <sz val="11"/>
            <color rgb="FF000000"/>
            <rFont val="Times New Roman"/>
            <family val="1"/>
            <charset val="1"/>
          </rPr>
          <t xml:space="preserve">The Marginal First Cost is the increase in first costs for the emissions reduction calculated for the study period. This reduction may be partly due to implementation units installed after 2014 but before the  study period, and hence the first costs of these units should be counted. It is the Cumulative First Cost of the PDS minus the Cumulative First Cost of the Reference Scenario(REF) or the increase in installation costs of the PDS over the REF for the study period.
</t>
        </r>
      </text>
    </comment>
    <comment ref="B8" authorId="0">
      <text>
        <r>
          <rPr>
            <b val="true"/>
            <sz val="11"/>
            <color rgb="FF000000"/>
            <rFont val="Times New Roman"/>
            <family val="1"/>
            <charset val="1"/>
          </rPr>
          <t xml:space="preserve">NOTE:
</t>
        </r>
        <r>
          <rPr>
            <sz val="11"/>
            <color rgb="FF000000"/>
            <rFont val="Times New Roman"/>
            <family val="1"/>
            <charset val="1"/>
          </rPr>
          <t xml:space="preserve">This is the Share of the Total Land Area (TLA) that is adopted with the solution in the Base Year.</t>
        </r>
      </text>
    </comment>
    <comment ref="B13" authorId="0">
      <text>
        <r>
          <rPr>
            <b val="true"/>
            <sz val="11"/>
            <color rgb="FF000000"/>
            <rFont val="Times New Roman"/>
            <family val="1"/>
            <charset val="1"/>
          </rPr>
          <t xml:space="preserve">NOTE:
</t>
        </r>
        <r>
          <rPr>
            <sz val="11"/>
            <color rgb="FF000000"/>
            <rFont val="Times New Roman"/>
            <family val="1"/>
            <charset val="1"/>
          </rPr>
          <t xml:space="preserve">The Net Present Value of all cashflows (PDS relative to the Reference Scenario - first cost and operating cost) for the full lifetime of a single implementation unit.</t>
        </r>
      </text>
    </comment>
    <comment ref="B75" authorId="0">
      <text>
        <r>
          <rPr>
            <b val="true"/>
            <sz val="11"/>
            <color rgb="FF000000"/>
            <rFont val="Times New Roman"/>
            <family val="1"/>
            <charset val="1"/>
          </rPr>
          <t xml:space="preserve">NOTE:
</t>
        </r>
        <r>
          <rPr>
            <sz val="11"/>
            <color rgb="FF000000"/>
            <rFont val="Times New Roman"/>
            <family val="1"/>
            <charset val="1"/>
          </rPr>
          <t xml:space="preserve">This is the cost of acquisition and the cost of installation (sometimes one and the same) or the cost of initiating a program/practice (for solutions where there is no direct artifact to acquire and install) per Unit of Implementation of the CONVENTIONAL mix of practices (those practices that do not include the technology in question. 
E.g. What is the cost to purchase an internal combustion engine (ICE) vehicle?</t>
        </r>
      </text>
    </comment>
    <comment ref="B90" authorId="0">
      <text>
        <r>
          <rPr>
            <b val="true"/>
            <sz val="11"/>
            <color rgb="FF000000"/>
            <rFont val="Times New Roman"/>
            <family val="1"/>
            <charset val="1"/>
          </rPr>
          <t xml:space="preserve">NOTE:
</t>
        </r>
        <r>
          <rPr>
            <sz val="11"/>
            <color rgb="FF000000"/>
            <rFont val="Times New Roman"/>
            <family val="1"/>
            <charset val="1"/>
          </rPr>
          <t xml:space="preserve">This is the cost of acquisition and the cost of installation (sometimes one and the same) or the cost of initiating a program/practice (for solutions where there is no direct artifact to acquire and install) per Implementation unit of the SOLUTION.
E.g. What is the cost to acquire and install rooftop solar PV?</t>
        </r>
      </text>
    </comment>
    <comment ref="B121" authorId="0">
      <text>
        <r>
          <rPr>
            <b val="true"/>
            <sz val="11"/>
            <color rgb="FF000000"/>
            <rFont val="Times New Roman"/>
            <family val="1"/>
            <charset val="1"/>
          </rPr>
          <t xml:space="preserve">NOTE:</t>
        </r>
        <r>
          <rPr>
            <sz val="11"/>
            <color rgb="FF000000"/>
            <rFont val="Times New Roman"/>
            <family val="1"/>
            <charset val="1"/>
          </rPr>
          <t xml:space="preserve"> for solutions that reduce electricity consumption per functional unit, enter the average electricity used per functional unit of the conventional technologies/practices. 
</t>
        </r>
      </text>
    </comment>
    <comment ref="B136" authorId="0">
      <text>
        <r>
          <rPr>
            <b val="true"/>
            <sz val="11"/>
            <color rgb="FF000000"/>
            <rFont val="Times New Roman"/>
            <family val="1"/>
            <charset val="1"/>
          </rPr>
          <t xml:space="preserve">NOTE:</t>
        </r>
        <r>
          <rPr>
            <sz val="11"/>
            <color rgb="FF000000"/>
            <rFont val="Times New Roman"/>
            <family val="1"/>
            <charset val="1"/>
          </rPr>
          <t xml:space="preserve"> _x005F_x000D_
This is the CO2-equivalent reduced per land unit (million Hectare).</t>
        </r>
      </text>
    </comment>
    <comment ref="B153" authorId="0">
      <text>
        <r>
          <rPr>
            <b val="true"/>
            <sz val="11"/>
            <color rgb="FF000000"/>
            <rFont val="Times New Roman"/>
            <family val="1"/>
            <charset val="1"/>
          </rPr>
          <t xml:space="preserve">NOTE:</t>
        </r>
        <r>
          <rPr>
            <sz val="11"/>
            <color rgb="FF000000"/>
            <rFont val="Times New Roman"/>
            <family val="1"/>
            <charset val="1"/>
          </rPr>
          <t xml:space="preserve"> 
Enter "Yes" for "Use CO2-eq" unless the CO2-eq calcs you are using include a significant portion of methane and you are also specifying a significant CH4 tons reduced value. Otherwise enter "No" to avoid double counting.</t>
        </r>
      </text>
    </comment>
    <comment ref="B171" authorId="0">
      <text>
        <r>
          <rPr>
            <b val="true"/>
            <sz val="11"/>
            <color rgb="FF000000"/>
            <rFont val="Times New Roman"/>
            <family val="1"/>
            <charset val="1"/>
          </rPr>
          <t xml:space="preserve">NOTE:
</t>
        </r>
        <r>
          <rPr>
            <sz val="11"/>
            <color rgb="FF000000"/>
            <rFont val="Times New Roman"/>
            <family val="1"/>
            <charset val="1"/>
          </rPr>
          <t xml:space="preserve">Once a  Rate is entered here, it would be used. If rates are available for the Thermal-Humidity Regimes to Right, leave this cell blank.
Customized TLA
For a Solution with Customized TLA, enter your Sequestration Rate here.</t>
        </r>
      </text>
    </comment>
    <comment ref="B185" authorId="0">
      <text>
        <r>
          <rPr>
            <b val="true"/>
            <sz val="11"/>
            <color rgb="FF000000"/>
            <rFont val="Times New Roman"/>
            <family val="1"/>
            <charset val="1"/>
          </rPr>
          <t xml:space="preserve">NOTE:
</t>
        </r>
        <r>
          <rPr>
            <sz val="11"/>
            <color rgb="FF000000"/>
            <rFont val="Times New Roman"/>
            <family val="1"/>
            <charset val="1"/>
          </rPr>
          <t xml:space="preserve">This input is used to approximate how much sequestration is lost when clearing/harvesting happens. It is assumed that this number of years of Sequestered biomass is released (less whatever is set to remain after clearing - Input Separately in Model)</t>
        </r>
      </text>
    </comment>
    <comment ref="B244" authorId="0">
      <text>
        <r>
          <rPr>
            <b val="true"/>
            <sz val="11"/>
            <color rgb="FF000000"/>
            <rFont val="Times New Roman"/>
            <family val="1"/>
            <charset val="1"/>
          </rPr>
          <t xml:space="preserve">NOTE:
</t>
        </r>
        <r>
          <rPr>
            <sz val="11"/>
            <color rgb="FF000000"/>
            <rFont val="Times New Roman"/>
            <family val="1"/>
            <charset val="1"/>
          </rPr>
          <t xml:space="preserve">Regional Data is only used for AEZ TLA cases, not if a Custom TLA is used.</t>
        </r>
      </text>
    </comment>
    <comment ref="B282" authorId="0">
      <text>
        <r>
          <rPr>
            <b val="true"/>
            <sz val="11"/>
            <color rgb="FF000000"/>
            <rFont val="Times New Roman"/>
            <family val="1"/>
            <charset val="1"/>
          </rPr>
          <t xml:space="preserve">NOTE:
</t>
        </r>
        <r>
          <rPr>
            <sz val="11"/>
            <color rgb="FF000000"/>
            <rFont val="Times New Roman"/>
            <family val="1"/>
            <charset val="1"/>
          </rPr>
          <t xml:space="preserve">Regional Data is only used for AEZ TLA cases, not if a Custom TLA is used.</t>
        </r>
      </text>
    </comment>
    <comment ref="C3" authorId="0">
      <text>
        <r>
          <rPr>
            <b val="true"/>
            <sz val="11"/>
            <color rgb="FF000000"/>
            <rFont val="Times New Roman"/>
            <family val="1"/>
            <charset val="1"/>
          </rPr>
          <t xml:space="preserve">NOTE:
</t>
        </r>
        <r>
          <rPr>
            <sz val="11"/>
            <color rgb="FF000000"/>
            <rFont val="Times New Roman"/>
            <family val="1"/>
            <charset val="1"/>
          </rPr>
          <t xml:space="preserve">The Operating Cost of all implementation units during the study period only.</t>
        </r>
      </text>
    </comment>
    <comment ref="C8" authorId="0">
      <text>
        <r>
          <rPr>
            <b val="true"/>
            <sz val="11"/>
            <color rgb="FF000000"/>
            <rFont val="Times New Roman"/>
            <family val="1"/>
            <charset val="1"/>
          </rPr>
          <t xml:space="preserve">NOTE:
</t>
        </r>
        <r>
          <rPr>
            <sz val="11"/>
            <color rgb="FF000000"/>
            <rFont val="Times New Roman"/>
            <family val="1"/>
            <charset val="1"/>
          </rPr>
          <t xml:space="preserve">This is the Share of the Total Land Area (TLA) that is adopted with the solution in the First Year of the Analysis Period.</t>
        </r>
      </text>
    </comment>
    <comment ref="C13" authorId="0">
      <text>
        <r>
          <rPr>
            <b val="true"/>
            <sz val="11"/>
            <color rgb="FF000000"/>
            <rFont val="Times New Roman"/>
            <family val="1"/>
            <charset val="1"/>
          </rPr>
          <t xml:space="preserve">NOTE:
</t>
        </r>
        <r>
          <rPr>
            <sz val="11"/>
            <color rgb="FF000000"/>
            <rFont val="Times New Roman"/>
            <family val="1"/>
            <charset val="1"/>
          </rPr>
          <t xml:space="preserve">The Abatement Cost is the Discounted Lifetime cost of the solution (PDS - REF, including First Costs and Operating Savings, but only for those years of the analysis) divided by the total emissions reduction during those years.
</t>
        </r>
      </text>
    </comment>
    <comment ref="C18" authorId="0">
      <text>
        <r>
          <rPr>
            <b val="true"/>
            <sz val="11"/>
            <color rgb="FF000000"/>
            <rFont val="Times New Roman"/>
            <family val="1"/>
            <charset val="1"/>
          </rPr>
          <t xml:space="preserve">NOTE:
</t>
        </r>
        <r>
          <rPr>
            <sz val="11"/>
            <color rgb="FF000000"/>
            <rFont val="Times New Roman"/>
            <family val="1"/>
            <charset val="1"/>
          </rPr>
          <t xml:space="preserve">The CO2 Atmospheric Concentration change (in Parts-per-Million) estimated as a result of the PDS scenario compared to the REF scenario.
</t>
        </r>
      </text>
    </comment>
    <comment ref="C51" authorId="0">
      <text>
        <r>
          <rPr>
            <b val="true"/>
            <sz val="11"/>
            <color rgb="FF000000"/>
            <rFont val="Times New Roman"/>
            <family val="1"/>
            <charset val="1"/>
          </rPr>
          <t xml:space="preserve">NOTE:</t>
        </r>
        <r>
          <rPr>
            <sz val="11"/>
            <color rgb="FF000000"/>
            <rFont val="Times New Roman"/>
            <family val="1"/>
            <charset val="1"/>
          </rPr>
          <t xml:space="preserve"> See Units Adoption/ Total Land Area</t>
        </r>
      </text>
    </comment>
    <comment ref="C52" authorId="0">
      <text>
        <r>
          <rPr>
            <b val="true"/>
            <sz val="11"/>
            <color rgb="FF000000"/>
            <rFont val="Times New Roman"/>
            <family val="1"/>
            <charset val="1"/>
          </rPr>
          <t xml:space="preserve">NOTE:</t>
        </r>
        <r>
          <rPr>
            <sz val="11"/>
            <color rgb="FF000000"/>
            <rFont val="Times New Roman"/>
            <family val="1"/>
            <charset val="1"/>
          </rPr>
          <t xml:space="preserve"> See Units Adoption/ Total Land Area</t>
        </r>
      </text>
    </comment>
    <comment ref="C53" authorId="0">
      <text>
        <r>
          <rPr>
            <b val="true"/>
            <sz val="11"/>
            <color rgb="FF000000"/>
            <rFont val="Times New Roman"/>
            <family val="1"/>
            <charset val="1"/>
          </rPr>
          <t xml:space="preserve">NOTE:</t>
        </r>
        <r>
          <rPr>
            <sz val="11"/>
            <color rgb="FF000000"/>
            <rFont val="Times New Roman"/>
            <family val="1"/>
            <charset val="1"/>
          </rPr>
          <t xml:space="preserve"> See Units Adoption/ Total Land Area</t>
        </r>
      </text>
    </comment>
    <comment ref="C57" authorId="0">
      <text>
        <r>
          <rPr>
            <b val="true"/>
            <sz val="11"/>
            <color rgb="FF000000"/>
            <rFont val="Times New Roman"/>
            <family val="1"/>
            <charset val="1"/>
          </rPr>
          <t xml:space="preserve">NOTE:</t>
        </r>
        <r>
          <rPr>
            <sz val="11"/>
            <color rgb="FF000000"/>
            <rFont val="Times New Roman"/>
            <family val="1"/>
            <charset val="1"/>
          </rPr>
          <t xml:space="preserve"> Enter the total number of units in Base Year. (This is NOT a percentage). If you do not have functional adoption data for Base Year, you will have to calculate from an earlier year and enter the base year value here.</t>
        </r>
      </text>
    </comment>
    <comment ref="C75" authorId="0">
      <text>
        <r>
          <rPr>
            <b val="true"/>
            <sz val="11"/>
            <color rgb="FF000000"/>
            <rFont val="Times New Roman"/>
            <family val="1"/>
            <charset val="1"/>
          </rPr>
          <t xml:space="preserve">NOTE:
</t>
        </r>
        <r>
          <rPr>
            <sz val="11"/>
            <color rgb="FF000000"/>
            <rFont val="Times New Roman"/>
            <family val="1"/>
            <charset val="1"/>
          </rPr>
          <t xml:space="preserve">This is the Operating Cost per functional unit, derived from the CONVENTIONAL mix of technologies/practices.  In most cases this will be expressed as a cost per 'hectare of land'.
This annualized value should capture the variable costs for maintaining the CONVENTIONAL practice, as well as  fixed costs. The value should reflect the average over the reasonable lifetime of the practice.
Note:
If the Operating Cost changes significantly across years, you can use a customized calculation at bottom of 'Operating Cost' sheet.</t>
        </r>
      </text>
    </comment>
    <comment ref="C90" authorId="0">
      <text>
        <r>
          <rPr>
            <b val="true"/>
            <sz val="11"/>
            <color rgb="FF000000"/>
            <rFont val="Times New Roman"/>
            <family val="1"/>
            <charset val="1"/>
          </rPr>
          <t xml:space="preserve">NOTE:
</t>
        </r>
        <r>
          <rPr>
            <sz val="11"/>
            <color rgb="FF000000"/>
            <rFont val="Times New Roman"/>
            <family val="1"/>
            <charset val="1"/>
          </rPr>
          <t xml:space="preserve">This is the Operating Cost per functional unit, derived from the SOLUTION.  In most cases this will be expressed as a cost per 'hectare of land'.
This annualized value should capture both the variable costs for maintaining the SOLUTION practice as well as the fixed costs. The value should reflect the average over the reasonable lifetime of the practice.
Note:
If the Operating Cost changes significantly across years, you can use a customized calculation at bottom of 'Operating Cost' sheet.</t>
        </r>
      </text>
    </comment>
    <comment ref="C121" authorId="0">
      <text>
        <r>
          <rPr>
            <b val="true"/>
            <sz val="11"/>
            <color rgb="FF000000"/>
            <rFont val="Times New Roman"/>
            <family val="1"/>
            <charset val="1"/>
          </rPr>
          <t xml:space="preserve">NOTE:</t>
        </r>
        <r>
          <rPr>
            <sz val="11"/>
            <color rgb="FF000000"/>
            <rFont val="Times New Roman"/>
            <family val="1"/>
            <charset val="1"/>
          </rPr>
          <t xml:space="preserve"> This refers to the % of energy reduced per year per functional unit installed versus the conventional approach.
FOR CLEAN RENEWABLE ENERGY SOLUTIONS: enter 0 (e.g. implementing solar PV fully replaces existing fossil fuel-based generation, but does not reduce the amount of energy generated)
FOR ENERGY </t>
        </r>
        <r>
          <rPr>
            <u val="single"/>
            <sz val="11"/>
            <color rgb="FF000000"/>
            <rFont val="Times New Roman"/>
            <family val="1"/>
            <charset val="1"/>
          </rPr>
          <t xml:space="preserve">EFFICIENCY</t>
        </r>
        <r>
          <rPr>
            <sz val="11"/>
            <color rgb="FF000000"/>
            <rFont val="Times New Roman"/>
            <family val="1"/>
            <charset val="1"/>
          </rPr>
          <t xml:space="preserve"> SOLUTIONS: enter positive number representing total energy reduced, 0 &lt; X &lt; 1 (e.g. HVAC efficiencies reduce the average annual energy consumption of buildings, by square meters of floor space; they still use the electric grid, but significantly less)
FOR SOLUTIONS THAT CONSUME MORE ENERGY THAN THE CONVENTIONAL TECHNOLOGY/PRACTICE: Use the next input, Total Annual Energy Used SOLUTION (e.g. electric vehicles use energy from the electric grid, whereas conventional vehicles use only fuel)
</t>
        </r>
      </text>
    </comment>
    <comment ref="C136" authorId="0">
      <text>
        <r>
          <rPr>
            <b val="true"/>
            <sz val="11"/>
            <color rgb="FF000000"/>
            <rFont val="Times New Roman"/>
            <family val="1"/>
            <charset val="1"/>
          </rPr>
          <t xml:space="preserve">NOTE:</t>
        </r>
        <r>
          <rPr>
            <sz val="11"/>
            <color rgb="FF000000"/>
            <rFont val="Times New Roman"/>
            <family val="1"/>
            <charset val="1"/>
          </rPr>
          <t xml:space="preserve"> _x005F_x000D_
This is the CO2 reduced per land unit (million Hectare).
</t>
        </r>
      </text>
    </comment>
    <comment ref="C150" authorId="0">
      <text>
        <r>
          <rPr>
            <b val="true"/>
            <sz val="11"/>
            <color rgb="FF000000"/>
            <rFont val="Times New Roman"/>
            <family val="1"/>
            <charset val="1"/>
          </rPr>
          <t xml:space="preserve">NOTE:
</t>
        </r>
        <r>
          <rPr>
            <sz val="11"/>
            <color rgb="FF000000"/>
            <rFont val="Times New Roman"/>
            <family val="1"/>
            <charset val="1"/>
          </rPr>
          <t xml:space="preserve">This input is used to approximate how direct emissions occur - they are distributed over this input in years if Emissions are Annual</t>
        </r>
      </text>
    </comment>
    <comment ref="C171" authorId="0">
      <text>
        <r>
          <rPr>
            <b val="true"/>
            <sz val="11"/>
            <color rgb="FF000000"/>
            <rFont val="Times New Roman"/>
            <family val="1"/>
            <charset val="1"/>
          </rPr>
          <t xml:space="preserve">NOTE:
</t>
        </r>
        <r>
          <rPr>
            <sz val="11"/>
            <color rgb="FF000000"/>
            <rFont val="Times New Roman"/>
            <family val="1"/>
            <charset val="1"/>
          </rPr>
          <t xml:space="preserve">Once a Global Rate is entered, it will be used, but preference is for individual rates for each Thermal-Humidity Regimes.</t>
        </r>
      </text>
    </comment>
    <comment ref="D3" authorId="0">
      <text>
        <r>
          <rPr>
            <b val="true"/>
            <sz val="11"/>
            <color rgb="FF000000"/>
            <rFont val="Times New Roman"/>
            <family val="1"/>
            <charset val="1"/>
          </rPr>
          <t xml:space="preserve">NOTE:
</t>
        </r>
        <r>
          <rPr>
            <sz val="11"/>
            <color rgb="FF000000"/>
            <rFont val="Times New Roman"/>
            <family val="1"/>
            <charset val="1"/>
          </rPr>
          <t xml:space="preserve">The Operating Cost for the full lifetime  (to 2139) of all implementation units in use during study period. Note that this may include units installed prior to the start year, and may extend past the end year.</t>
        </r>
      </text>
    </comment>
    <comment ref="D8" authorId="0">
      <text>
        <r>
          <rPr>
            <b val="true"/>
            <sz val="11"/>
            <color rgb="FF000000"/>
            <rFont val="Times New Roman"/>
            <family val="1"/>
            <charset val="1"/>
          </rPr>
          <t xml:space="preserve">NOTE:
</t>
        </r>
        <r>
          <rPr>
            <sz val="11"/>
            <color rgb="FF000000"/>
            <rFont val="Times New Roman"/>
            <family val="1"/>
            <charset val="1"/>
          </rPr>
          <t xml:space="preserve">This is the Share of the Total Land Area (TLA) that is adopted with the solution in the Last Year of the Analysis Period.</t>
        </r>
      </text>
    </comment>
    <comment ref="D13" authorId="0">
      <text>
        <r>
          <rPr>
            <b val="true"/>
            <sz val="11"/>
            <color rgb="FF000000"/>
            <rFont val="Times New Roman"/>
            <family val="1"/>
            <charset val="1"/>
          </rPr>
          <t xml:space="preserve">NOTE:
</t>
        </r>
        <r>
          <rPr>
            <sz val="11"/>
            <color rgb="FF000000"/>
            <rFont val="Times New Roman"/>
            <family val="1"/>
            <charset val="1"/>
          </rPr>
          <t xml:space="preserve">The length of time taken to recover all Investments costs (above and beyond the Conventional Technology Costs) where cashflows are NOT discounted.
If a decision maker is comparing two projects, one with the Conventional Technology,and another with the Solution Technology, she would want to know the relative payback.
Some Payback analysis calls for discounting cashflows, others do not.</t>
        </r>
      </text>
    </comment>
    <comment ref="D75" authorId="0">
      <text>
        <r>
          <rPr>
            <b val="true"/>
            <sz val="11"/>
            <color rgb="FF000000"/>
            <rFont val="Times New Roman"/>
            <family val="1"/>
            <charset val="1"/>
          </rPr>
          <t xml:space="preserve">NOTE:
</t>
        </r>
        <r>
          <rPr>
            <sz val="11"/>
            <color rgb="FF000000"/>
            <rFont val="Times New Roman"/>
            <family val="1"/>
            <charset val="1"/>
          </rPr>
          <t xml:space="preserve">This is the net annual profit margin per functional unit, derived from the CONVENTIONAL mix of technologies/practices.  In most cases this will be expressed as a profit per 'hectare of land'.
This annualized value should capture the net margin not gross margin that result from the practice, whether sales of plant or animal products. The value should reflect the average over the reasonable lifetime of the practice.
Note:
If the net profit margin changes significantly across years, you can use a customized calculation at bottom of 'Net Profit Margin' sheet.</t>
        </r>
      </text>
    </comment>
    <comment ref="D90" authorId="0">
      <text>
        <r>
          <rPr>
            <b val="true"/>
            <sz val="11"/>
            <color rgb="FF000000"/>
            <rFont val="Times New Roman"/>
            <family val="1"/>
            <charset val="1"/>
          </rPr>
          <t xml:space="preserve">NOTE:
</t>
        </r>
        <r>
          <rPr>
            <sz val="11"/>
            <color rgb="FF000000"/>
            <rFont val="Times New Roman"/>
            <family val="1"/>
            <charset val="1"/>
          </rPr>
          <t xml:space="preserve">This is the net annual profit margin per functional unit, derived from the SOLUTION mix of technologies/practices.  In most cases this will be expressed as a profit per 'hectare of land'.
This annualized value should capture net margin, not gross margin that result from the practice, whether sales of plant or animal products. The value should reflect the average over the reasonable lifetime of the practice.
Note:
If the net profit margin changes significantly across years, you can use a customized calculation at bottom of 'Net Profit Margin' sheet.</t>
        </r>
      </text>
    </comment>
    <comment ref="D121" authorId="0">
      <text>
        <r>
          <rPr>
            <b val="true"/>
            <sz val="11"/>
            <color rgb="FF000000"/>
            <rFont val="Times New Roman"/>
            <family val="1"/>
            <charset val="1"/>
          </rPr>
          <t xml:space="preserve">NOTE:</t>
        </r>
        <r>
          <rPr>
            <sz val="11"/>
            <color rgb="FF000000"/>
            <rFont val="Times New Roman"/>
            <family val="1"/>
            <charset val="1"/>
          </rPr>
          <t xml:space="preserve"> This refers to the units of average energy used per year per functional unit installed.
This is an optional variable to be used in cases where a) the literature reports the energy use of the solution rather than energy efficiency; or b) the solution uses more electricity than the conventional technologies/practices.
E.g. electric vehicles use energy from the electric grid, whereas conventional vehicles use only fuel)
</t>
        </r>
      </text>
    </comment>
    <comment ref="D136" authorId="0">
      <text>
        <r>
          <rPr>
            <b val="true"/>
            <sz val="11"/>
            <color rgb="FF000000"/>
            <rFont val="Times New Roman"/>
            <family val="1"/>
            <charset val="1"/>
          </rPr>
          <t xml:space="preserve">NOTE:</t>
        </r>
        <r>
          <rPr>
            <sz val="11"/>
            <color rgb="FF000000"/>
            <rFont val="Times New Roman"/>
            <family val="1"/>
            <charset val="1"/>
          </rPr>
          <t xml:space="preserve"> _x005F_x000D_
This is the N2O reduced per land unit (million Hectare) but converted to CO2-eq.
</t>
        </r>
      </text>
    </comment>
    <comment ref="D171" authorId="0">
      <text>
        <r>
          <rPr>
            <b val="true"/>
            <sz val="11"/>
            <color rgb="FF000000"/>
            <rFont val="Times New Roman"/>
            <family val="1"/>
            <charset val="1"/>
          </rPr>
          <t xml:space="preserve">NOTE:
</t>
        </r>
        <r>
          <rPr>
            <sz val="11"/>
            <color rgb="FF000000"/>
            <rFont val="Times New Roman"/>
            <family val="1"/>
            <charset val="1"/>
          </rPr>
          <t xml:space="preserve">Once a Global Rate is entered, it will be used, but preference is for individual rates for each Thermal-Humidity Regimes.</t>
        </r>
      </text>
    </comment>
    <comment ref="E3" authorId="0">
      <text>
        <r>
          <rPr>
            <b val="true"/>
            <sz val="11"/>
            <color rgb="FF000000"/>
            <rFont val="Times New Roman"/>
            <family val="1"/>
            <charset val="1"/>
          </rPr>
          <t xml:space="preserve">NOTE:
</t>
        </r>
        <r>
          <rPr>
            <sz val="11"/>
            <color rgb="FF000000"/>
            <rFont val="Times New Roman"/>
            <family val="1"/>
            <charset val="1"/>
          </rPr>
          <t xml:space="preserve">This is the sum of all emissions reduced in the PDS Scenario versus  the REF Scenario over the study period.</t>
        </r>
      </text>
    </comment>
    <comment ref="E8" authorId="0">
      <text>
        <r>
          <rPr>
            <b val="true"/>
            <sz val="11"/>
            <color rgb="FF000000"/>
            <rFont val="Times New Roman"/>
            <family val="1"/>
            <charset val="1"/>
          </rPr>
          <t xml:space="preserve">NOTE:</t>
        </r>
        <r>
          <rPr>
            <sz val="11"/>
            <color rgb="FF000000"/>
            <rFont val="Times New Roman"/>
            <family val="1"/>
            <charset val="1"/>
          </rPr>
          <t xml:space="preserve"> 
This is the expected increase in agricultural product as a result of the Solution approach summed over the study period.
</t>
        </r>
      </text>
    </comment>
    <comment ref="E13" authorId="0">
      <text>
        <r>
          <rPr>
            <b val="true"/>
            <sz val="11"/>
            <color rgb="FF000000"/>
            <rFont val="Times New Roman"/>
            <family val="1"/>
            <charset val="1"/>
          </rPr>
          <t xml:space="preserve">NOTE:
</t>
        </r>
        <r>
          <rPr>
            <sz val="11"/>
            <color rgb="FF000000"/>
            <rFont val="Times New Roman"/>
            <family val="1"/>
            <charset val="1"/>
          </rPr>
          <t xml:space="preserve">The length of time taken to recover all Investments costs (above and beyond the Conventional Technology Costs) where cashflows are discounted. 
If a decision maker is comparing two projects, one with the Conventional Technology,and another with the Solution Technology, she would want to know the relative payback.
Some Payback analysis calls for discounting cashflows, others do not.</t>
        </r>
      </text>
    </comment>
    <comment ref="E18" authorId="0">
      <text>
        <r>
          <rPr>
            <b val="true"/>
            <sz val="11"/>
            <color rgb="FF000000"/>
            <rFont val="Times New Roman"/>
            <family val="1"/>
            <charset val="1"/>
          </rPr>
          <t xml:space="preserve">NOTE:
</t>
        </r>
        <r>
          <rPr>
            <sz val="11"/>
            <color rgb="FF000000"/>
            <rFont val="Times New Roman"/>
            <family val="1"/>
            <charset val="1"/>
          </rPr>
          <t xml:space="preserve">This is the highest rate of Sequestration during the period of analysis.</t>
        </r>
      </text>
    </comment>
    <comment ref="E51" authorId="0">
      <text>
        <r>
          <rPr>
            <b val="true"/>
            <sz val="11"/>
            <color rgb="FF000000"/>
            <rFont val="Times New Roman"/>
            <family val="1"/>
            <charset val="1"/>
          </rPr>
          <t xml:space="preserve">NOTE:</t>
        </r>
        <r>
          <rPr>
            <sz val="11"/>
            <color rgb="FF000000"/>
            <rFont val="Times New Roman"/>
            <family val="1"/>
            <charset val="1"/>
          </rPr>
          <t xml:space="preserve"> See Units Adoption
</t>
        </r>
      </text>
    </comment>
    <comment ref="E52" authorId="0">
      <text>
        <r>
          <rPr>
            <b val="true"/>
            <sz val="11"/>
            <color rgb="FF000000"/>
            <rFont val="Times New Roman"/>
            <family val="1"/>
            <charset val="1"/>
          </rPr>
          <t xml:space="preserve">NOTE:</t>
        </r>
        <r>
          <rPr>
            <sz val="11"/>
            <color rgb="FF000000"/>
            <rFont val="Times New Roman"/>
            <family val="1"/>
            <charset val="1"/>
          </rPr>
          <t xml:space="preserve"> See Units Adoption</t>
        </r>
      </text>
    </comment>
    <comment ref="E53" authorId="0">
      <text>
        <r>
          <rPr>
            <b val="true"/>
            <sz val="11"/>
            <color rgb="FF000000"/>
            <rFont val="Times New Roman"/>
            <family val="1"/>
            <charset val="1"/>
          </rPr>
          <t xml:space="preserve">NOTE:</t>
        </r>
        <r>
          <rPr>
            <sz val="11"/>
            <color rgb="FF000000"/>
            <rFont val="Times New Roman"/>
            <family val="1"/>
            <charset val="1"/>
          </rPr>
          <t xml:space="preserve"> See Units Adoption/Total Addressable Market</t>
        </r>
      </text>
    </comment>
    <comment ref="E58" authorId="0">
      <text>
        <r>
          <rPr>
            <b val="true"/>
            <sz val="11"/>
            <color rgb="FF000000"/>
            <rFont val="Times New Roman"/>
            <family val="1"/>
            <charset val="1"/>
          </rPr>
          <t xml:space="preserve">NOTE:
</t>
        </r>
        <r>
          <rPr>
            <sz val="11"/>
            <color rgb="FF000000"/>
            <rFont val="Times New Roman"/>
            <family val="1"/>
            <charset val="1"/>
          </rPr>
          <t xml:space="preserve">Ensure you only Select a "Global:" value or some aggregate option.
</t>
        </r>
      </text>
    </comment>
    <comment ref="E59" authorId="0">
      <text>
        <r>
          <rPr>
            <b val="true"/>
            <sz val="11"/>
            <color rgb="FF000000"/>
            <rFont val="Times New Roman"/>
            <family val="1"/>
            <charset val="1"/>
          </rPr>
          <t xml:space="preserve">NOTE:
</t>
        </r>
        <r>
          <rPr>
            <sz val="11"/>
            <color rgb="FF000000"/>
            <rFont val="Times New Roman"/>
            <family val="1"/>
            <charset val="1"/>
          </rPr>
          <t xml:space="preserve">Ensure you only Select a "OECD90:" value or some aggregate option.
</t>
        </r>
      </text>
    </comment>
    <comment ref="E60" authorId="0">
      <text>
        <r>
          <rPr>
            <b val="true"/>
            <sz val="11"/>
            <color rgb="FF000000"/>
            <rFont val="Times New Roman"/>
            <family val="1"/>
            <charset val="1"/>
          </rPr>
          <t xml:space="preserve">NOTE:
</t>
        </r>
        <r>
          <rPr>
            <sz val="11"/>
            <color rgb="FF000000"/>
            <rFont val="Times New Roman"/>
            <family val="1"/>
            <charset val="1"/>
          </rPr>
          <t xml:space="preserve">Ensure you only Select a "Eastern Europe:" value or some aggregate option.
</t>
        </r>
      </text>
    </comment>
    <comment ref="E61" authorId="0">
      <text>
        <r>
          <rPr>
            <b val="true"/>
            <sz val="11"/>
            <color rgb="FF000000"/>
            <rFont val="Times New Roman"/>
            <family val="1"/>
            <charset val="1"/>
          </rPr>
          <t xml:space="preserve">NOTE:
</t>
        </r>
        <r>
          <rPr>
            <sz val="11"/>
            <color rgb="FF000000"/>
            <rFont val="Times New Roman"/>
            <family val="1"/>
            <charset val="1"/>
          </rPr>
          <t xml:space="preserve">Ensure you only Select a "Asia (sans Japan):" value or some aggregate option.
</t>
        </r>
      </text>
    </comment>
    <comment ref="E62" authorId="0">
      <text>
        <r>
          <rPr>
            <b val="true"/>
            <sz val="11"/>
            <color rgb="FF000000"/>
            <rFont val="Times New Roman"/>
            <family val="1"/>
            <charset val="1"/>
          </rPr>
          <t xml:space="preserve">NOTE:
</t>
        </r>
        <r>
          <rPr>
            <sz val="11"/>
            <color rgb="FF000000"/>
            <rFont val="Times New Roman"/>
            <family val="1"/>
            <charset val="1"/>
          </rPr>
          <t xml:space="preserve">Ensure you only Select a "Middle East &amp; Africa:" value or some aggregate option.
</t>
        </r>
      </text>
    </comment>
    <comment ref="E63" authorId="0">
      <text>
        <r>
          <rPr>
            <b val="true"/>
            <sz val="11"/>
            <color rgb="FF000000"/>
            <rFont val="Times New Roman"/>
            <family val="1"/>
            <charset val="1"/>
          </rPr>
          <t xml:space="preserve">NOTE:
</t>
        </r>
        <r>
          <rPr>
            <sz val="11"/>
            <color rgb="FF000000"/>
            <rFont val="Times New Roman"/>
            <family val="1"/>
            <charset val="1"/>
          </rPr>
          <t xml:space="preserve">Ensure you only Select a "Latin America:" value or some aggregate option.
</t>
        </r>
      </text>
    </comment>
    <comment ref="E64" authorId="0">
      <text>
        <r>
          <rPr>
            <b val="true"/>
            <sz val="11"/>
            <color rgb="FF000000"/>
            <rFont val="Times New Roman"/>
            <family val="1"/>
            <charset val="1"/>
          </rPr>
          <t xml:space="preserve">NOTE:
</t>
        </r>
        <r>
          <rPr>
            <sz val="11"/>
            <color rgb="FF000000"/>
            <rFont val="Times New Roman"/>
            <family val="1"/>
            <charset val="1"/>
          </rPr>
          <t xml:space="preserve">Ensure you only Select a "China:" value or some aggregate option.
</t>
        </r>
      </text>
    </comment>
    <comment ref="E65" authorId="0">
      <text>
        <r>
          <rPr>
            <b val="true"/>
            <sz val="11"/>
            <color rgb="FF000000"/>
            <rFont val="Times New Roman"/>
            <family val="1"/>
            <charset val="1"/>
          </rPr>
          <t xml:space="preserve">NOTE:
</t>
        </r>
        <r>
          <rPr>
            <sz val="11"/>
            <color rgb="FF000000"/>
            <rFont val="Times New Roman"/>
            <family val="1"/>
            <charset val="1"/>
          </rPr>
          <t xml:space="preserve">Ensure you only Select a "India:" value or some aggregate option.
</t>
        </r>
      </text>
    </comment>
    <comment ref="E66" authorId="0">
      <text>
        <r>
          <rPr>
            <b val="true"/>
            <sz val="11"/>
            <color rgb="FF000000"/>
            <rFont val="Times New Roman"/>
            <family val="1"/>
            <charset val="1"/>
          </rPr>
          <t xml:space="preserve">NOTE:
</t>
        </r>
        <r>
          <rPr>
            <sz val="11"/>
            <color rgb="FF000000"/>
            <rFont val="Times New Roman"/>
            <family val="1"/>
            <charset val="1"/>
          </rPr>
          <t xml:space="preserve">Ensure you only Select a "EU:" value or some aggregate option.
</t>
        </r>
      </text>
    </comment>
    <comment ref="E67" authorId="0">
      <text>
        <r>
          <rPr>
            <b val="true"/>
            <sz val="11"/>
            <color rgb="FF000000"/>
            <rFont val="Times New Roman"/>
            <family val="1"/>
            <charset val="1"/>
          </rPr>
          <t xml:space="preserve">NOTE:
</t>
        </r>
        <r>
          <rPr>
            <sz val="11"/>
            <color rgb="FF000000"/>
            <rFont val="Times New Roman"/>
            <family val="1"/>
            <charset val="1"/>
          </rPr>
          <t xml:space="preserve">Ensure you only Select a "USA:" value or some aggregate option.
</t>
        </r>
      </text>
    </comment>
    <comment ref="E136" authorId="0">
      <text>
        <r>
          <rPr>
            <b val="true"/>
            <sz val="11"/>
            <color rgb="FF000000"/>
            <rFont val="Times New Roman"/>
            <family val="1"/>
            <charset val="1"/>
          </rPr>
          <t xml:space="preserve">NOTE:</t>
        </r>
        <r>
          <rPr>
            <sz val="11"/>
            <color rgb="FF000000"/>
            <rFont val="Times New Roman"/>
            <family val="1"/>
            <charset val="1"/>
          </rPr>
          <t xml:space="preserve"> _x005F_x000D_
This is the CH4 reduced per land unit (million Hectare) but converted to CO2-eq.
</t>
        </r>
      </text>
    </comment>
    <comment ref="E171" authorId="0">
      <text>
        <r>
          <rPr>
            <b val="true"/>
            <sz val="11"/>
            <color rgb="FF000000"/>
            <rFont val="Times New Roman"/>
            <family val="1"/>
            <charset val="1"/>
          </rPr>
          <t xml:space="preserve">NOTE:
</t>
        </r>
        <r>
          <rPr>
            <sz val="11"/>
            <color rgb="FF000000"/>
            <rFont val="Times New Roman"/>
            <family val="1"/>
            <charset val="1"/>
          </rPr>
          <t xml:space="preserve">Once a Global Rate is entered, it will be used, but preference is for individual rates for each Thermal-Humidity Regimes.</t>
        </r>
      </text>
    </comment>
    <comment ref="E251"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E252"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E253"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E254"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E255"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E256"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E257"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E258"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E259"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E260"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F3" authorId="0">
      <text>
        <r>
          <rPr>
            <b val="true"/>
            <sz val="11"/>
            <color rgb="FF000000"/>
            <rFont val="Times New Roman"/>
            <family val="1"/>
            <charset val="1"/>
          </rPr>
          <t xml:space="preserve">NOTE:
</t>
        </r>
        <r>
          <rPr>
            <sz val="11"/>
            <color rgb="FF000000"/>
            <rFont val="Times New Roman"/>
            <family val="1"/>
            <charset val="1"/>
          </rPr>
          <t xml:space="preserve">The total CO2-eq sequestered in the PDS but not in the REF Scenario.</t>
        </r>
      </text>
    </comment>
    <comment ref="F13" authorId="0">
      <text>
        <r>
          <rPr>
            <b val="true"/>
            <sz val="11"/>
            <color rgb="FF000000"/>
            <rFont val="Times New Roman"/>
            <family val="1"/>
            <charset val="1"/>
          </rPr>
          <t xml:space="preserve">NOTE:
</t>
        </r>
        <r>
          <rPr>
            <sz val="11"/>
            <color rgb="FF000000"/>
            <rFont val="Times New Roman"/>
            <family val="1"/>
            <charset val="1"/>
          </rPr>
          <t xml:space="preserve">The length of time taken to recover all Investments costs  where cashflows are NOT discounted. 
If a decision maker is considering an outright investment in the Solution Technology, he would want to know the payback of the solution in the absence of any conventional comparator.
Some Payback analysis calls for discounting cashflows, others do not.</t>
        </r>
      </text>
    </comment>
    <comment ref="F75" authorId="0">
      <text>
        <r>
          <rPr>
            <b val="true"/>
            <sz val="11"/>
            <color rgb="FF000000"/>
            <rFont val="Times New Roman"/>
            <family val="1"/>
            <charset val="1"/>
          </rPr>
          <t xml:space="preserve">NOTE:
</t>
        </r>
        <r>
          <rPr>
            <sz val="11"/>
            <color rgb="FF000000"/>
            <rFont val="Times New Roman"/>
            <family val="1"/>
            <charset val="1"/>
          </rPr>
          <t xml:space="preserve">How many years will this implementation unit last before replacement is required?
</t>
        </r>
      </text>
    </comment>
    <comment ref="F90" authorId="0">
      <text>
        <r>
          <rPr>
            <b val="true"/>
            <sz val="11"/>
            <color rgb="FF000000"/>
            <rFont val="Times New Roman"/>
            <family val="1"/>
            <charset val="1"/>
          </rPr>
          <t xml:space="preserve">NOTE:
</t>
        </r>
        <r>
          <rPr>
            <sz val="11"/>
            <color rgb="FF000000"/>
            <rFont val="Times New Roman"/>
            <family val="1"/>
            <charset val="1"/>
          </rPr>
          <t xml:space="preserve">How many years will this implementation unit last before replacement is required?
</t>
        </r>
      </text>
    </comment>
    <comment ref="F121" authorId="0">
      <text>
        <r>
          <rPr>
            <b val="true"/>
            <sz val="11"/>
            <color rgb="FF000000"/>
            <rFont val="Times New Roman"/>
            <family val="1"/>
            <charset val="1"/>
          </rPr>
          <t xml:space="preserve">NOTE:</t>
        </r>
        <r>
          <rPr>
            <sz val="11"/>
            <color rgb="FF000000"/>
            <rFont val="Times New Roman"/>
            <family val="1"/>
            <charset val="1"/>
          </rPr>
          <t xml:space="preserve"> This refers to the units of FUEL reduced per year per cumulative unit installed. The equation may need to be edited if your energy savings depend on the marginal unit installed rather than the cumulative units.</t>
        </r>
      </text>
    </comment>
    <comment ref="F171" authorId="0">
      <text>
        <r>
          <rPr>
            <b val="true"/>
            <sz val="11"/>
            <color rgb="FF000000"/>
            <rFont val="Times New Roman"/>
            <family val="1"/>
            <charset val="1"/>
          </rPr>
          <t xml:space="preserve">NOTE:
</t>
        </r>
        <r>
          <rPr>
            <sz val="11"/>
            <color rgb="FF000000"/>
            <rFont val="Times New Roman"/>
            <family val="1"/>
            <charset val="1"/>
          </rPr>
          <t xml:space="preserve">Once a Global Rate is entered, it will be used, but preference is for individual rates for each Thermal-Humidity Regimes.</t>
        </r>
      </text>
    </comment>
    <comment ref="F251"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in given Year.</t>
        </r>
      </text>
    </comment>
    <comment ref="F289" authorId="0">
      <text>
        <r>
          <rPr>
            <b val="true"/>
            <sz val="11"/>
            <color rgb="FF000000"/>
            <rFont val="Times New Roman"/>
            <family val="1"/>
            <charset val="1"/>
          </rPr>
          <t xml:space="preserve">NOTE:
</t>
        </r>
        <r>
          <rPr>
            <sz val="11"/>
            <color rgb="FF000000"/>
            <rFont val="Times New Roman"/>
            <family val="1"/>
            <charset val="1"/>
          </rPr>
          <t xml:space="preserve">To prevent overshoot of the PDS adoption by the REF adoption in early years when curve behavior is less predictable, the individual curves can be set to be bounded by each other:
If Y-PDS is chosen, the PDS adoption in that year is shifted to meet the REF adoption in that year.
If Y-REF is chosen, the REF adoption is limited by the PDS adoption in that year.</t>
        </r>
      </text>
    </comment>
    <comment ref="G13" authorId="0">
      <text>
        <r>
          <rPr>
            <b val="true"/>
            <sz val="11"/>
            <color rgb="FF000000"/>
            <rFont val="Times New Roman"/>
            <family val="1"/>
            <charset val="1"/>
          </rPr>
          <t xml:space="preserve">NOTE:
</t>
        </r>
        <r>
          <rPr>
            <sz val="11"/>
            <color rgb="FF000000"/>
            <rFont val="Times New Roman"/>
            <family val="1"/>
            <charset val="1"/>
          </rPr>
          <t xml:space="preserve">The length of time taken to recover all Investments costs  where cashflows are NOT discounted. 
If a decision maker is considering an outright investment in the Solution Technology, he would want to know the payback of the solution in the absence of any conventional comparator.
Some Payback analysis calls for discounting cashflows, others do not.</t>
        </r>
      </text>
    </comment>
    <comment ref="G121" authorId="0">
      <text>
        <r>
          <rPr>
            <b val="true"/>
            <sz val="11"/>
            <color rgb="FF000000"/>
            <rFont val="Times New Roman"/>
            <family val="1"/>
            <charset val="1"/>
          </rPr>
          <t xml:space="preserve">NOTE:</t>
        </r>
        <r>
          <rPr>
            <sz val="11"/>
            <color rgb="FF000000"/>
            <rFont val="Times New Roman"/>
            <family val="1"/>
            <charset val="1"/>
          </rPr>
          <t xml:space="preserve"> This refers to the % fuel reduced by the SOLUTION relative to the CONVENTIONAL mix of technologies/practices.
FOR REPLACEMENT SOLUTIONS: enter 1 (e.g. electric vehicles fully replace fuel consumption with electricity use -- but be sure to add a negative value for Annual Energy Reduced from Electric Grid Mix!)
FOR FUEL </t>
        </r>
        <r>
          <rPr>
            <u val="single"/>
            <sz val="11"/>
            <color rgb="FF000000"/>
            <rFont val="Times New Roman"/>
            <family val="1"/>
            <charset val="1"/>
          </rPr>
          <t xml:space="preserve">EFFICIENCY</t>
        </r>
        <r>
          <rPr>
            <sz val="11"/>
            <color rgb="FF000000"/>
            <rFont val="Times New Roman"/>
            <family val="1"/>
            <charset val="1"/>
          </rPr>
          <t xml:space="preserve"> SOLUTIONS: enter positive number representing total fuel reduced, 0 &lt; X &lt; 1  (e.g. hybrid-electric vehicles partially replace fuel consumption with electricity use, it thus uses less fuel compared to conventional vehicles)
FOR SOLUTIONS THAT CONSUME MORE FUEL THAN THE CONVENTIONAL TECHNOLOGY/PRACTICE: enter negative number representing total additional fuel used, X &lt; 0 (e.g. we hope solutions do not actually consume more fuel than the conventional practice, check with the senior research team if you run into this)</t>
        </r>
      </text>
    </comment>
    <comment ref="G171" authorId="0">
      <text>
        <r>
          <rPr>
            <b val="true"/>
            <sz val="11"/>
            <color rgb="FF000000"/>
            <rFont val="Times New Roman"/>
            <family val="1"/>
            <charset val="1"/>
          </rPr>
          <t xml:space="preserve">NOTE:
</t>
        </r>
        <r>
          <rPr>
            <sz val="11"/>
            <color rgb="FF000000"/>
            <rFont val="Times New Roman"/>
            <family val="1"/>
            <charset val="1"/>
          </rPr>
          <t xml:space="preserve">Once a Global Rate is entered, it will be used, but preference is for individual rates for each Thermal-Humidity Regimes.</t>
        </r>
      </text>
    </comment>
    <comment ref="G251"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for this region in 2045.</t>
        </r>
      </text>
    </comment>
    <comment ref="H136" authorId="0">
      <text>
        <r>
          <rPr>
            <b val="true"/>
            <sz val="11"/>
            <color rgb="FF000000"/>
            <rFont val="Times New Roman"/>
            <family val="1"/>
            <charset val="1"/>
          </rPr>
          <t xml:space="preserve">NOTE:</t>
        </r>
        <r>
          <rPr>
            <sz val="11"/>
            <color rgb="FF000000"/>
            <rFont val="Times New Roman"/>
            <family val="1"/>
            <charset val="1"/>
          </rPr>
          <t xml:space="preserve"> this represents the indirect CO2 emissions that result per CONVENTIONAL implementation unit installed. The production, distribution, and installation of technologies/practices often generate their own emissions that are not associated with their function. 
E.g. the production of ICE vehicles is an energy- and resource-intensive endeavor that generates indirect emissions that must be accounted for. </t>
        </r>
      </text>
    </comment>
    <comment ref="H251"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for this region in 2045.</t>
        </r>
      </text>
    </comment>
    <comment ref="I136" authorId="0">
      <text>
        <r>
          <rPr>
            <b val="true"/>
            <sz val="11"/>
            <color rgb="FF000000"/>
            <rFont val="Times New Roman"/>
            <family val="1"/>
            <charset val="1"/>
          </rPr>
          <t xml:space="preserve">NOTE:</t>
        </r>
        <r>
          <rPr>
            <sz val="11"/>
            <color rgb="FF000000"/>
            <rFont val="Times New Roman"/>
            <family val="1"/>
            <charset val="1"/>
          </rPr>
          <t xml:space="preserve"> this represents the indirect CO2 emissions that result per implementation unit installed. The production, distribution, and installation of technologies/practices often generate their own emissions that are not associated with their function. 
E.g. the production of energy storage batteries is an energy- and resource-intensive endeavor that generates substantial indirect emissions that must be accounted for. </t>
        </r>
      </text>
    </comment>
    <comment ref="I171" authorId="0">
      <text>
        <r>
          <rPr>
            <b val="true"/>
            <sz val="11"/>
            <color rgb="FF000000"/>
            <rFont val="Times New Roman"/>
            <family val="1"/>
            <charset val="1"/>
          </rPr>
          <t xml:space="preserve">NOTE:
</t>
        </r>
        <r>
          <rPr>
            <sz val="11"/>
            <color rgb="FF000000"/>
            <rFont val="Times New Roman"/>
            <family val="1"/>
            <charset val="1"/>
          </rPr>
          <t xml:space="preserve">This is the annual percent of some output that fails for some reason  (possibly due to weather, human activities, etc). It affects direct emissions, sequestration, Operating Cost and  yield of the SOLUTION and CONVENTIONAL. The SOLUTION adoption remains unaffected.</t>
        </r>
      </text>
    </comment>
    <comment ref="I251"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for this region in 2045.</t>
        </r>
      </text>
    </comment>
    <comment ref="J251" authorId="0">
      <text>
        <r>
          <rPr>
            <b val="true"/>
            <sz val="11"/>
            <color rgb="FF000000"/>
            <rFont val="Times New Roman"/>
            <family val="1"/>
            <charset val="1"/>
          </rPr>
          <t xml:space="preserve">NOTE:</t>
        </r>
        <r>
          <rPr>
            <sz val="11"/>
            <color rgb="FF000000"/>
            <rFont val="Times New Roman"/>
            <family val="1"/>
            <charset val="1"/>
          </rPr>
          <t xml:space="preserve"> Enter a PERCENTAGE of the total addressable market captured by this solution for this region in 2045.</t>
        </r>
      </text>
    </comment>
    <comment ref="L251" authorId="0">
      <text>
        <r>
          <rPr>
            <b val="true"/>
            <sz val="11"/>
            <color rgb="FF000000"/>
            <rFont val="Times New Roman"/>
            <family val="1"/>
            <charset val="1"/>
          </rPr>
          <t xml:space="preserve">NOTE:
</t>
        </r>
        <r>
          <rPr>
            <sz val="11"/>
            <color rgb="FF000000"/>
            <rFont val="Times New Roman"/>
            <family val="1"/>
            <charset val="1"/>
          </rPr>
          <t xml:space="preserve">Default Value represents values from van den Bulte paper (see image on "S-Curve Adoption" tab - AG124): Baseline * a technology converter (half of cellphone multiplier) * global converter (average of Western Europe, Asia and ROW)
</t>
        </r>
      </text>
    </comment>
  </commentList>
</comments>
</file>

<file path=xl/comments2.xml><?xml version="1.0" encoding="utf-8"?>
<comments xmlns="http://schemas.openxmlformats.org/spreadsheetml/2006/main" xmlns:xdr="http://schemas.openxmlformats.org/drawingml/2006/spreadsheetDrawing">
  <authors>
    <author> </author>
  </authors>
  <commentList>
    <comment ref="D48"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84"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17"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55"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91"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227"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262"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297"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333"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373"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407"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443"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477"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511"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545"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581"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617"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651"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688"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724"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763"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816"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851"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891"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928"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963"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999"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035"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071"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107"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142"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177"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213"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249"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285"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321"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D1356" authorId="0">
      <text>
        <r>
          <rPr>
            <b val="true"/>
            <sz val="11"/>
            <color rgb="FF000000"/>
            <rFont val="Times New Roman"/>
            <family val="1"/>
            <charset val="1"/>
          </rPr>
          <t xml:space="preserve">NOTE:
</t>
        </r>
        <r>
          <rPr>
            <sz val="11"/>
            <color rgb="FF000000"/>
            <rFont val="Times New Roman"/>
            <family val="1"/>
            <charset val="1"/>
          </rPr>
          <t xml:space="preserve">Link to source</t>
        </r>
      </text>
    </comment>
    <comment ref="E48"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84"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17"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55"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91"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227"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262"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297"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333"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373"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407"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443"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477"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511"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545"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581"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617"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651"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688"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724"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763"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816"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851"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891"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928"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963"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999"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035"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071"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107"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142"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177"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213"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249"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285"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321"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E1356" authorId="0">
      <text>
        <r>
          <rPr>
            <b val="true"/>
            <sz val="11"/>
            <color rgb="FF000000"/>
            <rFont val="Times New Roman"/>
            <family val="1"/>
            <charset val="1"/>
          </rPr>
          <t xml:space="preserve">NOTE:</t>
        </r>
        <r>
          <rPr>
            <sz val="11"/>
            <color rgb="FF000000"/>
            <rFont val="Times New Roman"/>
            <family val="1"/>
            <charset val="1"/>
          </rPr>
          <t xml:space="preserve"> Is data based on global, regional, or country-specific studies? Please specify.</t>
        </r>
      </text>
    </comment>
    <comment ref="F48"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84"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17"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55"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91"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227"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262"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297"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333"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373"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407"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443"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477"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511"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545"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581"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617"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651"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688"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724"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763"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816"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851"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891"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928"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963"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999"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035"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071"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107"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142"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177"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213"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249"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285"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321"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F1356" authorId="0">
      <text>
        <r>
          <rPr>
            <b val="true"/>
            <sz val="11"/>
            <color rgb="FF000000"/>
            <rFont val="Times New Roman"/>
            <family val="1"/>
            <charset val="1"/>
          </rPr>
          <t xml:space="preserve">NOTE:</t>
        </r>
        <r>
          <rPr>
            <sz val="11"/>
            <color rgb="FF000000"/>
            <rFont val="Times New Roman"/>
            <family val="1"/>
            <charset val="1"/>
          </rPr>
          <t xml:space="preserve"> Please enter the specific geographic location within the Drawdown Regions, if accessible.
E.g. if the study refers to a data point from Brazil, please specify here.
</t>
        </r>
      </text>
    </comment>
    <comment ref="H48"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84"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17"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55"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91"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227"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262"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297"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333"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373"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407"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443"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477"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511"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545"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581"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617"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651"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688"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724"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763"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816"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851"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891"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928"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963"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999"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035"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071"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107"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142"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177"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213"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249"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285"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321"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H1356" authorId="0">
      <text>
        <r>
          <rPr>
            <b val="true"/>
            <sz val="11"/>
            <color rgb="FF000000"/>
            <rFont val="Times New Roman"/>
            <family val="1"/>
            <charset val="1"/>
          </rPr>
          <t xml:space="preserve">NOTE:
</t>
        </r>
        <r>
          <rPr>
            <sz val="11"/>
            <color rgb="FF000000"/>
            <rFont val="Times New Roman"/>
            <family val="1"/>
            <charset val="1"/>
          </rPr>
          <t xml:space="preserve">1  - Peer Reviewed
2 - Public Sector/ Multilateral Agency
3 - For Profit
4 - Independently Verified
5 - Not Verified</t>
        </r>
      </text>
    </comment>
    <comment ref="K48"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84"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117"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155"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191"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297"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333"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545"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581"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617"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763"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816"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K928" authorId="0">
      <text>
        <r>
          <rPr>
            <b val="true"/>
            <sz val="11"/>
            <color rgb="FF000000"/>
            <rFont val="Times New Roman"/>
            <family val="1"/>
            <charset val="1"/>
          </rPr>
          <t xml:space="preserve">NOTE:</t>
        </r>
        <r>
          <rPr>
            <sz val="11"/>
            <color rgb="FF000000"/>
            <rFont val="Times New Roman"/>
            <family val="1"/>
            <charset val="1"/>
          </rPr>
          <t xml:space="preserve"> Enter raw data point here as reported in the source &amp; the unit it is reported in. 
If you need to convert to a common unit, use the conversion tables above and enter the conversion calculation call to the right to convert.
</t>
        </r>
      </text>
    </comment>
    <comment ref="M48"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84"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117"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155"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191"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297"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333"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545"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581"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617"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763"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816"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M928" authorId="0">
      <text>
        <r>
          <rPr>
            <b val="true"/>
            <sz val="11"/>
            <color rgb="FF000000"/>
            <rFont val="Times New Roman"/>
            <family val="1"/>
            <charset val="1"/>
          </rPr>
          <t xml:space="preserve">NOTE:</t>
        </r>
        <r>
          <rPr>
            <sz val="11"/>
            <color rgb="FF000000"/>
            <rFont val="Times New Roman"/>
            <family val="1"/>
            <charset val="1"/>
          </rPr>
          <t xml:space="preserve"> Use the cells below to enter the appropriate equation needed to convert to the common unit required. Consult the conversion tables above to assist you.
E.g. if the data point is from 2005 and reported in euros, click on the usforex.com link above and follow the steps to determine what the average annual exchange rate to US$ was in 2005. Then use the inflation adjustment factor table above to determine what the dollar value is in US$2014 currency.
</t>
        </r>
      </text>
    </comment>
    <comment ref="O48"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84"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17"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55"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91"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227"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262"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297"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333"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373"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407"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443"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477"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511"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545"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581"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617"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651"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688"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724"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763"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816"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851"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891"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928"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963"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999"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035"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071"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107"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142"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177"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213"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249"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285"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321"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O1356" authorId="0">
      <text>
        <r>
          <rPr>
            <b val="true"/>
            <sz val="11"/>
            <color rgb="FF000000"/>
            <rFont val="Times New Roman"/>
            <family val="1"/>
            <charset val="1"/>
          </rPr>
          <t xml:space="preserve">NOTE:</t>
        </r>
        <r>
          <rPr>
            <sz val="11"/>
            <color rgb="FF000000"/>
            <rFont val="Times New Roman"/>
            <family val="1"/>
            <charset val="1"/>
          </rPr>
          <t xml:space="preserve"> Enter any weights used. All weights should be constructed on an additional sheet and linked here.
</t>
        </r>
      </text>
    </comment>
    <comment ref="P48"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84"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117"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155"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191"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297"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333"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545"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581"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617"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763"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816"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P928" authorId="0">
      <text>
        <r>
          <rPr>
            <b val="true"/>
            <sz val="11"/>
            <color rgb="FF000000"/>
            <rFont val="Times New Roman"/>
            <family val="1"/>
            <charset val="1"/>
          </rPr>
          <t xml:space="preserve">NOTE:</t>
        </r>
        <r>
          <rPr>
            <sz val="11"/>
            <color rgb="FF000000"/>
            <rFont val="Times New Roman"/>
            <family val="1"/>
            <charset val="1"/>
          </rPr>
          <t xml:space="preserve"> Enter any additional assumptions or other information used in converting to a common unit. If a complex equation is used, please explain.
</t>
        </r>
      </text>
    </comment>
    <comment ref="T72"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08"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41"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79"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215"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251"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286"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321"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357"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397"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431"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467"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501"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535"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569"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605"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641"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675"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712"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748"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806"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840"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875"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915"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952"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987"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023"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059"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095"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131"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166"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201"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237"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273"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309"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345"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T1380" authorId="0">
      <text>
        <r>
          <rPr>
            <b val="true"/>
            <sz val="11"/>
            <color rgb="FF000000"/>
            <rFont val="Times New Roman"/>
            <family val="1"/>
            <charset val="1"/>
          </rPr>
          <t xml:space="preserve">NOTE:
</t>
        </r>
        <r>
          <rPr>
            <sz val="11"/>
            <color rgb="FF000000"/>
            <rFont val="Times New Roman"/>
            <family val="1"/>
            <charset val="1"/>
          </rPr>
          <t xml:space="preserve">If no, then your Standard Deviation is too large compared to your Average. Verify data.</t>
        </r>
      </text>
    </comment>
    <comment ref="Y70"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06"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39"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77"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213"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249"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284"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319"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355"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395"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429"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465"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499"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533"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567"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603"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639"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673"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710"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746"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804"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838"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873"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913"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950"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985"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021"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057"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093"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129"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164"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199"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235"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271"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307"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343"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 ref="Y1378" authorId="0">
      <text>
        <r>
          <rPr>
            <b val="true"/>
            <sz val="11"/>
            <color rgb="FF000000"/>
            <rFont val="Times New Roman"/>
            <family val="1"/>
            <charset val="1"/>
          </rPr>
          <t xml:space="preserve">NOTE:
</t>
        </r>
        <r>
          <rPr>
            <sz val="11"/>
            <color rgb="FF000000"/>
            <rFont val="Times New Roman"/>
            <family val="1"/>
            <charset val="1"/>
          </rPr>
          <t xml:space="preserve">If this is set to "Y", then the model uses the lowest value in the original data as the low value rather than any number of standard deviations below the mean. This helps avoid negative values for a positive variable like Price.</t>
        </r>
      </text>
    </comment>
  </commentList>
</comments>
</file>

<file path=xl/sharedStrings.xml><?xml version="1.0" encoding="utf-8"?>
<sst xmlns="http://schemas.openxmlformats.org/spreadsheetml/2006/main" count="4672" uniqueCount="724">
  <si>
    <r>
      <rPr>
        <sz val="24"/>
        <color rgb="FF5B9BD5"/>
        <rFont val="Arial"/>
        <family val="2"/>
        <charset val="1"/>
      </rPr>
      <t xml:space="preserve">Project </t>
    </r>
    <r>
      <rPr>
        <b val="true"/>
        <sz val="24"/>
        <color rgb="FF2E75B6"/>
        <rFont val="Arial"/>
        <family val="2"/>
        <charset val="1"/>
      </rPr>
      <t xml:space="preserve">Drawdown</t>
    </r>
    <r>
      <rPr>
        <b val="true"/>
        <sz val="15"/>
        <color rgb="FF000000"/>
        <rFont val="Arial"/>
        <family val="2"/>
        <charset val="1"/>
      </rPr>
      <t xml:space="preserve"> </t>
    </r>
    <r>
      <rPr>
        <b val="true"/>
        <sz val="14"/>
        <color rgb="FF000000"/>
        <rFont val="Arial"/>
        <family val="2"/>
        <charset val="1"/>
      </rPr>
      <t xml:space="preserve">BioSequestration Core Model</t>
    </r>
  </si>
  <si>
    <t xml:space="preserve">Key Adoption Result</t>
  </si>
  <si>
    <t xml:space="preserve">Key Financial Results</t>
  </si>
  <si>
    <t xml:space="preserve">Key Climate Results</t>
  </si>
  <si>
    <t xml:space="preserve">Report results from:</t>
  </si>
  <si>
    <t xml:space="preserve">Total Emissions Reduction           </t>
  </si>
  <si>
    <t xml:space="preserve">Total Additional CO2-eq Sequestered</t>
  </si>
  <si>
    <t xml:space="preserve">Year 1</t>
  </si>
  <si>
    <t xml:space="preserve">Year 2</t>
  </si>
  <si>
    <t xml:space="preserve">Billion USD</t>
  </si>
  <si>
    <t xml:space="preserve">(Min 2015)</t>
  </si>
  <si>
    <t xml:space="preserve">(Max 2060)</t>
  </si>
  <si>
    <t xml:space="preserve">Other Adoption Results</t>
  </si>
  <si>
    <t xml:space="preserve">Productivity Result</t>
  </si>
  <si>
    <t xml:space="preserve">Global Percent Adoption - Base Year (2014)</t>
  </si>
  <si>
    <t xml:space="preserve">%</t>
  </si>
  <si>
    <t xml:space="preserve">Metric Tons</t>
  </si>
  <si>
    <t xml:space="preserve">Other Financial Results</t>
  </si>
  <si>
    <t xml:space="preserve">Lifetime Cashflow NPV of a Single Implementation Unit (PDS compared to REF Scenario)</t>
  </si>
  <si>
    <t xml:space="preserve">Payback Period Solution Relative to Conventional</t>
  </si>
  <si>
    <t xml:space="preserve">Discounted Payback Period Solution Relative to Conventional</t>
  </si>
  <si>
    <t xml:space="preserve">Payback Period Solution Alone</t>
  </si>
  <si>
    <t xml:space="preserve">Discounted Payback Period Solution Alone</t>
  </si>
  <si>
    <r>
      <rPr>
        <sz val="9"/>
        <color rgb="FF000000"/>
        <rFont val="Arial"/>
        <family val="2"/>
        <charset val="1"/>
      </rPr>
      <t xml:space="preserve">USD / t CO</t>
    </r>
    <r>
      <rPr>
        <vertAlign val="subscript"/>
        <sz val="9"/>
        <color rgb="FF000000"/>
        <rFont val="Arial"/>
        <family val="2"/>
        <charset val="1"/>
      </rPr>
      <t xml:space="preserve">2</t>
    </r>
    <r>
      <rPr>
        <sz val="9"/>
        <color rgb="FF000000"/>
        <rFont val="Arial"/>
        <family val="2"/>
        <charset val="1"/>
      </rPr>
      <t xml:space="preserve">e</t>
    </r>
  </si>
  <si>
    <t xml:space="preserve">Years</t>
  </si>
  <si>
    <t xml:space="preserve">Other Climate Results</t>
  </si>
  <si>
    <t xml:space="preserve">Yes</t>
  </si>
  <si>
    <t xml:space="preserve">Max Annual Emissions Reduction</t>
  </si>
  <si>
    <t xml:space="preserve">Approximate PPM Equivalent Change</t>
  </si>
  <si>
    <t xml:space="preserve">Max Annual CO2 Sequestered</t>
  </si>
  <si>
    <t xml:space="preserve">Total Atmospheric CO2-eq Reduction</t>
  </si>
  <si>
    <t xml:space="preserve">No</t>
  </si>
  <si>
    <r>
      <rPr>
        <sz val="9"/>
        <color rgb="FF000000"/>
        <rFont val="Arial"/>
        <family val="2"/>
        <charset val="1"/>
      </rPr>
      <t xml:space="preserve">Gt CO</t>
    </r>
    <r>
      <rPr>
        <vertAlign val="subscript"/>
        <sz val="9"/>
        <color rgb="FF000000"/>
        <rFont val="Arial"/>
        <family val="2"/>
        <charset val="1"/>
      </rPr>
      <t xml:space="preserve">2</t>
    </r>
    <r>
      <rPr>
        <sz val="9"/>
        <color rgb="FF000000"/>
        <rFont val="Arial"/>
        <family val="2"/>
        <charset val="1"/>
      </rPr>
      <t xml:space="preserve"> / yr</t>
    </r>
  </si>
  <si>
    <t xml:space="preserve">More Results (Click "+" at Left to Show, "-" to Hide)</t>
  </si>
  <si>
    <t xml:space="preserve">First, notice the color of the cells… they're not arbitrary!  Each color has a meaning… Green is probably where you're being asked for your input!  </t>
  </si>
  <si>
    <t xml:space="preserve">A. Light Yellow cells appear on the Advanced Controls Sheet and depict the RESULTS of the model</t>
  </si>
  <si>
    <t xml:space="preserve">Results</t>
  </si>
  <si>
    <t xml:space="preserve">B. Green cells indicate where data should be entered</t>
  </si>
  <si>
    <t xml:space="preserve">Data Input -- add data</t>
  </si>
  <si>
    <t xml:space="preserve">C. Blue cells indicate where data can be adjusted but probably doesn't need to be</t>
  </si>
  <si>
    <t xml:space="preserve">Probably do not modify</t>
  </si>
  <si>
    <t xml:space="preserve">D. Orange cells indicate results which should not be modified</t>
  </si>
  <si>
    <t xml:space="preserve">DO NOT MODIFY</t>
  </si>
  <si>
    <t xml:space="preserve">E. Researchers that customize cells should change the color to light red</t>
  </si>
  <si>
    <t xml:space="preserve">Customized formula</t>
  </si>
  <si>
    <t xml:space="preserve">F. Bright yellow cells with a message box provide more information</t>
  </si>
  <si>
    <t xml:space="preserve">Note</t>
  </si>
  <si>
    <t xml:space="preserve">To get started, just fill in green areas, and sure to include sources for all assumptions must be indicated on appropriate sheets</t>
  </si>
  <si>
    <t xml:space="preserve">Select Solution from Dropdown:</t>
  </si>
  <si>
    <t xml:space="preserve">Silvopasture</t>
  </si>
  <si>
    <t xml:space="preserve">Enter the Land Unit:</t>
  </si>
  <si>
    <t xml:space="preserve">million hectare</t>
  </si>
  <si>
    <t xml:space="preserve">Measurement System</t>
  </si>
  <si>
    <t xml:space="preserve">ISO Standard</t>
  </si>
  <si>
    <t xml:space="preserve">All data should be converted to ISO Standards.</t>
  </si>
  <si>
    <t xml:space="preserve">Base Year:</t>
  </si>
  <si>
    <t xml:space="preserve">The default Base Year for current Drawdown Prognostications is 2014</t>
  </si>
  <si>
    <t xml:space="preserve">TOTAL LAND AREA &amp; CURRENT ADOPTION INPUTS</t>
  </si>
  <si>
    <t xml:space="preserve">Total Land Area (TLA)</t>
  </si>
  <si>
    <t xml:space="preserve">About GAEZ:</t>
  </si>
  <si>
    <t xml:space="preserve">http://www.fao.org/nr/gaez/about-data-portal/en/ </t>
  </si>
  <si>
    <t xml:space="preserve">Chosen TLA</t>
  </si>
  <si>
    <t xml:space="preserve">Your Customized TLA </t>
  </si>
  <si>
    <t xml:space="preserve">CLICK HERE TO START BY VALIDATING THE GAEZ LAND USED BY YOUR SOLUTION</t>
  </si>
  <si>
    <t xml:space="preserve">CURRENT Land</t>
  </si>
  <si>
    <t xml:space="preserve">CLICK HERE TO ENTER CUSTOMIZED TLA</t>
  </si>
  <si>
    <t xml:space="preserve">NOTE: Total Land Area represent the total amount of land applicable to the solution across different Thermal-Moisture Regimes.</t>
  </si>
  <si>
    <t xml:space="preserve">Use Customized TLA?</t>
  </si>
  <si>
    <t xml:space="preserve">Current Adoption of Solution in Hectares of Land</t>
  </si>
  <si>
    <t xml:space="preserve">Adoption (%)</t>
  </si>
  <si>
    <t xml:space="preserve">Adoption in</t>
  </si>
  <si>
    <t xml:space="preserve">Based on Current Adoption Variable Meta-Analysis</t>
  </si>
  <si>
    <t xml:space="preserve">Based on Existing Prognostications</t>
  </si>
  <si>
    <t xml:space="preserve">World</t>
  </si>
  <si>
    <t xml:space="preserve">All sources (corrected) - AVERAGE</t>
  </si>
  <si>
    <t xml:space="preserve">OECD90</t>
  </si>
  <si>
    <t xml:space="preserve">Eastern Europe</t>
  </si>
  <si>
    <t xml:space="preserve">Asia (Sans Japan)</t>
  </si>
  <si>
    <t xml:space="preserve">Middle East and Africa</t>
  </si>
  <si>
    <t xml:space="preserve">Latin America</t>
  </si>
  <si>
    <t xml:space="preserve">China</t>
  </si>
  <si>
    <t xml:space="preserve">India</t>
  </si>
  <si>
    <t xml:space="preserve">EU</t>
  </si>
  <si>
    <t xml:space="preserve">USA</t>
  </si>
  <si>
    <t xml:space="preserve">FINANCIAL ANALYSIS INPUTS</t>
  </si>
  <si>
    <t xml:space="preserve">CONVENTIONAL  Land Practice Replaced</t>
  </si>
  <si>
    <t xml:space="preserve">Expected Lifetime</t>
  </si>
  <si>
    <t xml:space="preserve">per ha</t>
  </si>
  <si>
    <t xml:space="preserve">per ha per annum</t>
  </si>
  <si>
    <t xml:space="preserve">If applicable</t>
  </si>
  <si>
    <t xml:space="preserve">years</t>
  </si>
  <si>
    <t xml:space="preserve">US$2014 to acquire + install per ha</t>
  </si>
  <si>
    <t xml:space="preserve">US$2014 per ha per yr</t>
  </si>
  <si>
    <t xml:space="preserve">kg per ha per yr</t>
  </si>
  <si>
    <t xml:space="preserve">Dataset for Statistics</t>
  </si>
  <si>
    <t xml:space="preserve">Project Drawdown Data</t>
  </si>
  <si>
    <t xml:space="preserve">mean</t>
  </si>
  <si>
    <t xml:space="preserve">High</t>
  </si>
  <si>
    <t xml:space="preserve">Low</t>
  </si>
  <si>
    <t xml:space="preserve">Stats. Corrected?</t>
  </si>
  <si>
    <t xml:space="preserve">Y</t>
  </si>
  <si>
    <t xml:space="preserve">Weighted Average?</t>
  </si>
  <si>
    <t xml:space="preserve">Total Sources:</t>
  </si>
  <si>
    <t xml:space="preserve">Choose Source?</t>
  </si>
  <si>
    <t xml:space="preserve">Sources</t>
  </si>
  <si>
    <t xml:space="preserve">General Financial Variables</t>
  </si>
  <si>
    <t xml:space="preserve">NPV Discount </t>
  </si>
  <si>
    <t xml:space="preserve">Back to Top</t>
  </si>
  <si>
    <t xml:space="preserve">EMISSIONS REDUCTION INPUTS</t>
  </si>
  <si>
    <t xml:space="preserve">Electricty Grid-based Emissions</t>
  </si>
  <si>
    <t xml:space="preserve">Non-Electricity Fuel Combustion-based Emissions</t>
  </si>
  <si>
    <t xml:space="preserve">Is this primarily a REPLACEMENT or REDUCTION solution?</t>
  </si>
  <si>
    <t xml:space="preserve">Fuel Reduction Factor SOLUTION</t>
  </si>
  <si>
    <t xml:space="preserve">Type of Fuel Consumed</t>
  </si>
  <si>
    <t xml:space="preserve">Fuel Emissions Factor</t>
  </si>
  <si>
    <t xml:space="preserve">Choose one:</t>
  </si>
  <si>
    <t xml:space="preserve">TWh / ha / year</t>
  </si>
  <si>
    <t xml:space="preserve">% Saved / ha</t>
  </si>
  <si>
    <t xml:space="preserve">% Fuel Saved / ha</t>
  </si>
  <si>
    <r>
      <rPr>
        <sz val="11"/>
        <color rgb="FF000000"/>
        <rFont val="Arial"/>
        <family val="2"/>
        <charset val="1"/>
      </rPr>
      <t xml:space="preserve">Fuel for </t>
    </r>
    <r>
      <rPr>
        <b val="true"/>
        <sz val="11"/>
        <color rgb="FF000000"/>
        <rFont val="Arial"/>
        <family val="2"/>
        <charset val="1"/>
      </rPr>
      <t xml:space="preserve">Conventional</t>
    </r>
    <r>
      <rPr>
        <sz val="11"/>
        <color rgb="FF000000"/>
        <rFont val="Arial"/>
        <family val="2"/>
        <charset val="1"/>
      </rPr>
      <t xml:space="preserve"> Tech:</t>
    </r>
  </si>
  <si>
    <t xml:space="preserve">REDUCTION</t>
  </si>
  <si>
    <t xml:space="preserve">Default</t>
  </si>
  <si>
    <t xml:space="preserve">Upper</t>
  </si>
  <si>
    <r>
      <rPr>
        <sz val="11"/>
        <color rgb="FF000000"/>
        <rFont val="Arial"/>
        <family val="2"/>
        <charset val="1"/>
      </rPr>
      <t xml:space="preserve">Fuel for </t>
    </r>
    <r>
      <rPr>
        <b val="true"/>
        <sz val="11"/>
        <color rgb="FF000000"/>
        <rFont val="Arial"/>
        <family val="2"/>
        <charset val="1"/>
      </rPr>
      <t xml:space="preserve">Solution</t>
    </r>
    <r>
      <rPr>
        <sz val="11"/>
        <color rgb="FF000000"/>
        <rFont val="Arial"/>
        <family val="2"/>
        <charset val="1"/>
      </rPr>
      <t xml:space="preserve"> Tech:</t>
    </r>
  </si>
  <si>
    <t xml:space="preserve">Lower</t>
  </si>
  <si>
    <t xml:space="preserve">Source:  2006 IPCC Guidelines for National Greenhouse Gas Inventories</t>
  </si>
  <si>
    <t xml:space="preserve">Direct Emissions (excl. electricity- or fuel-based)</t>
  </si>
  <si>
    <t xml:space="preserve">Indirect Emissions (CO2-eq)</t>
  </si>
  <si>
    <t xml:space="preserve">t CO2-eq / ha / year</t>
  </si>
  <si>
    <t xml:space="preserve">Direct Emissions are One-time or annual?</t>
  </si>
  <si>
    <t xml:space="preserve">One-time</t>
  </si>
  <si>
    <t xml:space="preserve">Indirect Emissions are Assumed To be Continuous, that is yearly.</t>
  </si>
  <si>
    <t xml:space="preserve">Annual Emissions Last for</t>
  </si>
  <si>
    <t xml:space="preserve">General Emissions Variables</t>
  </si>
  <si>
    <t xml:space="preserve">Use CO2-eq (instead of CO2)?</t>
  </si>
  <si>
    <t xml:space="preserve">Use Aggregate CO2-eq instead of Individual GHG?</t>
  </si>
  <si>
    <t xml:space="preserve">REF Case Grid Emission Source</t>
  </si>
  <si>
    <t xml:space="preserve">REF Case Grid Emission Range:</t>
  </si>
  <si>
    <t xml:space="preserve">(For PPM calculation)</t>
  </si>
  <si>
    <t xml:space="preserve">(For Direct Emissions Summation)</t>
  </si>
  <si>
    <t xml:space="preserve">Meta-Analysis</t>
  </si>
  <si>
    <t xml:space="preserve">Mean</t>
  </si>
  <si>
    <t xml:space="preserve">CARBON SEQUESTRATION AND LAND INPUTS</t>
  </si>
  <si>
    <t xml:space="preserve">ENTER EITHER GLOBAL RATE OR THERMAL-MOISTURE REGIME:</t>
  </si>
  <si>
    <t xml:space="preserve">Sequestration Rate for All Land or All of Special Land</t>
  </si>
  <si>
    <t xml:space="preserve">Tropical-Humid Sequestration Rate</t>
  </si>
  <si>
    <t xml:space="preserve">Temperate/Boreal-Humid Sequestration Rate</t>
  </si>
  <si>
    <t xml:space="preserve">Tropical-Semi-Arid Sequestration Rate</t>
  </si>
  <si>
    <t xml:space="preserve">Temperate/Boreal-Semi-Arid Sequestration Rate</t>
  </si>
  <si>
    <t xml:space="preserve">Global Arid
 Sequestration Rate</t>
  </si>
  <si>
    <t xml:space="preserve">Disturbance Rate</t>
  </si>
  <si>
    <t xml:space="preserve">t C / ha /year</t>
  </si>
  <si>
    <t xml:space="preserve">%  annually</t>
  </si>
  <si>
    <t xml:space="preserve">General Land Variables</t>
  </si>
  <si>
    <t xml:space="preserve">New Growth is Harvested/Cleared Every:</t>
  </si>
  <si>
    <t xml:space="preserve">Allow Disturbance to Increase Operating Costs?</t>
  </si>
  <si>
    <t xml:space="preserve">(Years)</t>
  </si>
  <si>
    <t xml:space="preserve">ADDITIONAL INPUTS</t>
  </si>
  <si>
    <t xml:space="preserve">(be sure to explain in detail any additional variables you add!)</t>
  </si>
  <si>
    <r>
      <rPr>
        <b val="true"/>
        <u val="single"/>
        <sz val="24"/>
        <color rgb="FFFF0000"/>
        <rFont val="Arial"/>
        <family val="2"/>
        <charset val="1"/>
      </rPr>
      <t xml:space="preserve">PDS</t>
    </r>
    <r>
      <rPr>
        <b val="true"/>
        <u val="single"/>
        <sz val="24"/>
        <color rgb="FF4472C4"/>
        <rFont val="Arial"/>
        <family val="2"/>
        <charset val="1"/>
      </rPr>
      <t xml:space="preserve"> ADOPTION SCENARIO INPUTS</t>
    </r>
  </si>
  <si>
    <t xml:space="preserve">Adoption Scenario</t>
  </si>
  <si>
    <t xml:space="preserve">Custom</t>
  </si>
  <si>
    <t xml:space="preserve">**Default allows Linear and S-Curve Adoptions</t>
  </si>
  <si>
    <t xml:space="preserve">Base Adoption on:</t>
  </si>
  <si>
    <t xml:space="preserve">Fully Customized PDS</t>
  </si>
  <si>
    <t xml:space="preserve">Use only Regional Data?</t>
  </si>
  <si>
    <t xml:space="preserve">N</t>
  </si>
  <si>
    <t xml:space="preserve">DEFAULT PDS (Linear AND S-Curve) Assumptions ONLY</t>
  </si>
  <si>
    <t xml:space="preserve">Alternative PDS S-Curve Calibration (Bass Diffusion)</t>
  </si>
  <si>
    <t xml:space="preserve">Year B Adoption</t>
  </si>
  <si>
    <t xml:space="preserve">Indicate Source / Assumption(s):</t>
  </si>
  <si>
    <t xml:space="preserve">(You can use Excel Solver to determine these values)</t>
  </si>
  <si>
    <t xml:space="preserve">Regions</t>
  </si>
  <si>
    <t xml:space="preserve">Year A</t>
  </si>
  <si>
    <t xml:space="preserve">Adoption (Year A)-All Regimes</t>
  </si>
  <si>
    <t xml:space="preserve">Year B</t>
  </si>
  <si>
    <t xml:space="preserve">All Land</t>
  </si>
  <si>
    <t xml:space="preserve">Innovation Constant</t>
  </si>
  <si>
    <t xml:space="preserve">Imitation Constant</t>
  </si>
  <si>
    <t xml:space="preserve">[1]</t>
  </si>
  <si>
    <t xml:space="preserve">[2]</t>
  </si>
  <si>
    <t xml:space="preserve">[3]</t>
  </si>
  <si>
    <t xml:space="preserve">[4]</t>
  </si>
  <si>
    <t xml:space="preserve">[5]</t>
  </si>
  <si>
    <t xml:space="preserve">[6]</t>
  </si>
  <si>
    <r>
      <rPr>
        <sz val="11"/>
        <color rgb="FFFF0000"/>
        <rFont val="Calibri"/>
        <family val="2"/>
        <charset val="1"/>
      </rPr>
      <t xml:space="preserve">←</t>
    </r>
    <r>
      <rPr>
        <sz val="11"/>
        <color rgb="FFFF0000"/>
        <rFont val="Arial"/>
        <family val="2"/>
        <charset val="1"/>
      </rPr>
      <t xml:space="preserve"> All Thermal Regimes Covered</t>
    </r>
  </si>
  <si>
    <t xml:space="preserve">[7]</t>
  </si>
  <si>
    <t xml:space="preserve">[8]</t>
  </si>
  <si>
    <t xml:space="preserve">[9]</t>
  </si>
  <si>
    <t xml:space="preserve">[10]</t>
  </si>
  <si>
    <r>
      <rPr>
        <b val="true"/>
        <u val="single"/>
        <sz val="14"/>
        <color rgb="FF000000"/>
        <rFont val="Arial"/>
        <family val="2"/>
        <charset val="1"/>
      </rPr>
      <t xml:space="preserve">Existing </t>
    </r>
    <r>
      <rPr>
        <b val="true"/>
        <u val="single"/>
        <sz val="14"/>
        <color rgb="FFFF0000"/>
        <rFont val="Arial"/>
        <family val="2"/>
        <charset val="1"/>
      </rPr>
      <t xml:space="preserve">PDS</t>
    </r>
    <r>
      <rPr>
        <b val="true"/>
        <u val="single"/>
        <sz val="14"/>
        <color rgb="FF000000"/>
        <rFont val="Arial"/>
        <family val="2"/>
        <charset val="1"/>
      </rPr>
      <t xml:space="preserve"> Prognostications Assumptions ONLY</t>
    </r>
  </si>
  <si>
    <r>
      <rPr>
        <b val="true"/>
        <u val="single"/>
        <sz val="14"/>
        <color rgb="FF000000"/>
        <rFont val="Arial"/>
        <family val="2"/>
        <charset val="1"/>
      </rPr>
      <t xml:space="preserve">Customized </t>
    </r>
    <r>
      <rPr>
        <b val="true"/>
        <u val="single"/>
        <sz val="14"/>
        <color rgb="FFFF0000"/>
        <rFont val="Arial"/>
        <family val="2"/>
        <charset val="1"/>
      </rPr>
      <t xml:space="preserve">PDS</t>
    </r>
    <r>
      <rPr>
        <b val="true"/>
        <u val="single"/>
        <sz val="14"/>
        <color rgb="FF000000"/>
        <rFont val="Arial"/>
        <family val="2"/>
        <charset val="1"/>
      </rPr>
      <t xml:space="preserve"> S-Curve Assumptions ONLY</t>
    </r>
  </si>
  <si>
    <r>
      <rPr>
        <b val="true"/>
        <u val="single"/>
        <sz val="14"/>
        <color rgb="FF000000"/>
        <rFont val="Arial"/>
        <family val="2"/>
        <charset val="1"/>
      </rPr>
      <t xml:space="preserve">Fully Customized </t>
    </r>
    <r>
      <rPr>
        <b val="true"/>
        <u val="single"/>
        <sz val="14"/>
        <color rgb="FFFF0000"/>
        <rFont val="Arial"/>
        <family val="2"/>
        <charset val="1"/>
      </rPr>
      <t xml:space="preserve">PDS</t>
    </r>
    <r>
      <rPr>
        <b val="true"/>
        <u val="single"/>
        <sz val="14"/>
        <color rgb="FF000000"/>
        <rFont val="Arial"/>
        <family val="2"/>
        <charset val="1"/>
      </rPr>
      <t xml:space="preserve"> Assumptions ONLY</t>
    </r>
  </si>
  <si>
    <t xml:space="preserve">Select Any Custom PDS Scenario (from  'Custom PDS Adoption') or Combination from the Dropdown Box. Note that 
1. The 'Average' Option Averages the Entered Scenarios, 
2. The 'High' ('Low') takes a Certain Number of Standard Deviations above (below) the Annual Value 
3. In Some Cases, Only a Selection of Custom PDS Scenarios is Included in these Options. See Custom PDS Adoption for Full Information.</t>
  </si>
  <si>
    <t xml:space="preserve">Use single global source for adoption:</t>
  </si>
  <si>
    <t xml:space="preserve">ALL SOURCES</t>
  </si>
  <si>
    <t xml:space="preserve">see adoption data sheet</t>
  </si>
  <si>
    <t xml:space="preserve">Post-Transition phase</t>
  </si>
  <si>
    <t xml:space="preserve">Scenario choice:</t>
  </si>
  <si>
    <t xml:space="preserve">Low of All Custom Scenarios</t>
  </si>
  <si>
    <t xml:space="preserve">Click Here to Go to Custom PDS Adoption</t>
  </si>
  <si>
    <r>
      <rPr>
        <sz val="10"/>
        <color rgb="FF000000"/>
        <rFont val="Arial"/>
        <family val="2"/>
        <charset val="1"/>
      </rPr>
      <t xml:space="preserve">* </t>
    </r>
    <r>
      <rPr>
        <i val="true"/>
        <sz val="10"/>
        <color rgb="FF000000"/>
        <rFont val="Arial"/>
        <family val="2"/>
        <charset val="1"/>
      </rPr>
      <t xml:space="preserve">If you chose "ALL SOURCES", a weighted average of all Global source prognostications is used.</t>
    </r>
  </si>
  <si>
    <t xml:space="preserve">Initial trend:</t>
  </si>
  <si>
    <t xml:space="preserve">3rd Order Polynomial Extrapolation</t>
  </si>
  <si>
    <t xml:space="preserve">CLICK ON SCENARIO FOR DETAILS ON ASSUMPTIONS MADE:</t>
  </si>
  <si>
    <t xml:space="preserve">Assumption: Trend &amp; Growth</t>
  </si>
  <si>
    <t xml:space="preserve">Trend</t>
  </si>
  <si>
    <t xml:space="preserve">Growth</t>
  </si>
  <si>
    <t xml:space="preserve">Transition year:</t>
  </si>
  <si>
    <t xml:space="preserve">Range: 2020-2050</t>
  </si>
  <si>
    <t xml:space="preserve">Select GLOBAL trend and rate after developing custom adoption:</t>
  </si>
  <si>
    <t xml:space="preserve">3rd Poly</t>
  </si>
  <si>
    <t xml:space="preserve">Medium</t>
  </si>
  <si>
    <r>
      <rPr>
        <b val="true"/>
        <u val="single"/>
        <sz val="24"/>
        <color rgb="FFFF0000"/>
        <rFont val="Arial"/>
        <family val="2"/>
        <charset val="1"/>
      </rPr>
      <t xml:space="preserve">REF</t>
    </r>
    <r>
      <rPr>
        <b val="true"/>
        <u val="single"/>
        <sz val="24"/>
        <color rgb="FF4472C4"/>
        <rFont val="Arial"/>
        <family val="2"/>
        <charset val="1"/>
      </rPr>
      <t xml:space="preserve"> ADOPTION SCENARIO INPUTS</t>
    </r>
  </si>
  <si>
    <r>
      <rPr>
        <b val="true"/>
        <u val="single"/>
        <sz val="14"/>
        <color rgb="FF000000"/>
        <rFont val="Arial"/>
        <family val="2"/>
        <charset val="1"/>
      </rPr>
      <t xml:space="preserve">Customized </t>
    </r>
    <r>
      <rPr>
        <b val="true"/>
        <u val="single"/>
        <sz val="14"/>
        <color rgb="FFFF0000"/>
        <rFont val="Arial"/>
        <family val="2"/>
        <charset val="1"/>
      </rPr>
      <t xml:space="preserve">REF</t>
    </r>
    <r>
      <rPr>
        <b val="true"/>
        <u val="single"/>
        <sz val="14"/>
        <color rgb="FF000000"/>
        <rFont val="Arial"/>
        <family val="2"/>
        <charset val="1"/>
      </rPr>
      <t xml:space="preserve"> Assumptions ONLY</t>
    </r>
  </si>
  <si>
    <r>
      <rPr>
        <sz val="11"/>
        <color rgb="FF000000"/>
        <rFont val="Arial"/>
        <family val="2"/>
        <charset val="1"/>
      </rPr>
      <t xml:space="preserve">Create Any Customized REF Adoption Scenario by First Creating the Scenario as an </t>
    </r>
    <r>
      <rPr>
        <b val="true"/>
        <sz val="11"/>
        <color rgb="FFFF0000"/>
        <rFont val="Arial"/>
        <family val="2"/>
        <charset val="1"/>
      </rPr>
      <t xml:space="preserve">PDS</t>
    </r>
    <r>
      <rPr>
        <sz val="11"/>
        <color rgb="FF000000"/>
        <rFont val="Arial"/>
        <family val="2"/>
        <charset val="1"/>
      </rPr>
      <t xml:space="preserve"> Adoption Scenario and then on the "Custom REF Adoption" Tab, Click on "Save…" Button.</t>
    </r>
  </si>
  <si>
    <t xml:space="preserve">Click Here to Go to Custom REF Adoption</t>
  </si>
  <si>
    <t xml:space="preserve">Base custom adoption on:</t>
  </si>
  <si>
    <t xml:space="preserve">Project Drawdown Scenarios</t>
  </si>
  <si>
    <t xml:space="preserve">Projected GLOBAL Adoption Data (based on top-down prognostication)</t>
  </si>
  <si>
    <t xml:space="preserve">PDS</t>
  </si>
  <si>
    <t xml:space="preserve">PDS % of TAM</t>
  </si>
  <si>
    <t xml:space="preserve">PDS Growth Rate</t>
  </si>
  <si>
    <t xml:space="preserve">REF</t>
  </si>
  <si>
    <t xml:space="preserve">Adjustment?</t>
  </si>
  <si>
    <t xml:space="preserve">Y-PDS</t>
  </si>
  <si>
    <t xml:space="preserve">Projected REGIONAL PDS Adoption Data (World estimates based on regional sums)</t>
  </si>
  <si>
    <t xml:space="preserve">Toggle</t>
  </si>
  <si>
    <t xml:space="preserve">Projected COUNTY-LEVEL PDS Adoption Data</t>
  </si>
  <si>
    <t xml:space="preserve">COMMON CONVERSIONS</t>
  </si>
  <si>
    <t xml:space="preserve">Energy Conversions</t>
  </si>
  <si>
    <t xml:space="preserve">To:</t>
  </si>
  <si>
    <t xml:space="preserve">yes</t>
  </si>
  <si>
    <t xml:space="preserve">Inflation Adjustment Factor</t>
  </si>
  <si>
    <t xml:space="preserve">(convert historic US$ to US$2014)</t>
  </si>
  <si>
    <t xml:space="preserve">Land Conversions</t>
  </si>
  <si>
    <t xml:space="preserve">Source Validation</t>
  </si>
  <si>
    <t xml:space="preserve">multply by:</t>
  </si>
  <si>
    <t xml:space="preserve">TJ</t>
  </si>
  <si>
    <t xml:space="preserve">Gcal</t>
  </si>
  <si>
    <t xml:space="preserve">Mtoe</t>
  </si>
  <si>
    <t xml:space="preserve">MBtu</t>
  </si>
  <si>
    <t xml:space="preserve">GWh</t>
  </si>
  <si>
    <t xml:space="preserve">TWh</t>
  </si>
  <si>
    <t xml:space="preserve">KWh</t>
  </si>
  <si>
    <t xml:space="preserve">no</t>
  </si>
  <si>
    <t xml:space="preserve">multiply by:</t>
  </si>
  <si>
    <t xml:space="preserve">acre</t>
  </si>
  <si>
    <t xml:space="preserve">hectare</t>
  </si>
  <si>
    <t xml:space="preserve">kilohectare</t>
  </si>
  <si>
    <r>
      <rPr>
        <b val="true"/>
        <sz val="10"/>
        <color rgb="FF2D2D33"/>
        <rFont val="Arial"/>
        <family val="2"/>
        <charset val="1"/>
      </rPr>
      <t xml:space="preserve">square m (m</t>
    </r>
    <r>
      <rPr>
        <b val="true"/>
        <vertAlign val="superscript"/>
        <sz val="10"/>
        <color rgb="FF2D2D33"/>
        <rFont val="Arial"/>
        <family val="2"/>
        <charset val="1"/>
      </rPr>
      <t xml:space="preserve">2</t>
    </r>
    <r>
      <rPr>
        <b val="true"/>
        <sz val="10"/>
        <color rgb="FF2D2D33"/>
        <rFont val="Arial"/>
        <family val="2"/>
        <charset val="1"/>
      </rPr>
      <t xml:space="preserve">)</t>
    </r>
  </si>
  <si>
    <r>
      <rPr>
        <b val="true"/>
        <sz val="10"/>
        <rFont val="Arial"/>
        <family val="2"/>
        <charset val="1"/>
      </rPr>
      <t xml:space="preserve">square km (km</t>
    </r>
    <r>
      <rPr>
        <b val="true"/>
        <vertAlign val="superscript"/>
        <sz val="10"/>
        <rFont val="Arial"/>
        <family val="2"/>
        <charset val="1"/>
      </rPr>
      <t xml:space="preserve">2</t>
    </r>
    <r>
      <rPr>
        <b val="true"/>
        <sz val="10"/>
        <rFont val="Arial"/>
        <family val="2"/>
        <charset val="1"/>
      </rPr>
      <t xml:space="preserve">)</t>
    </r>
  </si>
  <si>
    <t xml:space="preserve">1  - Peer Reviewed</t>
  </si>
  <si>
    <t xml:space="preserve">2 - Public Sector/ Multilateral Agency</t>
  </si>
  <si>
    <t xml:space="preserve">From:</t>
  </si>
  <si>
    <t xml:space="preserve">Base year</t>
  </si>
  <si>
    <t xml:space="preserve">3 - For Profit</t>
  </si>
  <si>
    <t xml:space="preserve">4 - Independently Verified</t>
  </si>
  <si>
    <t xml:space="preserve">5 - Not Verified</t>
  </si>
  <si>
    <t xml:space="preserve">kWh</t>
  </si>
  <si>
    <t xml:space="preserve">Source: http://www.iea.org/statistics/resources/unitconverter/</t>
  </si>
  <si>
    <t xml:space="preserve">KEY INPUT VARIABLES FOR ADVANCED CONTROLS</t>
  </si>
  <si>
    <t xml:space="preserve">Volume Conversions</t>
  </si>
  <si>
    <t xml:space="preserve">Other Conversions</t>
  </si>
  <si>
    <t xml:space="preserve">Link these outputs to Factoring Sheets or Advanced Controls as appropriate</t>
  </si>
  <si>
    <t xml:space="preserve">gal U.S.</t>
  </si>
  <si>
    <t xml:space="preserve">Gal U.K.</t>
  </si>
  <si>
    <t xml:space="preserve">bbl</t>
  </si>
  <si>
    <t xml:space="preserve">ft3</t>
  </si>
  <si>
    <t xml:space="preserve">l</t>
  </si>
  <si>
    <t xml:space="preserve">Cubic meter (m3)</t>
  </si>
  <si>
    <t xml:space="preserve">g/m2</t>
  </si>
  <si>
    <t xml:space="preserve">t/ha</t>
  </si>
  <si>
    <t xml:space="preserve">MMt/ha</t>
  </si>
  <si>
    <t xml:space="preserve">Index</t>
  </si>
  <si>
    <t xml:space="preserve">U.S. gallon (gal)</t>
  </si>
  <si>
    <t xml:space="preserve">U.K. gallon (gal)</t>
  </si>
  <si>
    <t xml:space="preserve">Barrel (bbl)</t>
  </si>
  <si>
    <t xml:space="preserve">Cubic foot (ft3)</t>
  </si>
  <si>
    <t xml:space="preserve">Source: http://inflationdata.com/Inflation/Consumer_Price_Index/CurrentCPI.asp?reloaded=true  </t>
  </si>
  <si>
    <t xml:space="preserve">Litre (l)</t>
  </si>
  <si>
    <t xml:space="preserve">Mass Conversions</t>
  </si>
  <si>
    <t xml:space="preserve">Historic Foreign Exchange Rates</t>
  </si>
  <si>
    <t xml:space="preserve">(convert to US$)</t>
  </si>
  <si>
    <t xml:space="preserve">Carbon/GHG to CO2  Conversions</t>
  </si>
  <si>
    <t xml:space="preserve">g</t>
  </si>
  <si>
    <t xml:space="preserve">kg</t>
  </si>
  <si>
    <t xml:space="preserve">t</t>
  </si>
  <si>
    <t xml:space="preserve">http://www.usforex.com/forex-tools/historical-rate-tools/yearly-average-rates</t>
  </si>
  <si>
    <t xml:space="preserve">1 ppm by volume of atmosphere CO2 =</t>
  </si>
  <si>
    <t xml:space="preserve"> Gt C</t>
  </si>
  <si>
    <t xml:space="preserve">gram (g)</t>
  </si>
  <si>
    <r>
      <rPr>
        <b val="true"/>
        <sz val="10"/>
        <color rgb="FF000000"/>
        <rFont val="Arial"/>
        <family val="2"/>
        <charset val="1"/>
      </rPr>
      <t xml:space="preserve">1 mole CO</t>
    </r>
    <r>
      <rPr>
        <b val="true"/>
        <sz val="7.5"/>
        <color rgb="FF000000"/>
        <rFont val="Arial"/>
        <family val="2"/>
        <charset val="1"/>
      </rPr>
      <t xml:space="preserve">2 =</t>
    </r>
  </si>
  <si>
    <t xml:space="preserve"> g C</t>
  </si>
  <si>
    <t xml:space="preserve">kilogramme (kg)</t>
  </si>
  <si>
    <t xml:space="preserve">1 g C =</t>
  </si>
  <si>
    <t xml:space="preserve"> mole CO2</t>
  </si>
  <si>
    <t xml:space="preserve">tonne (t)</t>
  </si>
  <si>
    <t xml:space="preserve"> g CO2</t>
  </si>
  <si>
    <t xml:space="preserve">1 g CH4 =</t>
  </si>
  <si>
    <t xml:space="preserve">Source: https://ecometrica.com/assets/GHGs-CO2-CO2e-and-Carbon-What-Do-These-Mean-v2.1.pdf</t>
  </si>
  <si>
    <t xml:space="preserve">Distance Conversions</t>
  </si>
  <si>
    <t xml:space="preserve">Statistical Correction</t>
  </si>
  <si>
    <t xml:space="preserve">1 g N2O =</t>
  </si>
  <si>
    <t xml:space="preserve">https://www.ipcc.ch/publications_and_data/ar4/wg1/en/ch2s2-10-2.html</t>
  </si>
  <si>
    <t xml:space="preserve">m</t>
  </si>
  <si>
    <t xml:space="preserve">km</t>
  </si>
  <si>
    <t xml:space="preserve">Data omitted when </t>
  </si>
  <si>
    <t xml:space="preserve">S.D. above or below the mean</t>
  </si>
  <si>
    <t xml:space="preserve">GHG to CO2-eq  Conversions</t>
  </si>
  <si>
    <t xml:space="preserve">miles (m)</t>
  </si>
  <si>
    <t xml:space="preserve">Energy Generation Conversion</t>
  </si>
  <si>
    <t xml:space="preserve">CO2-eq</t>
  </si>
  <si>
    <t xml:space="preserve">kilometres (km)</t>
  </si>
  <si>
    <t xml:space="preserve">Annual generation:</t>
  </si>
  <si>
    <t xml:space="preserve">Days =</t>
  </si>
  <si>
    <t xml:space="preserve">20-year</t>
  </si>
  <si>
    <t xml:space="preserve">100-year</t>
  </si>
  <si>
    <t xml:space="preserve">Hours =</t>
  </si>
  <si>
    <t xml:space="preserve">CH4</t>
  </si>
  <si>
    <t xml:space="preserve">N2O</t>
  </si>
  <si>
    <t xml:space="preserve">Not Used in Grey</t>
  </si>
  <si>
    <t xml:space="preserve">ADOPTION VARIABLES</t>
  </si>
  <si>
    <t xml:space="preserve">GLOBAL</t>
  </si>
  <si>
    <t xml:space="preserve">REGIONAL VARIABLE META-ANALYSIS  ---&gt; Unhide</t>
  </si>
  <si>
    <t xml:space="preserve">By Region or Thermal-Moisture Regime?</t>
  </si>
  <si>
    <t xml:space="preserve">Thermal-Moisture Regime</t>
  </si>
  <si>
    <t xml:space="preserve">Do not change - Sequestration rates withh be wrong.</t>
  </si>
  <si>
    <t xml:space="preserve">Current Adoption</t>
  </si>
  <si>
    <t xml:space="preserve">Number</t>
  </si>
  <si>
    <t xml:space="preserve">SOURCE ID: Author/Org, Date, Info</t>
  </si>
  <si>
    <t xml:space="preserve">Link</t>
  </si>
  <si>
    <t xml:space="preserve">World / Drawdown Region</t>
  </si>
  <si>
    <t xml:space="preserve">Specific Geographic Location</t>
  </si>
  <si>
    <t xml:space="preserve">Source Validation Code</t>
  </si>
  <si>
    <t xml:space="preserve">Year / Date</t>
  </si>
  <si>
    <t xml:space="preserve">License Code</t>
  </si>
  <si>
    <t xml:space="preserve">Raw Data Input </t>
  </si>
  <si>
    <t xml:space="preserve">Original Units</t>
  </si>
  <si>
    <t xml:space="preserve">Conversion calculation**</t>
  </si>
  <si>
    <t xml:space="preserve">Common Units</t>
  </si>
  <si>
    <t xml:space="preserve">Weight</t>
  </si>
  <si>
    <t xml:space="preserve">Assumptions</t>
  </si>
  <si>
    <t xml:space="preserve">Exclude Data?</t>
  </si>
  <si>
    <t xml:space="preserve">Data</t>
  </si>
  <si>
    <t xml:space="preserve">Stat. Corrected</t>
  </si>
  <si>
    <t xml:space="preserve">Weighted Data</t>
  </si>
  <si>
    <t xml:space="preserve">Units of measure</t>
  </si>
  <si>
    <t xml:space="preserve">ALL UNITS IN:</t>
  </si>
  <si>
    <t xml:space="preserve">Nair 2012</t>
  </si>
  <si>
    <t xml:space="preserve">https://link.springer.com/chapter/10.1007/978-94-007-4676-3_7</t>
  </si>
  <si>
    <t xml:space="preserve">million hectares</t>
  </si>
  <si>
    <t xml:space="preserve">Project Drawdown 2018, calculated based on the sum of regional values</t>
  </si>
  <si>
    <t xml:space="preserve">Refer current adoption-silvopasture sheet</t>
  </si>
  <si>
    <t xml:space="preserve">**Add calc above</t>
  </si>
  <si>
    <t xml:space="preserve">Average of World Values</t>
  </si>
  <si>
    <t xml:space="preserve">Average</t>
  </si>
  <si>
    <t xml:space="preserve">All sources (corrected) - HIGH</t>
  </si>
  <si>
    <t xml:space="preserve">Explanation:</t>
  </si>
  <si>
    <t xml:space="preserve">World High</t>
  </si>
  <si>
    <t xml:space="preserve">(SD above mean)</t>
  </si>
  <si>
    <t xml:space="preserve">Low Correction?</t>
  </si>
  <si>
    <t xml:space="preserve">All sources (corrected) - LOW</t>
  </si>
  <si>
    <t xml:space="preserve">World Low</t>
  </si>
  <si>
    <t xml:space="preserve">(SD below mean)</t>
  </si>
  <si>
    <t xml:space="preserve">Confidence?</t>
  </si>
  <si>
    <t xml:space="preserve">Sensitivity: High/Low</t>
  </si>
  <si>
    <t xml:space="preserve">World Standard Dev.</t>
  </si>
  <si>
    <t xml:space="preserve">All Source Count</t>
  </si>
  <si>
    <t xml:space="preserve">Explain:</t>
  </si>
  <si>
    <t xml:space="preserve">Sum of Regional Values</t>
  </si>
  <si>
    <t xml:space="preserve">Standard Dev.</t>
  </si>
  <si>
    <t xml:space="preserve">Source Count</t>
  </si>
  <si>
    <t xml:space="preserve">Use weight?</t>
  </si>
  <si>
    <t xml:space="preserve">FINANCIAL VARIABLES</t>
  </si>
  <si>
    <t xml:space="preserve">CONVENTIONAL First Cost per Implementation Unit for replaced practices/technologies</t>
  </si>
  <si>
    <t xml:space="preserve">US$2014/ ha</t>
  </si>
  <si>
    <t xml:space="preserve">SOLUTION First Cost per Implementation Unit of the solution</t>
  </si>
  <si>
    <t xml:space="preserve">Pagiola 2004</t>
  </si>
  <si>
    <t xml:space="preserve">http://www.sciencedirect.com/science/article/pii/S0921800907002716#</t>
  </si>
  <si>
    <t xml:space="preserve">Nicaragua</t>
  </si>
  <si>
    <t xml:space="preserve">US$2007</t>
  </si>
  <si>
    <t xml:space="preserve">(" US$400/ha for planting trees at high density in pastures")</t>
  </si>
  <si>
    <t xml:space="preserve">Fajardo and Vargas 2014 </t>
  </si>
  <si>
    <t xml:space="preserve">http://www.udla.edu.co/revistas/index.php/faccea/article/view/322/316</t>
  </si>
  <si>
    <t xml:space="preserve">Colombia</t>
  </si>
  <si>
    <t xml:space="preserve">US$2014</t>
  </si>
  <si>
    <t xml:space="preserve">(trees dispersed in pastures)</t>
  </si>
  <si>
    <t xml:space="preserve">Rocha et al 2013</t>
  </si>
  <si>
    <t xml:space="preserve">http://revistas.ut.edu.co/index.php/agroforesteria/article/view/323/287</t>
  </si>
  <si>
    <t xml:space="preserve">US$2013</t>
  </si>
  <si>
    <t xml:space="preserve"> (establishment costs for silvopastoral system with cattle, includes materials and labor)</t>
  </si>
  <si>
    <t xml:space="preserve">Pagiola et al 2004 </t>
  </si>
  <si>
    <t xml:space="preserve">https://www.researchgate.net/publication/23748812_Paying_for_Biodiversity_Conservation_Services_in_Agricultural_Landscapes</t>
  </si>
  <si>
    <t xml:space="preserve">US$2004</t>
  </si>
  <si>
    <t xml:space="preserve">(improved pasture and planting 100 trees/ha)</t>
  </si>
  <si>
    <t xml:space="preserve">Costa Rica</t>
  </si>
  <si>
    <t xml:space="preserve">Refer table 3; (improved pasture and planting 100 trees/ha)</t>
  </si>
  <si>
    <t xml:space="preserve">Frey et al 2012 </t>
  </si>
  <si>
    <t xml:space="preserve">https://www.researchgate.net/profile/Frederick_Cubbage/publication/254957089_A_Within-Farm_Efficiency_Comparison_of_Silvopasture_Systems_with_Conventional_Pasture_and_Forestry_in_Northeast_Argentina/links/586170d008ae6eb871a891d5/A-Within-Farm-Efficiency-Comparison-of-Silvopasture-Systems-with-Conventional-Pasture-and-Forestry-in-Northeast-Argentina.pdf</t>
  </si>
  <si>
    <t xml:space="preserve">Northeast Argentina</t>
  </si>
  <si>
    <t xml:space="preserve">Temperate/Boreal-Semi-Arid</t>
  </si>
  <si>
    <t xml:space="preserve">Pesos 2012/yr</t>
  </si>
  <si>
    <t xml:space="preserve">Refer table 3</t>
  </si>
  <si>
    <t xml:space="preserve">Hamilton 2008</t>
  </si>
  <si>
    <t xml:space="preserve">https://www.silvopasture.org/pdf_content/silvopasture_handbook.pdf</t>
  </si>
  <si>
    <t xml:space="preserve">Southeastern United States</t>
  </si>
  <si>
    <t xml:space="preserve">US$/acre</t>
  </si>
  <si>
    <t xml:space="preserve">Refer page 13</t>
  </si>
  <si>
    <t xml:space="preserve">All sources  - AVERAGE</t>
  </si>
  <si>
    <t xml:space="preserve">All sources  - HIGH</t>
  </si>
  <si>
    <t xml:space="preserve">All sources  - LOW</t>
  </si>
  <si>
    <t xml:space="preserve">CONVENTIONAL Operating Cost per Functional Unit per Annum</t>
  </si>
  <si>
    <t xml:space="preserve">Metzger 2005</t>
  </si>
  <si>
    <t xml:space="preserve">https://www.ag.ndsu.edu/archive/carringt/livestock/Beef%20Report%2005/Costs%20and%20Returns%20for%20Cow.htm</t>
  </si>
  <si>
    <t xml:space="preserve">N. Dakota</t>
  </si>
  <si>
    <t xml:space="preserve">2005 US$/cow</t>
  </si>
  <si>
    <t xml:space="preserve">US$2014/ ha/ yr</t>
  </si>
  <si>
    <t xml:space="preserve">Refer table 1, only considered the other overhead cost</t>
  </si>
  <si>
    <t xml:space="preserve">NSW 2016a</t>
  </si>
  <si>
    <t xml:space="preserve">http://www.dpi.nsw.gov.au/__data/assets/pdf_file/0005/175523/16-North-Coast-weaners-unimproved.pdf</t>
  </si>
  <si>
    <t xml:space="preserve">Australia</t>
  </si>
  <si>
    <t xml:space="preserve">2016 AU$/ha</t>
  </si>
  <si>
    <t xml:space="preserve">coastal weaners native pasture; total variable cost/254 hectare pasture; refer page 1</t>
  </si>
  <si>
    <t xml:space="preserve">NSW 2016b</t>
  </si>
  <si>
    <t xml:space="preserve">https://www.dpi.nsw.gov.au/__data/assets/pdf_file/0011/175529/20-Specialist-local-trade.pdf</t>
  </si>
  <si>
    <t xml:space="preserve">cow-calf; total variable cost/209 hectare pasture; refer page 1   </t>
  </si>
  <si>
    <t xml:space="preserve">Lyle Holmgren and Dillon Feuz 2016</t>
  </si>
  <si>
    <t xml:space="preserve">http://digitalcommons.usu.edu/cgi/viewcontent.cgi?article=1716&amp;context=extension_curall</t>
  </si>
  <si>
    <t xml:space="preserve">Utah </t>
  </si>
  <si>
    <t xml:space="preserve">2015 US$/cow</t>
  </si>
  <si>
    <t xml:space="preserve">cow-calf; refer table 1; operational cost calculated by subtracting the total ownership cost and net income cost from total cost.   </t>
  </si>
  <si>
    <t xml:space="preserve">Griffith 2015</t>
  </si>
  <si>
    <t xml:space="preserve">https://ag.tennessee.edu/arec/Documents/budgets/archived/CowCalf2015.pdf</t>
  </si>
  <si>
    <t xml:space="preserve">Tennessee</t>
  </si>
  <si>
    <t xml:space="preserve">2015 US$/acre</t>
  </si>
  <si>
    <t xml:space="preserve">cost of pasture and hay production; refer page 3; first two calculations under the variable expenses</t>
  </si>
  <si>
    <t xml:space="preserve">Holmgren 2013</t>
  </si>
  <si>
    <t xml:space="preserve">https://extension.usu.edu/boxelder/files/uploads/Farm%20Management/Cow_Calf.pdf</t>
  </si>
  <si>
    <t xml:space="preserve">2013 US$/cow</t>
  </si>
  <si>
    <t xml:space="preserve">cow-calf; source not found</t>
  </si>
  <si>
    <t xml:space="preserve">NSW 2016c</t>
  </si>
  <si>
    <t xml:space="preserve">http://www.dpi.nsw.gov.au/__data/assets/pdf_file/0003/175530/26-Young-cattle-15-20-mths.pdf</t>
  </si>
  <si>
    <t xml:space="preserve">cow-calf total variable cost/386 hectare pasture; refer page 1      </t>
  </si>
  <si>
    <t xml:space="preserve">Guevara 2012</t>
  </si>
  <si>
    <t xml:space="preserve">http://cdn.intechopen.com/pdfs/40419/InTech-Status_of_beef_cattle_production_in_argentina_over_the_last_decade_and_its_prospects.pdf</t>
  </si>
  <si>
    <t xml:space="preserve">Argentina</t>
  </si>
  <si>
    <t xml:space="preserve">2010 US$/ha</t>
  </si>
  <si>
    <t xml:space="preserve">Refer page 122, section 6.2.2</t>
  </si>
  <si>
    <t xml:space="preserve">Costs are sometimes presented per cow rather than per hectare. Number of cows per hectare varies tremendously based on variables like climate, soil quality, age and size of cows, and grazing system. In cases where costs are presented per cow, Drawdown assumes one cow per hectare.  Scarcity and abundance of land resources: competing uses and the shrinking land resource base assumes that each ton of dry matter is sufficient for half a tropical livestock unit (live weight). According to FAO Livestock production in tropical Africa with special reference to the tsetse-afferent zone, a tropical livestock unit is considered to be 250kg live weight, the equivalent of one cow as tropical cattle tend to be smaller than temperate cattle. For temperate and boreal regions one livestock unit is a mature dairy cow, estimated at 1000kg according to the EU Statistics Glossary.
Thus Drawdown’s global weighted average of 4.8 tons DM per hectare of grassland  is sufficient to support .61 tons of live weight ruminants which converts to 2.4 tropical livestock units or 0.6 EU livestock units. The total area of temperate grassland is 1768 Mha and tropical is 1819. Thus as a rough estimate, one cow per hectare is acceptable for the purposes of using financial data from grazing studies.</t>
  </si>
  <si>
    <t xml:space="preserve">SOLUTION Operating Cost per Functional Unit per Annum</t>
  </si>
  <si>
    <t xml:space="preserve">Oviedo et al 2013 </t>
  </si>
  <si>
    <t xml:space="preserve">http://link.springer.com/chapter/10.1007/978-94-007-6707-2_13</t>
  </si>
  <si>
    <t xml:space="preserve">Spain</t>
  </si>
  <si>
    <t xml:space="preserve">US$2012/ha/yr</t>
  </si>
  <si>
    <t xml:space="preserve">Refer table 13.6, Total cost</t>
  </si>
  <si>
    <t xml:space="preserve">http://link.springer.com/chapter/10.1007/978-94-007-6707-2_14</t>
  </si>
  <si>
    <t xml:space="preserve">http://link.springer.com/chapter/10.1007/978-94-007-6707-2_15</t>
  </si>
  <si>
    <t xml:space="preserve">http://link.springer.com/chapter/10.1007/978-94-007-6707-2_16</t>
  </si>
  <si>
    <t xml:space="preserve">California,USA</t>
  </si>
  <si>
    <t xml:space="preserve">Refer table 13.7, Total cost</t>
  </si>
  <si>
    <t xml:space="preserve">http://link.springer.com/chapter/10.1007/978-94-007-6707-2_17</t>
  </si>
  <si>
    <t xml:space="preserve">Clason 1995 </t>
  </si>
  <si>
    <t xml:space="preserve">http://link.springer.com/article/10.1007/BF00704870</t>
  </si>
  <si>
    <t xml:space="preserve">Louisiana, USA</t>
  </si>
  <si>
    <t xml:space="preserve">Temperate/Boreal-Humid</t>
  </si>
  <si>
    <t xml:space="preserve">US$1995/yr</t>
  </si>
  <si>
    <t xml:space="preserve">(southern loblolly pine with cattle, Louisiana, 247 trees/ha, 1989 accrued  revenues net costs/5 years of establishment)</t>
  </si>
  <si>
    <t xml:space="preserve">Grado et al 2001 </t>
  </si>
  <si>
    <t xml:space="preserve">http://link.springer.com/article/10.1023%2FA%3A1013375426677</t>
  </si>
  <si>
    <t xml:space="preserve">Mississippi, USA</t>
  </si>
  <si>
    <t xml:space="preserve">US$1997/ha/yr</t>
  </si>
  <si>
    <t xml:space="preserve">Refer table 6 (total cost, 1997 dollars, steers in pasture with loblolly pine, high fertilization)</t>
  </si>
  <si>
    <t xml:space="preserve">Refer table 6 (total cost, 1997 dollars, steers in pasture with loblolly pine, low fertilization)</t>
  </si>
  <si>
    <t xml:space="preserve">(small farm scale, yearly revenues - costs from timber, beef and milk, used 7% discount rate, multiplied labor person-days by 15 pesos stated labor cost to represent labor cost)</t>
  </si>
  <si>
    <t xml:space="preserve">(medium farm scale, yearly revenues - costs from timber, beef and milk, used 7% discount rate, multiplied labor person-days by 15 pesos stated labor cost to represent labor cost)</t>
  </si>
  <si>
    <t xml:space="preserve">Ares et al 2006 </t>
  </si>
  <si>
    <t xml:space="preserve">http://link.springer.com/article/10.1007/s10457-005-8302-0</t>
  </si>
  <si>
    <t xml:space="preserve">Kansas, USA</t>
  </si>
  <si>
    <t xml:space="preserve">US$2006/ha/yr</t>
  </si>
  <si>
    <t xml:space="preserve">Refer table 1, all per hectare costs are added</t>
  </si>
  <si>
    <t xml:space="preserve">CONVENTIONAL Net Profit Margin per Functional Unit per Annum</t>
  </si>
  <si>
    <t xml:space="preserve">2005 US$cow</t>
  </si>
  <si>
    <t xml:space="preserve">cow-calf, average of 11 years and 245 producers; refer table 1</t>
  </si>
  <si>
    <t xml:space="preserve">2016 AU$</t>
  </si>
  <si>
    <t xml:space="preserve">coastal weaners native pasture; refer page 1</t>
  </si>
  <si>
    <t xml:space="preserve">http://www.dpi.nsw.gov.au/__data/assets/pdf_file/0004/175522/18-North-coast-weaners-improved.pdf</t>
  </si>
  <si>
    <t xml:space="preserve">cow-calf; refer page 1</t>
  </si>
  <si>
    <t xml:space="preserve">Holmgren 2015</t>
  </si>
  <si>
    <t xml:space="preserve">cow-calf; refer table 1   </t>
  </si>
  <si>
    <t xml:space="preserve">cow-calf; refer page 3   </t>
  </si>
  <si>
    <t xml:space="preserve">2013 US$</t>
  </si>
  <si>
    <t xml:space="preserve">cow-calf ; refer page 1</t>
  </si>
  <si>
    <t xml:space="preserve">Browne 2012</t>
  </si>
  <si>
    <t xml:space="preserve">http://ageconsearch.umn.edu/bitstream/124249/2/2012AC%20Browne,%20Natalie%20CP.pdf</t>
  </si>
  <si>
    <t xml:space="preserve">2012 AU$/hectare</t>
  </si>
  <si>
    <t xml:space="preserve">steer average; refer table 6</t>
  </si>
  <si>
    <t xml:space="preserve">cow-calf average; refer table 6</t>
  </si>
  <si>
    <t xml:space="preserve">2010 US$/hectare</t>
  </si>
  <si>
    <t xml:space="preserve">cow-calf; refer table 6</t>
  </si>
  <si>
    <t xml:space="preserve">US$2014/ha/yr</t>
  </si>
  <si>
    <t xml:space="preserve">SOLUTION Net Profit Margin per Functional Unit per Annum</t>
  </si>
  <si>
    <t xml:space="preserve">Refer table 13.6, Net operating margin</t>
  </si>
  <si>
    <t xml:space="preserve">US$2012/yr</t>
  </si>
  <si>
    <t xml:space="preserve">Refer table 13.7, Net operating margin</t>
  </si>
  <si>
    <t xml:space="preserve">Refer table 6 (net income, 1997 dollars, steers in pasture with loblolly pine, high fertilization)</t>
  </si>
  <si>
    <t xml:space="preserve">Refer table 6 (net income, 1997 dollars, steers in pasture with loblolly pine, low fertilization)</t>
  </si>
  <si>
    <t xml:space="preserve">http://web.a.ebscohost.com/ehost/detail/detail?sid=44a764e0-38a9-4c7d-b057-05ff102ac312%40sessionmgr4004&amp;crlhashurl=login.aspx%253fdirect%253dtrue%2526scope%253dsite%2526db%253dbth%2526AN%253d80242506%2526msid%253d201352474&amp;hid=4207&amp;vid=0&amp;bdata=JnNpdGU9ZWhvc3QtbGl2ZQ%3d%3d#db=bth&amp;AN=80242506</t>
  </si>
  <si>
    <t xml:space="preserve">Refer table 3; timber revenue</t>
  </si>
  <si>
    <t xml:space="preserve">US$2006/yr</t>
  </si>
  <si>
    <t xml:space="preserve">Refer page 211; (pecan nut and cattle, "off" no nut harvest year, yearly cash flow)</t>
  </si>
  <si>
    <t xml:space="preserve">Refer page 211; (pecan nut and cattle, "on" nut harvest year, yearly cash flow)</t>
  </si>
  <si>
    <t xml:space="preserve">Yield  from CONVENTIONAL Practice</t>
  </si>
  <si>
    <t xml:space="preserve">Project Drawdown 2016, based on SOLAW report</t>
  </si>
  <si>
    <t xml:space="preserve">http://www.fao.org/fileadmin/templates/solaw/files/thematic_reports/TR_02_light.pdf</t>
  </si>
  <si>
    <t xml:space="preserve">DM tons fodder/ha/yr</t>
  </si>
  <si>
    <t xml:space="preserve">PRIME</t>
  </si>
  <si>
    <t xml:space="preserve">GOOD- MINIMAL</t>
  </si>
  <si>
    <t xml:space="preserve">GOOD- MODERATE</t>
  </si>
  <si>
    <t xml:space="preserve">GOOD-STEEP</t>
  </si>
  <si>
    <t xml:space="preserve">MARGINAL- MINIMAL</t>
  </si>
  <si>
    <t xml:space="preserve">MARGINAL- MODERATE</t>
  </si>
  <si>
    <t xml:space="preserve">MARGINAL- STEEP</t>
  </si>
  <si>
    <t xml:space="preserve">The SOLAW Report Scarcity and abundance of land resources: competing uses and the shrinking land resource base is used as a baseline. Table 9 uses GAEZ data to show the area of grassland and woodland (savannah) for each region by productivity class. These productivity classes show yield of dry matter (DM) per hectare per year. These productivity classes were matched with Drawdown’s grassland AEZs based on soil quality (prime, good, and marginal) and slope (minimal, moderate, and steep). Yield values were assigned to each of these grassland AEZs based on the figures from SOLAW Table 9, and calibrated using 2012 total world grazed livestock yields from FAO Tackling climate change through livestock: A global assessment of emissions and mitigation opportunities. These yields were weighted by the total global area of each grassland AEZ to develop a standard DM yield for grasslands. The Yield Model converts DM from grasslands to milk and meat yields.
</t>
  </si>
  <si>
    <t xml:space="preserve">Yield Gain (% Increase from CONVENTIONAL to SOLUTION)</t>
  </si>
  <si>
    <t xml:space="preserve">Devendra and Ibrahim (quoting Souza et al 1999)</t>
  </si>
  <si>
    <t xml:space="preserve">http://www.unanleon.edu.ni/facultades/veterinaria/Files/Simposio/silvopastoralsytems.pdf</t>
  </si>
  <si>
    <t xml:space="preserve">Costa Rica (increased milk production)</t>
  </si>
  <si>
    <t xml:space="preserve">Tropical-Humid</t>
  </si>
  <si>
    <t xml:space="preserve">Refer page 10</t>
  </si>
  <si>
    <t xml:space="preserve">Pagiola et al 2007  (wet season)</t>
  </si>
  <si>
    <t xml:space="preserve">Pagiola et al 2007  (dry season)</t>
  </si>
  <si>
    <t xml:space="preserve">Campos Paciullo et al 2011 </t>
  </si>
  <si>
    <t xml:space="preserve">http://www.sciencedirect.com/science/article/pii/S1871141311001971</t>
  </si>
  <si>
    <t xml:space="preserve">Brasil</t>
  </si>
  <si>
    <t xml:space="preserve">Refer table 4; (kg/ha weight gain, wet season, 2004/2005)</t>
  </si>
  <si>
    <t xml:space="preserve">Refer table 4; (kg/ha weight gain, dry reason, 2004/2005)</t>
  </si>
  <si>
    <t xml:space="preserve">Campos Paciullo et al 2011</t>
  </si>
  <si>
    <t xml:space="preserve">Refer table 4; (kg/ha weight gain, wet season, 2005/2006)</t>
  </si>
  <si>
    <t xml:space="preserve">Refer table 4; (kg/ha weight gain, dry reason,  2005/2006)</t>
  </si>
  <si>
    <t xml:space="preserve">Refer table 4; (kg/ha weight gain, wet season, 2006/2007)</t>
  </si>
  <si>
    <t xml:space="preserve">Refer table 4; (kg/ha weight gain, dry reason,2006/2007)</t>
  </si>
  <si>
    <t xml:space="preserve">Ibrahim et al. 2005</t>
  </si>
  <si>
    <t xml:space="preserve">Dry tropical forest ecosystem</t>
  </si>
  <si>
    <t xml:space="preserve">Tropical-Semi-Arid</t>
  </si>
  <si>
    <t xml:space="preserve">(g/heifer/day, dry season, dry tropical forest)</t>
  </si>
  <si>
    <t xml:space="preserve">(g/heifer/day, wet season, dry tropical forest)</t>
  </si>
  <si>
    <t xml:space="preserve">Humid tropical forest ecosystem</t>
  </si>
  <si>
    <t xml:space="preserve">(L milk/cow/day, dry season, humid tropical forest)</t>
  </si>
  <si>
    <t xml:space="preserve">(L milk/cow/day, wet season, humid tropical forest)</t>
  </si>
  <si>
    <t xml:space="preserve">EMISSIONS REDUCTION VARIABLES</t>
  </si>
  <si>
    <t xml:space="preserve">Electricty Consumed per CONVENTIONAL Functional Unit</t>
  </si>
  <si>
    <t xml:space="preserve">Energy Efficiency Factor - SOLUTION</t>
  </si>
  <si>
    <t xml:space="preserve">Total Energy Used per SOLUTION functional unit</t>
  </si>
  <si>
    <t xml:space="preserve">Fuel Consumed per CONVENTIONAL Functional Unit</t>
  </si>
  <si>
    <t xml:space="preserve">t CO2-eq (Aggregate emissions) Reduced per Land Unit</t>
  </si>
  <si>
    <t xml:space="preserve">t CO2 Reduced per Land Unit</t>
  </si>
  <si>
    <t xml:space="preserve">t N2O-CO2-eq Reduced per Land Unit</t>
  </si>
  <si>
    <t xml:space="preserve">t CH4-CO2-eq Reduced per Land Unit</t>
  </si>
  <si>
    <t xml:space="preserve">IPCC 2006</t>
  </si>
  <si>
    <t xml:space="preserve">http://www.ipcc-nggip.iges.or.jp/public/2006gl/pdf/4_Volume4/V4_10_Ch10_Livestock.pdf</t>
  </si>
  <si>
    <t xml:space="preserve">kg CH4 per head per year</t>
  </si>
  <si>
    <t xml:space="preserve">t CH4-CO2-eq/ha/yr</t>
  </si>
  <si>
    <t xml:space="preserve">These are the same emission as that of the conventional grazing practice, so we have not considered them in the total atmospheric CO2 reduction modeling. </t>
  </si>
  <si>
    <t xml:space="preserve">Indirect CO2 Emissions per CONVENTIONAL Implementation OR functional Unit -- CHOOSE ONLY ONE</t>
  </si>
  <si>
    <t xml:space="preserve">t CO2-eq/ ha/ yr</t>
  </si>
  <si>
    <t xml:space="preserve">Indirect CO2 Emissions per SOLUTION Implementation Unit</t>
  </si>
  <si>
    <t xml:space="preserve">SEQUESTRATION AND LAND INPUTS</t>
  </si>
  <si>
    <t xml:space="preserve">Sequestration Rates</t>
  </si>
  <si>
    <t xml:space="preserve">Andrade 2008 </t>
  </si>
  <si>
    <t xml:space="preserve">http://link.springer.com/article/10.1007/s11104-008-9600-x</t>
  </si>
  <si>
    <t xml:space="preserve">t C/ha/yr</t>
  </si>
  <si>
    <t xml:space="preserve">AGB + SOC p. 19-20</t>
  </si>
  <si>
    <t xml:space="preserve">Andrade 2008 : </t>
  </si>
  <si>
    <t xml:space="preserve">Pasture with P. saman trees vs. untreed pasture with same grass species (hr) (estimated from Figure 4)</t>
  </si>
  <si>
    <t xml:space="preserve">Ibrahim et al. 2007</t>
  </si>
  <si>
    <t xml:space="preserve">http://www.cipav.org.co/pdf/red%20de%20agroforesteria/Articulos/almacenamiento%20de%20carbono%20en%20el%20suelo%20y%20la%20biomasa%20arborea.pdf</t>
  </si>
  <si>
    <t xml:space="preserve">improved cattle pasture with low density of trees in Costa Rica. minus total carbon of degraded pasture control. Data taken from Figura 2. Length of treatment implementation taken from Cuadro 1.</t>
  </si>
  <si>
    <t xml:space="preserve">natural cattle pasture with high density of trees in Costa Rica, minus total carbon of degraded pasture control. Data taken from Figura 2. Length of treatment implementation taken from Cuadro 1..</t>
  </si>
  <si>
    <t xml:space="preserve">Matiguas, Nicaragua</t>
  </si>
  <si>
    <t xml:space="preserve">natural cattle pasture with low density of trees in Matiguas, Nicaragua, minus degraded pasture control. Data taken from Figura 2. Length of treatment implementation taken from Cuadro 1.</t>
  </si>
  <si>
    <t xml:space="preserve">improved cattle pasture with high density of trees, in Matiguas, Nicaragua, minus degraded pasture control.Data taken from Figura 2. Length of treatment implementation taken from Cuadro 1.</t>
  </si>
  <si>
    <t xml:space="preserve">Fernández-Núñez et al. 2010</t>
  </si>
  <si>
    <t xml:space="preserve">http://www.sciencedirect.com/science/article/pii/S0925857410000674</t>
  </si>
  <si>
    <t xml:space="preserve">NW Spain</t>
  </si>
  <si>
    <t xml:space="preserve">Dehesa system in NW Spain. High density (2500 trees per ha) Pinus radiata silvopasture. 10 year carbon balance including soil and GHG emissions. Data taken from Figure 4. </t>
  </si>
  <si>
    <t xml:space="preserve">Dehesa system in NW Spain. Low density (833 trees per ha) Pinus radiata silvopasture. 10 year carbon balance including soil and GHG emissions. Data taken from Figure 4. </t>
  </si>
  <si>
    <t xml:space="preserve">Fernández-Núñez et al. 2010: </t>
  </si>
  <si>
    <t xml:space="preserve">Dehesa system in NW Spain. High density (2500 trees per ha) Betula alba silvopasture. 10 year carbon balance including soil and GHG emissions. Data taken from Figure 5. </t>
  </si>
  <si>
    <t xml:space="preserve">Dehesa system in NW Spain. Low density (833 trees per ha) Betula alba silvopasture. 10 year carbon balance including soil and GHG emissions. Data taken from Figure 5. </t>
  </si>
  <si>
    <t xml:space="preserve">Torres-Rivera et al  2011 </t>
  </si>
  <si>
    <t xml:space="preserve">http://www.redalyc.org/pdf/939/93920942033.pdf</t>
  </si>
  <si>
    <t xml:space="preserve">Veracruz, Mexico</t>
  </si>
  <si>
    <t xml:space="preserve">Acacia penatula, Erythrina americana, 125 trees/ha, biomass and soil carbon storage)</t>
  </si>
  <si>
    <t xml:space="preserve">Avila 2001</t>
  </si>
  <si>
    <t xml:space="preserve">http://orton.catie.ac.cr/REPDOC/A3315E/A3315E.PDF</t>
  </si>
  <si>
    <t xml:space="preserve">Refer table 2; Brachiaria brizantha + Eucalyptus deglupta, above soil and in soil 0-25 cm</t>
  </si>
  <si>
    <t xml:space="preserve">Refer table 2; Brachiaria brizantha + Acacia mangium, above soil and in soil 0-25 cm</t>
  </si>
  <si>
    <t xml:space="preserve">Ibrahim et al. 2010 (ed. Abberton 2010), citing Mora 2001</t>
  </si>
  <si>
    <t xml:space="preserve">http://www.fao.org/3/a-i1880e.pdf#page=160</t>
  </si>
  <si>
    <t xml:space="preserve"> Pennisetum clandestinum + trees. Annual carbon accrual rate taken from Table 19, p. 312. CANNOT FIND MORA 2001 ONLINE.</t>
  </si>
  <si>
    <t xml:space="preserve">Ibrahim et al. 2010 (ed. Abberton 2010), citing Mora 2001 </t>
  </si>
  <si>
    <t xml:space="preserve"> Cynodon nlemfuensis + trees. Annual carbon accrual rate taken from Table 19, p. 312. CANNOT FIND MORA 2001 ONLINE.</t>
  </si>
  <si>
    <t xml:space="preserve">Ibrahim et al. 2010 (ed. Abberton 2010), citing GEF 2007</t>
  </si>
  <si>
    <t xml:space="preserve">http://www.fao.org/3/a-i1880e.pdf#page=161</t>
  </si>
  <si>
    <t xml:space="preserve">Natural pasture with high tree density. Annual carbon accrual rate taken from Table 19, p. 312. SOURCE FOUND</t>
  </si>
  <si>
    <t xml:space="preserve">http://www.fao.org/3/a-i1880e.pdf#page=162</t>
  </si>
  <si>
    <t xml:space="preserve">Improved pasture with high tree density. Annual carbon accrual rate taken from Table 19, p. 312. SOURCE FOUND</t>
  </si>
  <si>
    <t xml:space="preserve">Ibrahim et al. 2010 (ed. Abberton 2010), citing Andrade 1999</t>
  </si>
  <si>
    <t xml:space="preserve">http://www.fao.org/3/a-i1880e.pdf#page=163</t>
  </si>
  <si>
    <t xml:space="preserve">Brachiaria brizantha + Eucalyptus degulpta. Annual carbon accrual rate taken from Table 19, p. 312. SOURCE FOUND</t>
  </si>
  <si>
    <t xml:space="preserve">http://www.fao.org/3/a-i1880e.pdf#page=164</t>
  </si>
  <si>
    <t xml:space="preserve">Panicum maxmium + Eucalyptus degulpta. Annual carbon accrual rate taken from Table 19, p. 312. SOURCE FOUND</t>
  </si>
  <si>
    <t xml:space="preserve">http://www.fao.org/3/a-i1880e.pdf#page=165</t>
  </si>
  <si>
    <t xml:space="preserve">Brachiaria decumbens + Acacia magnum. Annual carbon accrual rate taken from Table 19, p. 312. SOURCE FOUND</t>
  </si>
  <si>
    <t xml:space="preserve">http://www.fao.org/3/a-i1880e.pdf#page=166</t>
  </si>
  <si>
    <t xml:space="preserve">Panicum maximum + Acacia magnum. Annual carbon accrual rate taken from Table 19, p. 312. SOURCE FOUND</t>
  </si>
  <si>
    <t xml:space="preserve">Kumar et al. 1998</t>
  </si>
  <si>
    <t xml:space="preserve">http://www.sciencedirect.com/science/article/pii/S0378112798003259</t>
  </si>
  <si>
    <t xml:space="preserve">Kerala, India</t>
  </si>
  <si>
    <t xml:space="preserve">Annual aboveground carbon accrual of 7 year old Acacia auriculiformis silvopasture system in Kerala, India. Numbers adapted from table 1 by multiplying annual biomass accrual rate by 0.5 - a rough estimate of the percent of tree biomass that is C.</t>
  </si>
  <si>
    <t xml:space="preserve">Annual aboveground carbon accrual of 7 year old Ailanthus triphysa silvopasture system in Kerala, India. Numbers adapted from table 1 by multiplying annual biomass accrual rate by 0.5 - a rough estimate of the percent of tree biomass that is C.</t>
  </si>
  <si>
    <t xml:space="preserve">Kumar et al. 1998: </t>
  </si>
  <si>
    <t xml:space="preserve">Annual aboveground carbon accrual of 7 year old Casuarina equisetifolia silvopasture system in Kerala, India. Numbers adapted from table 1 by multiplying annual biomass accrual rate by 0.5 - a rough estimate of the percent of tree biomass that is C.</t>
  </si>
  <si>
    <t xml:space="preserve">Annual aboveground carbon accrual of 7 year old Leucaena leucocephala silvopasture system in Kerala, India. Numbers adapted from table 1 by multiplying annual biomass accrual rate by 0.5 - a rough estimate of the percent of tree biomass that is C.</t>
  </si>
  <si>
    <t xml:space="preserve">Udawatta and Jose 2011 </t>
  </si>
  <si>
    <t xml:space="preserve">http://link.springer.com/chapter/10.1007/978-94-007-1630-8_2</t>
  </si>
  <si>
    <t xml:space="preserve">N. America</t>
  </si>
  <si>
    <t xml:space="preserve">Derived estimate of carbon sequestration rate for temperate N. American silvopasture using data from cited sources. Found in table 3. </t>
  </si>
  <si>
    <t xml:space="preserve">Montagnini and Nair 2004</t>
  </si>
  <si>
    <t xml:space="preserve">http://esanalysis.colmex.mx/Sorted%20Papers/2004/2004%20USA%20-CO2%20Social.pdf</t>
  </si>
  <si>
    <t xml:space="preserve">United States</t>
  </si>
  <si>
    <t xml:space="preserve">Table 3</t>
  </si>
  <si>
    <t xml:space="preserve">Nair et al 2010</t>
  </si>
  <si>
    <t xml:space="preserve">http://www.sciencedirect.com/science/article/pii/S0065211310080053</t>
  </si>
  <si>
    <t xml:space="preserve">Tropical-Semi-arid</t>
  </si>
  <si>
    <t xml:space="preserve">Table 2</t>
  </si>
  <si>
    <t xml:space="preserve">Sequestered Carbon NOT Emitted after Cyclical Harvesting/Clearing</t>
  </si>
  <si>
    <t xml:space="preserve">t C/ha</t>
  </si>
  <si>
    <t xml:space="preserve">When harvesting, some CO2 may remain in the organic soil carbon, or in wood products. As this is not released as emissions, it is subtracted from total emissions which are based on annual sequestration.</t>
  </si>
  <si>
    <t xml:space="preserve">% Annually</t>
  </si>
  <si>
    <t xml:space="preserve">ADDITIONAL VARIABLES</t>
  </si>
  <si>
    <t xml:space="preserve">Percent silvopasture area to the total grassland area (including potential)</t>
  </si>
  <si>
    <t xml:space="preserve">global</t>
  </si>
  <si>
    <t xml:space="preserve">Mha</t>
  </si>
  <si>
    <t xml:space="preserve">% of grazing land</t>
  </si>
  <si>
    <t xml:space="preserve">Refer abstract; estimated area for silvopasture</t>
  </si>
  <si>
    <t xml:space="preserve">den Herder 2017</t>
  </si>
  <si>
    <t xml:space="preserve">https://www.researchgate.net/profile/Michael_Herder/publication/315471872_Current_extent_and_stratification_of_agroforestry_in_the_European_Union/links/5912e8c3a6fdcc963e7e8dae/Current-extent-and-stratification-of-agroforestry-in-the-European-Union.pdf</t>
  </si>
  <si>
    <t xml:space="preserve">Europe</t>
  </si>
  <si>
    <t xml:space="preserve">Table 2; % silvopasture of actively grazed lands</t>
  </si>
  <si>
    <t xml:space="preserve">Section 3.2 % silvopasture of all grasslands inc. those not grazed</t>
  </si>
  <si>
    <t xml:space="preserve">Nair 2009</t>
  </si>
  <si>
    <t xml:space="preserve">http://onlinelibrary.wiley.com/wol1/doi/10.1002/jpln.200800030/abstract</t>
  </si>
  <si>
    <t xml:space="preserve">Page 16; silvopasture</t>
  </si>
  <si>
    <t xml:space="preserve">Somarriba 2012</t>
  </si>
  <si>
    <t xml:space="preserve">https://link.springer.com/chapter/10.1007%2F978-94-007-4676-3_21</t>
  </si>
  <si>
    <t xml:space="preserve">silvopasture</t>
  </si>
  <si>
    <t xml:space="preserve">85 Mha silvopastureof 533 Mha pasture</t>
  </si>
  <si>
    <t xml:space="preserve">% of grazing land that is forested or afforested</t>
  </si>
  <si>
    <t xml:space="preserve">Bigelow 2012</t>
  </si>
  <si>
    <t xml:space="preserve">https://www.ers.usda.gov/webdocs/publications/84880/eib-178.pdf?v=42972</t>
  </si>
  <si>
    <t xml:space="preserve"> </t>
  </si>
  <si>
    <t xml:space="preserve">Page 25, total area grazed forestland over total grazing land</t>
  </si>
  <si>
    <t xml:space="preserve">VARIABLE25</t>
  </si>
  <si>
    <t xml:space="preserve">VARIABLE26</t>
  </si>
  <si>
    <t xml:space="preserve">VARIABLE27</t>
  </si>
  <si>
    <t xml:space="preserve">VARIABLE28</t>
  </si>
  <si>
    <t xml:space="preserve">VARIABLE29</t>
  </si>
  <si>
    <t xml:space="preserve">VARIABLE30</t>
  </si>
  <si>
    <t xml:space="preserve">VARIABLE31</t>
  </si>
  <si>
    <t xml:space="preserve">VARIABLE32</t>
  </si>
  <si>
    <t xml:space="preserve">VARIABLE33</t>
  </si>
  <si>
    <t xml:space="preserve">VARIABLE34</t>
  </si>
  <si>
    <t xml:space="preserve">VARIABLE35</t>
  </si>
  <si>
    <t xml:space="preserve">VARIABLE36</t>
  </si>
  <si>
    <t xml:space="preserve">VARIABLE37</t>
  </si>
  <si>
    <t xml:space="preserve">ESTIMATE A LEARNING RATE</t>
  </si>
  <si>
    <t xml:space="preserve">Estimate a Learning Rate for A Single Technology</t>
  </si>
  <si>
    <t xml:space="preserve">Estimate:</t>
  </si>
  <si>
    <t xml:space="preserve">Learning rate = 1- efficiency rate</t>
  </si>
  <si>
    <t xml:space="preserve">Source</t>
  </si>
  <si>
    <t xml:space="preserve">Cumulative Adoption</t>
  </si>
  <si>
    <t xml:space="preserve">Unit Cost</t>
  </si>
  <si>
    <t xml:space="preserve">Parameter b</t>
  </si>
  <si>
    <t xml:space="preserve">Learning Rate R</t>
  </si>
  <si>
    <t xml:space="preserve">Learning Rate is usually close to 100%</t>
  </si>
  <si>
    <t xml:space="preserve">Efficiency Rate is usually close to 0%</t>
  </si>
  <si>
    <t xml:space="preserve">Estimate a Learning Rate for a Technology with Components having Different Learning Rates</t>
  </si>
  <si>
    <t xml:space="preserve">LEARNING RATE (PDS)</t>
  </si>
  <si>
    <t xml:space="preserve">Component 1</t>
  </si>
  <si>
    <t xml:space="preserve">Component 2</t>
  </si>
  <si>
    <t xml:space="preserve">Component 3</t>
  </si>
  <si>
    <t xml:space="preserve">TOTALS</t>
  </si>
  <si>
    <t xml:space="preserve">Combined Learning Rate</t>
  </si>
  <si>
    <t xml:space="preserve">Efficiency Rate</t>
  </si>
  <si>
    <t xml:space="preserve">% of system cost</t>
  </si>
  <si>
    <t xml:space="preserve">2014 capital cost ($/ha)</t>
  </si>
  <si>
    <t xml:space="preserve">2014 adoption (million ha)</t>
  </si>
  <si>
    <r>
      <rPr>
        <b val="true"/>
        <sz val="12"/>
        <rFont val="Arial"/>
        <family val="2"/>
        <charset val="1"/>
      </rPr>
      <t xml:space="preserve">Learning</t>
    </r>
    <r>
      <rPr>
        <sz val="12"/>
        <rFont val="Arial"/>
        <family val="2"/>
        <charset val="1"/>
      </rPr>
      <t xml:space="preserve"> Rate</t>
    </r>
  </si>
  <si>
    <t xml:space="preserve">Growth Multiplier</t>
  </si>
  <si>
    <t xml:space="preserve">Calculations Above Assume Doubling (Growth Multiplier = 2)</t>
  </si>
  <si>
    <t xml:space="preserve">2050 adoption (million ha)</t>
  </si>
  <si>
    <t xml:space="preserve">2050 cost ($/ha)</t>
  </si>
  <si>
    <t xml:space="preserve">LEARNING RATE (REF)</t>
  </si>
  <si>
    <t xml:space="preserve">Estimate Future Prices for Solution</t>
  </si>
  <si>
    <t xml:space="preserve">2014 Cost </t>
  </si>
  <si>
    <t xml:space="preserve">$/ha</t>
  </si>
  <si>
    <t xml:space="preserve">2014 Cumulative Units Adoption</t>
  </si>
  <si>
    <t xml:space="preserve">million ha</t>
  </si>
  <si>
    <r>
      <rPr>
        <b val="true"/>
        <sz val="12"/>
        <rFont val="Arial"/>
        <family val="2"/>
        <charset val="1"/>
      </rPr>
      <t xml:space="preserve">Learning</t>
    </r>
    <r>
      <rPr>
        <sz val="12"/>
        <rFont val="Arial"/>
        <family val="2"/>
        <charset val="1"/>
      </rPr>
      <t xml:space="preserve"> Rate  </t>
    </r>
  </si>
  <si>
    <t xml:space="preserve">*This number is usually close to 100%</t>
  </si>
  <si>
    <r>
      <rPr>
        <b val="true"/>
        <sz val="12"/>
        <rFont val="Arial"/>
        <family val="2"/>
        <charset val="1"/>
      </rPr>
      <t xml:space="preserve">Efficiency</t>
    </r>
    <r>
      <rPr>
        <sz val="12"/>
        <rFont val="Arial"/>
        <family val="2"/>
        <charset val="1"/>
      </rPr>
      <t xml:space="preserve"> rate</t>
    </r>
  </si>
  <si>
    <t xml:space="preserve">*This number is usually close to 0%</t>
  </si>
  <si>
    <t xml:space="preserve">Growth Units Adopted</t>
  </si>
  <si>
    <t xml:space="preserve">If rate correlates with doubling then enter 2, if quadrupuling or 4 x increase, then enter 4, etc.</t>
  </si>
  <si>
    <r>
      <rPr>
        <sz val="12"/>
        <rFont val="Arial"/>
        <family val="2"/>
        <charset val="1"/>
      </rPr>
      <t xml:space="preserve">Parameter </t>
    </r>
    <r>
      <rPr>
        <i val="true"/>
        <sz val="12"/>
        <rFont val="Arial"/>
        <family val="2"/>
        <charset val="1"/>
      </rPr>
      <t xml:space="preserve">b  </t>
    </r>
  </si>
  <si>
    <t xml:space="preserve">First-Unit Cost  </t>
  </si>
  <si>
    <t xml:space="preserve">Future Cumulative Adoption  </t>
  </si>
  <si>
    <t xml:space="preserve">Future Cost / Unit ($, hrs, etc.)  </t>
  </si>
  <si>
    <t xml:space="preserve">$/ ha</t>
  </si>
  <si>
    <t xml:space="preserve">Year</t>
  </si>
  <si>
    <t xml:space="preserve">Cummulative Units Adopted</t>
  </si>
  <si>
    <t xml:space="preserve">Cost or Efficiency Metric</t>
  </si>
</sst>
</file>

<file path=xl/styles.xml><?xml version="1.0" encoding="utf-8"?>
<styleSheet xmlns="http://schemas.openxmlformats.org/spreadsheetml/2006/main">
  <numFmts count="35">
    <numFmt numFmtId="164" formatCode="General"/>
    <numFmt numFmtId="165" formatCode="_(* #,##0.00_);_(* \(#,##0.00\);_(* \-??_);_(@_)"/>
    <numFmt numFmtId="166" formatCode="_-* #,##0.00\ _€_-;\-* #,##0.00\ _€_-;_-* \-??\ _€_-;_-@_-"/>
    <numFmt numFmtId="167" formatCode="_(\$* #,##0.00_);_(\$* \(#,##0.00\);_(\$* \-??_);_(@_)"/>
    <numFmt numFmtId="168" formatCode="#,##0.00\ ;&quot;  (&quot;#,##0.00\);&quot; - &quot;;@\ "/>
    <numFmt numFmtId="169" formatCode="#,###,##0"/>
    <numFmt numFmtId="170" formatCode="0%"/>
    <numFmt numFmtId="171" formatCode="0"/>
    <numFmt numFmtId="172" formatCode="_-* #,##0.00_-;\-* #,##0.00_-;_-* \-??_-;_-@_-"/>
    <numFmt numFmtId="173" formatCode="_(\$* #,##0.00_);_(\$* \(#,##0.00\);_(\$* \-??_);_(@_)"/>
    <numFmt numFmtId="174" formatCode="0.00000"/>
    <numFmt numFmtId="175" formatCode="0.0000"/>
    <numFmt numFmtId="176" formatCode="0.0%"/>
    <numFmt numFmtId="177" formatCode="_-* #,##0_-;\-* #,##0_-;_-* \-??_-;_-@_-"/>
    <numFmt numFmtId="178" formatCode="0.000000%"/>
    <numFmt numFmtId="179" formatCode="0.0"/>
    <numFmt numFmtId="180" formatCode="0.00"/>
    <numFmt numFmtId="181" formatCode="0.0000000000"/>
    <numFmt numFmtId="182" formatCode="0.00%"/>
    <numFmt numFmtId="183" formatCode="[$$-409]#,##0.00000;[RED]\-[$$-409]#,##0.00000"/>
    <numFmt numFmtId="184" formatCode="[$$-409]#,##0.00;[RED]\-[$$-409]#,##0.00"/>
    <numFmt numFmtId="185" formatCode="0.000"/>
    <numFmt numFmtId="186" formatCode="\$#,##0.00000;[RED]\$#,##0.00000"/>
    <numFmt numFmtId="187" formatCode="0.000000"/>
    <numFmt numFmtId="188" formatCode="0.00000000"/>
    <numFmt numFmtId="189" formatCode="#,##0"/>
    <numFmt numFmtId="190" formatCode="#,##0.000000"/>
    <numFmt numFmtId="191" formatCode="0.0000000"/>
    <numFmt numFmtId="192" formatCode="0.00E+00"/>
    <numFmt numFmtId="193" formatCode="#,##0.00"/>
    <numFmt numFmtId="194" formatCode="#,##0.0"/>
    <numFmt numFmtId="195" formatCode="#,##0.000"/>
    <numFmt numFmtId="196" formatCode="0.000000000"/>
    <numFmt numFmtId="197" formatCode="_([$$-409]* #,##0.00_);_([$$-409]* \(#,##0.00\);_([$$-409]* \-??_);_(@_)"/>
    <numFmt numFmtId="198" formatCode="\$#,##0.00"/>
  </numFmts>
  <fonts count="126">
    <font>
      <sz val="10"/>
      <name val="Arial"/>
      <family val="2"/>
      <charset val="1"/>
    </font>
    <font>
      <sz val="10"/>
      <name val="Arial"/>
      <family val="0"/>
    </font>
    <font>
      <sz val="10"/>
      <name val="Arial"/>
      <family val="0"/>
    </font>
    <font>
      <sz val="10"/>
      <name val="Arial"/>
      <family val="0"/>
    </font>
    <font>
      <u val="single"/>
      <sz val="11"/>
      <color rgb="FF0563C1"/>
      <name val="Calibri"/>
      <family val="2"/>
      <charset val="1"/>
    </font>
    <font>
      <u val="single"/>
      <sz val="12"/>
      <color rgb="FF0563C1"/>
      <name val="Arial"/>
      <family val="2"/>
      <charset val="1"/>
    </font>
    <font>
      <sz val="10"/>
      <color rgb="FF000000"/>
      <name val="Arial"/>
      <family val="2"/>
      <charset val="1"/>
    </font>
    <font>
      <sz val="11"/>
      <color rgb="FF000000"/>
      <name val="Calibri"/>
      <family val="2"/>
      <charset val="1"/>
    </font>
    <font>
      <sz val="14"/>
      <color rgb="FF000000"/>
      <name val="Calibri"/>
      <family val="2"/>
      <charset val="1"/>
    </font>
    <font>
      <sz val="10"/>
      <color rgb="FF000000"/>
      <name val="Times New Roman"/>
      <family val="1"/>
      <charset val="1"/>
    </font>
    <font>
      <sz val="12"/>
      <color rgb="FF000000"/>
      <name val="Calibri"/>
      <family val="2"/>
      <charset val="1"/>
    </font>
    <font>
      <sz val="12"/>
      <color rgb="FF000000"/>
      <name val="Calibri"/>
      <family val="2"/>
      <charset val="128"/>
    </font>
    <font>
      <sz val="11"/>
      <color rgb="FF000000"/>
      <name val="Arial"/>
      <family val="2"/>
      <charset val="1"/>
    </font>
    <font>
      <sz val="24"/>
      <color rgb="FF5B9BD5"/>
      <name val="Arial"/>
      <family val="2"/>
      <charset val="1"/>
    </font>
    <font>
      <b val="true"/>
      <sz val="24"/>
      <color rgb="FF2E75B6"/>
      <name val="Arial"/>
      <family val="2"/>
      <charset val="1"/>
    </font>
    <font>
      <b val="true"/>
      <sz val="15"/>
      <color rgb="FF000000"/>
      <name val="Arial"/>
      <family val="2"/>
      <charset val="1"/>
    </font>
    <font>
      <b val="true"/>
      <sz val="14"/>
      <color rgb="FF000000"/>
      <name val="Arial"/>
      <family val="2"/>
      <charset val="1"/>
    </font>
    <font>
      <sz val="18"/>
      <color rgb="FF000000"/>
      <name val="Arial"/>
      <family val="2"/>
      <charset val="1"/>
    </font>
    <font>
      <b val="true"/>
      <sz val="11"/>
      <color rgb="FF000000"/>
      <name val="Arial"/>
      <family val="2"/>
      <charset val="1"/>
    </font>
    <font>
      <b val="true"/>
      <sz val="10"/>
      <color rgb="FF000000"/>
      <name val="Arial"/>
      <family val="2"/>
      <charset val="1"/>
    </font>
    <font>
      <sz val="9"/>
      <color rgb="FF000000"/>
      <name val="Arial"/>
      <family val="2"/>
      <charset val="1"/>
    </font>
    <font>
      <vertAlign val="subscript"/>
      <sz val="9"/>
      <color rgb="FF000000"/>
      <name val="Arial"/>
      <family val="2"/>
      <charset val="1"/>
    </font>
    <font>
      <b val="true"/>
      <sz val="36"/>
      <color rgb="FF000000"/>
      <name val="Arial"/>
      <family val="2"/>
      <charset val="1"/>
    </font>
    <font>
      <sz val="28"/>
      <color rgb="FF000000"/>
      <name val="Arial"/>
      <family val="2"/>
      <charset val="1"/>
    </font>
    <font>
      <sz val="12"/>
      <color rgb="FF000000"/>
      <name val="Arial"/>
      <family val="2"/>
      <charset val="1"/>
    </font>
    <font>
      <b val="true"/>
      <sz val="16"/>
      <color rgb="FF000000"/>
      <name val="Arial"/>
      <family val="2"/>
      <charset val="1"/>
    </font>
    <font>
      <sz val="15"/>
      <color rgb="FF000000"/>
      <name val="Arial"/>
      <family val="2"/>
      <charset val="1"/>
    </font>
    <font>
      <i val="true"/>
      <sz val="12"/>
      <color rgb="FF000000"/>
      <name val="Arial"/>
      <family val="2"/>
      <charset val="1"/>
    </font>
    <font>
      <b val="true"/>
      <i val="true"/>
      <sz val="11"/>
      <color rgb="FF000000"/>
      <name val="Arial"/>
      <family val="2"/>
      <charset val="1"/>
    </font>
    <font>
      <b val="true"/>
      <sz val="12"/>
      <color rgb="FF3F3F76"/>
      <name val="Arial"/>
      <family val="2"/>
      <charset val="1"/>
    </font>
    <font>
      <sz val="11"/>
      <color rgb="FF3F3F76"/>
      <name val="Calibri"/>
      <family val="2"/>
      <charset val="1"/>
    </font>
    <font>
      <b val="true"/>
      <sz val="12"/>
      <color rgb="FF000000"/>
      <name val="Arial"/>
      <family val="2"/>
      <charset val="1"/>
    </font>
    <font>
      <i val="true"/>
      <sz val="11"/>
      <color rgb="FF000000"/>
      <name val="Arial"/>
      <family val="2"/>
      <charset val="1"/>
    </font>
    <font>
      <b val="true"/>
      <u val="single"/>
      <sz val="16"/>
      <color rgb="FFFF0000"/>
      <name val="Arial"/>
      <family val="2"/>
      <charset val="1"/>
    </font>
    <font>
      <b val="true"/>
      <sz val="12"/>
      <color rgb="FF44546A"/>
      <name val="Arial"/>
      <family val="2"/>
      <charset val="1"/>
    </font>
    <font>
      <sz val="11"/>
      <color rgb="FF808080"/>
      <name val="Arial"/>
      <family val="2"/>
      <charset val="1"/>
    </font>
    <font>
      <b val="true"/>
      <u val="single"/>
      <sz val="22"/>
      <color rgb="FF4472C4"/>
      <name val="Arial"/>
      <family val="2"/>
      <charset val="1"/>
    </font>
    <font>
      <b val="true"/>
      <sz val="11"/>
      <color rgb="FF3F3F76"/>
      <name val="Arial"/>
      <family val="2"/>
      <charset val="1"/>
    </font>
    <font>
      <sz val="11"/>
      <name val="Arial"/>
      <family val="2"/>
      <charset val="1"/>
    </font>
    <font>
      <b val="true"/>
      <sz val="11"/>
      <color rgb="FF44546A"/>
      <name val="Arial"/>
      <family val="2"/>
      <charset val="1"/>
    </font>
    <font>
      <i val="true"/>
      <sz val="10"/>
      <name val="Arial"/>
      <family val="2"/>
      <charset val="1"/>
    </font>
    <font>
      <i val="true"/>
      <sz val="11"/>
      <name val="Arial"/>
      <family val="2"/>
      <charset val="1"/>
    </font>
    <font>
      <sz val="12"/>
      <name val="Arial"/>
      <family val="2"/>
      <charset val="1"/>
    </font>
    <font>
      <b val="true"/>
      <sz val="14"/>
      <name val="Arial"/>
      <family val="2"/>
      <charset val="1"/>
    </font>
    <font>
      <b val="true"/>
      <sz val="11"/>
      <color rgb="FF2E75B6"/>
      <name val="Arial"/>
      <family val="2"/>
      <charset val="1"/>
    </font>
    <font>
      <sz val="11"/>
      <color rgb="FF3366FF"/>
      <name val="Arial"/>
      <family val="2"/>
      <charset val="1"/>
    </font>
    <font>
      <b val="true"/>
      <sz val="11"/>
      <name val="Arial"/>
      <family val="2"/>
      <charset val="1"/>
    </font>
    <font>
      <b val="true"/>
      <sz val="11"/>
      <color rgb="FF3366FF"/>
      <name val="Arial"/>
      <family val="2"/>
      <charset val="1"/>
    </font>
    <font>
      <b val="true"/>
      <sz val="11"/>
      <color rgb="FF0000FF"/>
      <name val="Arial"/>
      <family val="2"/>
      <charset val="1"/>
    </font>
    <font>
      <b val="true"/>
      <sz val="11"/>
      <color rgb="FFFF0000"/>
      <name val="Arial"/>
      <family val="2"/>
      <charset val="1"/>
    </font>
    <font>
      <b val="true"/>
      <i val="true"/>
      <sz val="11"/>
      <color rgb="FFFF0000"/>
      <name val="Arial"/>
      <family val="2"/>
      <charset val="1"/>
    </font>
    <font>
      <b val="true"/>
      <sz val="12"/>
      <color rgb="FFFF0000"/>
      <name val="Arial"/>
      <family val="2"/>
      <charset val="1"/>
    </font>
    <font>
      <i val="true"/>
      <sz val="12"/>
      <name val="Arial"/>
      <family val="2"/>
      <charset val="1"/>
    </font>
    <font>
      <sz val="12"/>
      <color rgb="FF2E75B6"/>
      <name val="Arial"/>
      <family val="2"/>
      <charset val="1"/>
    </font>
    <font>
      <b val="true"/>
      <u val="single"/>
      <sz val="24"/>
      <color rgb="FF4472C4"/>
      <name val="Arial"/>
      <family val="2"/>
      <charset val="1"/>
    </font>
    <font>
      <b val="true"/>
      <sz val="12"/>
      <name val="Arial"/>
      <family val="2"/>
      <charset val="1"/>
    </font>
    <font>
      <b val="true"/>
      <sz val="12"/>
      <color rgb="FF4472C4"/>
      <name val="Arial"/>
      <family val="2"/>
      <charset val="1"/>
    </font>
    <font>
      <b val="true"/>
      <u val="single"/>
      <sz val="24"/>
      <color rgb="FFFF0000"/>
      <name val="Arial"/>
      <family val="2"/>
      <charset val="1"/>
    </font>
    <font>
      <b val="true"/>
      <i val="true"/>
      <sz val="11"/>
      <color rgb="FF3F3F76"/>
      <name val="Arial"/>
      <family val="2"/>
      <charset val="1"/>
    </font>
    <font>
      <b val="true"/>
      <sz val="11"/>
      <color rgb="FFF2F2F2"/>
      <name val="Arial"/>
      <family val="2"/>
      <charset val="1"/>
    </font>
    <font>
      <sz val="11"/>
      <color rgb="FFE7E6E6"/>
      <name val="Arial"/>
      <family val="2"/>
      <charset val="1"/>
    </font>
    <font>
      <b val="true"/>
      <u val="single"/>
      <sz val="11"/>
      <name val="Arial"/>
      <family val="2"/>
      <charset val="1"/>
    </font>
    <font>
      <sz val="12"/>
      <color rgb="FFFF0000"/>
      <name val="Arial"/>
      <family val="2"/>
      <charset val="1"/>
    </font>
    <font>
      <b val="true"/>
      <u val="single"/>
      <sz val="14"/>
      <color rgb="FF000000"/>
      <name val="Arial"/>
      <family val="2"/>
      <charset val="1"/>
    </font>
    <font>
      <sz val="14"/>
      <color rgb="FF000000"/>
      <name val="Arial"/>
      <family val="2"/>
      <charset val="1"/>
    </font>
    <font>
      <b val="true"/>
      <sz val="11"/>
      <color rgb="FF000000"/>
      <name val="Calibri"/>
      <family val="2"/>
      <charset val="1"/>
    </font>
    <font>
      <sz val="11"/>
      <color rgb="FFFF0000"/>
      <name val="Calibri"/>
      <family val="2"/>
      <charset val="1"/>
    </font>
    <font>
      <sz val="11"/>
      <color rgb="FFFF0000"/>
      <name val="Arial"/>
      <family val="2"/>
      <charset val="1"/>
    </font>
    <font>
      <b val="true"/>
      <u val="single"/>
      <sz val="14"/>
      <color rgb="FFFF0000"/>
      <name val="Arial"/>
      <family val="2"/>
      <charset val="1"/>
    </font>
    <font>
      <b val="true"/>
      <u val="single"/>
      <sz val="10"/>
      <color rgb="FF000000"/>
      <name val="Arial"/>
      <family val="2"/>
      <charset val="1"/>
    </font>
    <font>
      <b val="true"/>
      <i val="true"/>
      <sz val="10"/>
      <color rgb="FF000000"/>
      <name val="Arial"/>
      <family val="2"/>
      <charset val="1"/>
    </font>
    <font>
      <u val="single"/>
      <sz val="10"/>
      <color rgb="FF0563C1"/>
      <name val="Arial"/>
      <family val="2"/>
      <charset val="1"/>
    </font>
    <font>
      <b val="true"/>
      <sz val="10"/>
      <name val="Arial"/>
      <family val="2"/>
      <charset val="1"/>
    </font>
    <font>
      <i val="true"/>
      <sz val="10"/>
      <color rgb="FF000000"/>
      <name val="Arial"/>
      <family val="2"/>
      <charset val="1"/>
    </font>
    <font>
      <b val="true"/>
      <sz val="10"/>
      <color rgb="FF44546A"/>
      <name val="Arial"/>
      <family val="2"/>
      <charset val="1"/>
    </font>
    <font>
      <b val="true"/>
      <u val="single"/>
      <sz val="10"/>
      <name val="Arial"/>
      <family val="2"/>
      <charset val="1"/>
    </font>
    <font>
      <b val="true"/>
      <sz val="10"/>
      <color rgb="FF203864"/>
      <name val="Arial"/>
      <family val="2"/>
      <charset val="1"/>
    </font>
    <font>
      <b val="true"/>
      <u val="single"/>
      <sz val="11"/>
      <color rgb="FFFF0000"/>
      <name val="Arial"/>
      <family val="2"/>
      <charset val="1"/>
    </font>
    <font>
      <b val="true"/>
      <i val="true"/>
      <sz val="14"/>
      <color rgb="FF000000"/>
      <name val="Arial"/>
      <family val="2"/>
      <charset val="1"/>
    </font>
    <font>
      <b val="true"/>
      <u val="single"/>
      <sz val="11"/>
      <color rgb="FF000000"/>
      <name val="Arial"/>
      <family val="2"/>
      <charset val="1"/>
    </font>
    <font>
      <b val="true"/>
      <sz val="12"/>
      <color rgb="FFFFFFFF"/>
      <name val="Arial"/>
      <family val="2"/>
      <charset val="1"/>
    </font>
    <font>
      <sz val="12"/>
      <color rgb="FFFFFFFF"/>
      <name val="Arial"/>
      <family val="2"/>
      <charset val="1"/>
    </font>
    <font>
      <sz val="11"/>
      <color rgb="FFFFFFFF"/>
      <name val="Arial"/>
      <family val="2"/>
      <charset val="1"/>
    </font>
    <font>
      <sz val="20"/>
      <color rgb="FF000000"/>
      <name val="Arial"/>
      <family val="2"/>
      <charset val="1"/>
    </font>
    <font>
      <b val="true"/>
      <sz val="9"/>
      <name val="Arial"/>
      <family val="2"/>
      <charset val="1"/>
    </font>
    <font>
      <sz val="9"/>
      <name val="Arial"/>
      <family val="2"/>
      <charset val="1"/>
    </font>
    <font>
      <b val="true"/>
      <sz val="11"/>
      <color rgb="FF000000"/>
      <name val="Times New Roman"/>
      <family val="1"/>
      <charset val="1"/>
    </font>
    <font>
      <sz val="11"/>
      <color rgb="FF000000"/>
      <name val="Times New Roman"/>
      <family val="1"/>
      <charset val="1"/>
    </font>
    <font>
      <u val="single"/>
      <sz val="11"/>
      <color rgb="FF000000"/>
      <name val="Times New Roman"/>
      <family val="1"/>
      <charset val="1"/>
    </font>
    <font>
      <b val="true"/>
      <sz val="24"/>
      <color rgb="FF000000"/>
      <name val="Calibri"/>
      <family val="0"/>
    </font>
    <font>
      <b val="true"/>
      <sz val="18"/>
      <color rgb="FF000000"/>
      <name val="Calibri"/>
      <family val="2"/>
    </font>
    <font>
      <sz val="10"/>
      <color rgb="FF000000"/>
      <name val="Calibri"/>
      <family val="2"/>
    </font>
    <font>
      <sz val="12"/>
      <color rgb="FF000000"/>
      <name val="Arial"/>
      <family val="0"/>
      <charset val="1"/>
    </font>
    <font>
      <b val="true"/>
      <sz val="18"/>
      <name val="Arial"/>
      <family val="2"/>
      <charset val="1"/>
    </font>
    <font>
      <b val="true"/>
      <i val="true"/>
      <sz val="12"/>
      <name val="Arial"/>
      <family val="2"/>
      <charset val="1"/>
    </font>
    <font>
      <b val="true"/>
      <i val="true"/>
      <sz val="12"/>
      <color rgb="FF2D2D33"/>
      <name val="Arial"/>
      <family val="2"/>
      <charset val="1"/>
    </font>
    <font>
      <sz val="10"/>
      <color rgb="FF2D2D33"/>
      <name val="Arial"/>
      <family val="2"/>
      <charset val="1"/>
    </font>
    <font>
      <b val="true"/>
      <sz val="10"/>
      <color rgb="FF2D2D33"/>
      <name val="Arial"/>
      <family val="2"/>
      <charset val="1"/>
    </font>
    <font>
      <b val="true"/>
      <vertAlign val="superscript"/>
      <sz val="10"/>
      <color rgb="FF2D2D33"/>
      <name val="Arial"/>
      <family val="2"/>
      <charset val="1"/>
    </font>
    <font>
      <b val="true"/>
      <vertAlign val="superscript"/>
      <sz val="10"/>
      <name val="Arial"/>
      <family val="2"/>
      <charset val="1"/>
    </font>
    <font>
      <sz val="9"/>
      <color rgb="FF2D2D33"/>
      <name val="Arial"/>
      <family val="2"/>
      <charset val="1"/>
    </font>
    <font>
      <b val="true"/>
      <i val="true"/>
      <sz val="11"/>
      <color rgb="FF2D2D33"/>
      <name val="Arial"/>
      <family val="2"/>
      <charset val="1"/>
    </font>
    <font>
      <b val="true"/>
      <sz val="7.5"/>
      <color rgb="FF000000"/>
      <name val="Arial"/>
      <family val="2"/>
      <charset val="1"/>
    </font>
    <font>
      <b val="true"/>
      <u val="single"/>
      <sz val="12"/>
      <name val="Arial"/>
      <family val="2"/>
      <charset val="1"/>
    </font>
    <font>
      <b val="true"/>
      <u val="single"/>
      <sz val="12"/>
      <color rgb="FF0563C1"/>
      <name val="Arial"/>
      <family val="2"/>
      <charset val="1"/>
    </font>
    <font>
      <sz val="10"/>
      <color rgb="FFBFBFBF"/>
      <name val="Arial"/>
      <family val="2"/>
      <charset val="1"/>
    </font>
    <font>
      <b val="true"/>
      <sz val="10"/>
      <color rgb="FFBFBFBF"/>
      <name val="Arial"/>
      <family val="2"/>
      <charset val="1"/>
    </font>
    <font>
      <b val="true"/>
      <u val="single"/>
      <sz val="11"/>
      <color rgb="FF0563C1"/>
      <name val="Arial"/>
      <family val="2"/>
      <charset val="1"/>
    </font>
    <font>
      <b val="true"/>
      <u val="single"/>
      <sz val="20"/>
      <color rgb="FF5B9BD5"/>
      <name val="Arial"/>
      <family val="2"/>
      <charset val="1"/>
    </font>
    <font>
      <b val="true"/>
      <u val="single"/>
      <sz val="24"/>
      <color rgb="FF0563C1"/>
      <name val="Arial"/>
      <family val="2"/>
      <charset val="1"/>
    </font>
    <font>
      <b val="true"/>
      <u val="single"/>
      <sz val="24"/>
      <name val="Arial"/>
      <family val="2"/>
      <charset val="1"/>
    </font>
    <font>
      <b val="true"/>
      <sz val="24"/>
      <color rgb="FF000000"/>
      <name val="Arial"/>
      <family val="2"/>
      <charset val="1"/>
    </font>
    <font>
      <sz val="24"/>
      <color rgb="FF000000"/>
      <name val="Arial"/>
      <family val="2"/>
      <charset val="1"/>
    </font>
    <font>
      <b val="true"/>
      <u val="single"/>
      <sz val="12"/>
      <color rgb="FF000000"/>
      <name val="Arial"/>
      <family val="2"/>
      <charset val="1"/>
    </font>
    <font>
      <sz val="14"/>
      <name val="Arial"/>
      <family val="2"/>
      <charset val="1"/>
    </font>
    <font>
      <sz val="11"/>
      <color rgb="FFA6A6A6"/>
      <name val="Arial"/>
      <family val="2"/>
      <charset val="1"/>
    </font>
    <font>
      <u val="single"/>
      <sz val="11"/>
      <color rgb="FF0563C1"/>
      <name val="Arial"/>
      <family val="2"/>
      <charset val="1"/>
    </font>
    <font>
      <b val="true"/>
      <u val="single"/>
      <sz val="22"/>
      <color rgb="FF5B9BD5"/>
      <name val="Arial"/>
      <family val="2"/>
      <charset val="1"/>
    </font>
    <font>
      <sz val="22"/>
      <name val="Arial"/>
      <family val="2"/>
      <charset val="1"/>
    </font>
    <font>
      <b val="true"/>
      <sz val="12"/>
      <color rgb="FF1F4E79"/>
      <name val="Arial"/>
      <family val="2"/>
      <charset val="1"/>
    </font>
    <font>
      <b val="true"/>
      <sz val="12"/>
      <color rgb="FF5B9BD5"/>
      <name val="Arial"/>
      <family val="2"/>
      <charset val="1"/>
    </font>
    <font>
      <b val="true"/>
      <sz val="14"/>
      <color rgb="FF1F4E79"/>
      <name val="Arial"/>
      <family val="2"/>
      <charset val="1"/>
    </font>
    <font>
      <b val="true"/>
      <sz val="14"/>
      <color rgb="FF000000"/>
      <name val="Calibri"/>
      <family val="0"/>
    </font>
    <font>
      <b val="true"/>
      <sz val="11"/>
      <color rgb="FF000000"/>
      <name val="Calibri"/>
      <family val="0"/>
    </font>
    <font>
      <b val="true"/>
      <sz val="18"/>
      <color rgb="FFFFFFFF"/>
      <name val="Calibri"/>
      <family val="0"/>
    </font>
    <font>
      <sz val="16"/>
      <color rgb="FF000000"/>
      <name val="Arial"/>
      <family val="0"/>
      <charset val="1"/>
    </font>
  </fonts>
  <fills count="27">
    <fill>
      <patternFill patternType="none"/>
    </fill>
    <fill>
      <patternFill patternType="gray125"/>
    </fill>
    <fill>
      <patternFill patternType="solid">
        <fgColor rgb="FFFFFFFF"/>
        <bgColor rgb="FFF2F2F2"/>
      </patternFill>
    </fill>
    <fill>
      <patternFill patternType="solid">
        <fgColor rgb="FFFFCC99"/>
        <bgColor rgb="FFF8CBAD"/>
      </patternFill>
    </fill>
    <fill>
      <patternFill patternType="solid">
        <fgColor rgb="FFF2F2F2"/>
        <bgColor rgb="FFE7E6E6"/>
      </patternFill>
    </fill>
    <fill>
      <patternFill patternType="solid">
        <fgColor rgb="FFD9D9D9"/>
        <bgColor rgb="FFD8D8D8"/>
      </patternFill>
    </fill>
    <fill>
      <patternFill patternType="solid">
        <fgColor rgb="FF5B9BD5"/>
        <bgColor rgb="FF4472C4"/>
      </patternFill>
    </fill>
    <fill>
      <patternFill patternType="solid">
        <fgColor rgb="FFFFFF99"/>
        <bgColor rgb="FFFFFF9B"/>
      </patternFill>
    </fill>
    <fill>
      <patternFill patternType="solid">
        <fgColor rgb="FFFFFF9B"/>
        <bgColor rgb="FFFFFF99"/>
      </patternFill>
    </fill>
    <fill>
      <patternFill patternType="solid">
        <fgColor rgb="FFBDD7EE"/>
        <bgColor rgb="FFD0CECE"/>
      </patternFill>
    </fill>
    <fill>
      <patternFill patternType="solid">
        <fgColor rgb="FFFFFF00"/>
        <bgColor rgb="FFFFC000"/>
      </patternFill>
    </fill>
    <fill>
      <patternFill patternType="solid">
        <fgColor rgb="FF000000"/>
        <bgColor rgb="FF000080"/>
      </patternFill>
    </fill>
    <fill>
      <patternFill patternType="solid">
        <fgColor rgb="FFC5E0B4"/>
        <bgColor rgb="FFC5E0B3"/>
      </patternFill>
    </fill>
    <fill>
      <patternFill patternType="solid">
        <fgColor rgb="FF9DC3E6"/>
        <bgColor rgb="FF9BC2E6"/>
      </patternFill>
    </fill>
    <fill>
      <patternFill patternType="solid">
        <fgColor rgb="FFF8CBAD"/>
        <bgColor rgb="FFFFCC99"/>
      </patternFill>
    </fill>
    <fill>
      <patternFill patternType="solid">
        <fgColor rgb="FFFF6666"/>
        <bgColor rgb="FFED7D31"/>
      </patternFill>
    </fill>
    <fill>
      <patternFill patternType="solid">
        <fgColor rgb="FFE7E6E6"/>
        <bgColor rgb="FFDAE3F3"/>
      </patternFill>
    </fill>
    <fill>
      <patternFill patternType="solid">
        <fgColor rgb="FFDAE3F3"/>
        <bgColor rgb="FFE7E6E6"/>
      </patternFill>
    </fill>
    <fill>
      <patternFill patternType="solid">
        <fgColor rgb="FF9BC2E6"/>
        <bgColor rgb="FF9DC3E6"/>
      </patternFill>
    </fill>
    <fill>
      <patternFill patternType="solid">
        <fgColor rgb="FFFF9999"/>
        <bgColor rgb="FFF4B183"/>
      </patternFill>
    </fill>
    <fill>
      <patternFill patternType="solid">
        <fgColor rgb="FFD8D8D8"/>
        <bgColor rgb="FFD9D9D9"/>
      </patternFill>
    </fill>
    <fill>
      <patternFill patternType="solid">
        <fgColor rgb="FFD0CECE"/>
        <bgColor rgb="FFD8D8D8"/>
      </patternFill>
    </fill>
    <fill>
      <patternFill patternType="solid">
        <fgColor rgb="FFAFABAB"/>
        <bgColor rgb="FFA6A6A6"/>
      </patternFill>
    </fill>
    <fill>
      <patternFill patternType="solid">
        <fgColor rgb="FFC5E0B3"/>
        <bgColor rgb="FFC5E0B4"/>
      </patternFill>
    </fill>
    <fill>
      <patternFill patternType="solid">
        <fgColor rgb="FFF4B183"/>
        <bgColor rgb="FFF9B67F"/>
      </patternFill>
    </fill>
    <fill>
      <patternFill patternType="solid">
        <fgColor rgb="FFF9B67F"/>
        <bgColor rgb="FFF4B183"/>
      </patternFill>
    </fill>
    <fill>
      <patternFill patternType="solid">
        <fgColor rgb="FFC6E0B4"/>
        <bgColor rgb="FFC5E0B4"/>
      </patternFill>
    </fill>
  </fills>
  <borders count="55">
    <border diagonalUp="false" diagonalDown="false">
      <left/>
      <right/>
      <top/>
      <bottom/>
      <diagonal/>
    </border>
    <border diagonalUp="false" diagonalDown="false">
      <left/>
      <right/>
      <top/>
      <bottom style="dashed">
        <color rgb="FFBFBFB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top/>
      <bottom/>
      <diagonal/>
    </border>
    <border diagonalUp="false" diagonalDown="false">
      <left style="thin"/>
      <right style="thin"/>
      <top/>
      <bottom/>
      <diagonal/>
    </border>
    <border diagonalUp="false" diagonalDown="false">
      <left style="thick">
        <color rgb="FF4472C4"/>
      </left>
      <right style="thick">
        <color rgb="FF4472C4"/>
      </right>
      <top style="thick">
        <color rgb="FF4472C4"/>
      </top>
      <bottom/>
      <diagonal/>
    </border>
    <border diagonalUp="false" diagonalDown="false">
      <left/>
      <right/>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thick">
        <color rgb="FF4472C4"/>
      </left>
      <right/>
      <top/>
      <bottom/>
      <diagonal/>
    </border>
    <border diagonalUp="false" diagonalDown="false">
      <left/>
      <right style="thick">
        <color rgb="FF4472C4"/>
      </right>
      <top/>
      <bottom/>
      <diagonal/>
    </border>
    <border diagonalUp="false" diagonalDown="false">
      <left style="thin"/>
      <right/>
      <top style="medium"/>
      <bottom/>
      <diagonal/>
    </border>
    <border diagonalUp="false" diagonalDown="false">
      <left/>
      <right style="thin"/>
      <top/>
      <bottom/>
      <diagonal/>
    </border>
    <border diagonalUp="false" diagonalDown="false">
      <left style="thick">
        <color rgb="FF4472C4"/>
      </left>
      <right style="thin"/>
      <top style="thin"/>
      <bottom style="thick">
        <color rgb="FF4472C4"/>
      </bottom>
      <diagonal/>
    </border>
    <border diagonalUp="false" diagonalDown="false">
      <left style="thin"/>
      <right style="thick">
        <color rgb="FF4472C4"/>
      </right>
      <top style="thin"/>
      <bottom style="thick">
        <color rgb="FF4472C4"/>
      </bottom>
      <diagonal/>
    </border>
    <border diagonalUp="false" diagonalDown="false">
      <left style="thin"/>
      <right style="thin"/>
      <top/>
      <bottom style="mediu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medium"/>
      <right style="medium"/>
      <top style="medium"/>
      <bottom style="thin"/>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
      <top style="thin"/>
      <bottom style="thin"/>
      <diagonal/>
    </border>
    <border diagonalUp="false" diagonalDown="false">
      <left style="thin"/>
      <right style="medium"/>
      <top style="thin"/>
      <bottom style="medium"/>
      <diagonal/>
    </border>
    <border diagonalUp="false" diagonalDown="false">
      <left style="medium"/>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right style="medium"/>
      <top/>
      <bottom style="thin"/>
      <diagonal/>
    </border>
    <border diagonalUp="false" diagonalDown="false">
      <left style="medium"/>
      <right style="thin"/>
      <top/>
      <bottom style="medium"/>
      <diagonal/>
    </border>
    <border diagonalUp="false" diagonalDown="false">
      <left style="thin"/>
      <right style="thin"/>
      <top style="medium"/>
      <bottom style="medium"/>
      <diagonal/>
    </border>
  </borders>
  <cellStyleXfs count="1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8" fontId="0" fillId="0" borderId="0" applyFont="true" applyBorder="false" applyAlignment="true" applyProtection="true">
      <alignment horizontal="general" vertical="bottom" textRotation="0" wrapText="false" indent="0" shrinkToFit="false"/>
      <protection locked="true" hidden="false"/>
    </xf>
    <xf numFmtId="42" fontId="1" fillId="0" borderId="0" applyFont="true" applyBorder="false" applyAlignment="false" applyProtection="false"/>
    <xf numFmtId="170" fontId="0" fillId="0" borderId="0" applyFont="true" applyBorder="fals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0" fillId="0" borderId="1" applyFont="true" applyBorder="true" applyAlignment="true" applyProtection="false">
      <alignment horizontal="general" vertical="bottom" textRotation="0" wrapText="tru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9" fontId="6" fillId="2" borderId="0" applyFont="true" applyBorder="true" applyAlignment="true" applyProtection="true">
      <alignment horizontal="right"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6"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9" fontId="6" fillId="2" borderId="0" applyFont="true" applyBorder="true" applyAlignment="true" applyProtection="true">
      <alignment horizontal="left" vertical="bottom" textRotation="0" wrapText="false" indent="0" shrinkToFit="false"/>
      <protection locked="false" hidden="false"/>
    </xf>
    <xf numFmtId="164" fontId="6" fillId="2" borderId="0" applyFont="true" applyBorder="false" applyAlignment="true" applyProtection="true">
      <alignment horizontal="left" vertical="bottom" textRotation="0" wrapText="false" indent="0" shrinkToFit="false"/>
      <protection locked="false" hidden="false"/>
    </xf>
    <xf numFmtId="164" fontId="6" fillId="2" borderId="0" applyFont="true" applyBorder="false" applyAlignment="true" applyProtection="true">
      <alignment horizontal="left" vertical="bottom" textRotation="0" wrapText="false" indent="0" shrinkToFit="false"/>
      <protection locked="false" hidden="false"/>
    </xf>
    <xf numFmtId="164" fontId="30" fillId="3" borderId="2" applyFont="true" applyBorder="true" applyAlignment="true" applyProtection="false">
      <alignment horizontal="general" vertical="bottom" textRotation="0" wrapText="false" indent="0" shrinkToFit="false"/>
    </xf>
  </cellStyleXfs>
  <cellXfs count="1021">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2" fillId="4" borderId="0" xfId="0" applyFont="true" applyBorder="true" applyAlignment="false" applyProtection="true">
      <alignment horizontal="general" vertical="bottom" textRotation="0" wrapText="false" indent="0" shrinkToFit="false"/>
      <protection locked="true" hidden="false"/>
    </xf>
    <xf numFmtId="164" fontId="13" fillId="4" borderId="0" xfId="0" applyFont="true" applyBorder="true" applyAlignment="true" applyProtection="true">
      <alignment horizontal="general" vertical="center" textRotation="0" wrapText="false" indent="0" shrinkToFit="false"/>
      <protection locked="true" hidden="false"/>
    </xf>
    <xf numFmtId="164" fontId="17" fillId="4" borderId="0" xfId="0" applyFont="true" applyBorder="true" applyAlignment="true" applyProtection="true">
      <alignment horizontal="general" vertical="bottom" textRotation="0" wrapText="false" indent="0" shrinkToFit="false"/>
      <protection locked="true" hidden="false"/>
    </xf>
    <xf numFmtId="164" fontId="17" fillId="4" borderId="0" xfId="0" applyFont="true" applyBorder="true" applyAlignment="false" applyProtection="true">
      <alignment horizontal="general" vertical="bottom" textRotation="0" wrapText="false" indent="0" shrinkToFit="false"/>
      <protection locked="true" hidden="false"/>
    </xf>
    <xf numFmtId="164" fontId="18" fillId="5" borderId="0" xfId="0" applyFont="true" applyBorder="true" applyAlignment="true" applyProtection="true">
      <alignment horizontal="center" vertical="bottom" textRotation="0" wrapText="false" indent="0" shrinkToFit="false"/>
      <protection locked="true" hidden="false"/>
    </xf>
    <xf numFmtId="164" fontId="18" fillId="5" borderId="3" xfId="0" applyFont="true" applyBorder="true" applyAlignment="true" applyProtection="true">
      <alignment horizontal="center" vertical="bottom" textRotation="0" wrapText="false" indent="0" shrinkToFit="false"/>
      <protection locked="true" hidden="false"/>
    </xf>
    <xf numFmtId="164" fontId="18" fillId="5" borderId="4" xfId="0" applyFont="true" applyBorder="true" applyAlignment="true" applyProtection="true">
      <alignment horizontal="center" vertical="bottom" textRotation="0" wrapText="false" indent="0" shrinkToFit="false"/>
      <protection locked="true" hidden="false"/>
    </xf>
    <xf numFmtId="164" fontId="18" fillId="5" borderId="0" xfId="0" applyFont="true" applyBorder="false" applyAlignment="true" applyProtection="true">
      <alignment horizontal="center" vertical="bottom" textRotation="0" wrapText="false" indent="0" shrinkToFit="false"/>
      <protection locked="true" hidden="false"/>
    </xf>
    <xf numFmtId="164" fontId="16" fillId="6" borderId="5" xfId="0" applyFont="true" applyBorder="true" applyAlignment="true" applyProtection="true">
      <alignment horizontal="center" vertical="center" textRotation="0" wrapText="false" indent="0" shrinkToFit="false"/>
      <protection locked="true" hidden="false"/>
    </xf>
    <xf numFmtId="171" fontId="19" fillId="2" borderId="6" xfId="0" applyFont="true" applyBorder="true" applyAlignment="true" applyProtection="true">
      <alignment horizontal="center" vertical="center" textRotation="0" wrapText="true" indent="0" shrinkToFit="false"/>
      <protection locked="true" hidden="false"/>
    </xf>
    <xf numFmtId="171" fontId="19" fillId="2" borderId="7" xfId="0" applyFont="true" applyBorder="true" applyAlignment="true" applyProtection="true">
      <alignment horizontal="center" vertical="center" textRotation="0" wrapText="true" indent="0" shrinkToFit="false"/>
      <protection locked="true" hidden="false"/>
    </xf>
    <xf numFmtId="171" fontId="19" fillId="2" borderId="7" xfId="72" applyFont="true" applyBorder="true" applyAlignment="true" applyProtection="true">
      <alignment horizontal="center" vertical="center" textRotation="0" wrapText="true" indent="0" shrinkToFit="false"/>
      <protection locked="true" hidden="false"/>
    </xf>
    <xf numFmtId="164" fontId="19" fillId="2" borderId="8"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18" fillId="0" borderId="9" xfId="0" applyFont="true" applyBorder="true" applyAlignment="true" applyProtection="true">
      <alignment horizontal="center" vertical="center" textRotation="0" wrapText="false" indent="0" shrinkToFit="false"/>
      <protection locked="true" hidden="false"/>
    </xf>
    <xf numFmtId="164" fontId="18" fillId="0" borderId="10" xfId="0" applyFont="true" applyBorder="true" applyAlignment="true" applyProtection="true">
      <alignment horizontal="center" vertical="center" textRotation="0" wrapText="false" indent="0" shrinkToFit="false"/>
      <protection locked="true" hidden="false"/>
    </xf>
    <xf numFmtId="172" fontId="12" fillId="7" borderId="0" xfId="15" applyFont="true" applyBorder="true" applyAlignment="true" applyProtection="true">
      <alignment horizontal="center" vertical="bottom" textRotation="0" wrapText="false" indent="0" shrinkToFit="false"/>
      <protection locked="true" hidden="false"/>
    </xf>
    <xf numFmtId="173" fontId="12" fillId="8" borderId="11" xfId="17" applyFont="true" applyBorder="true" applyAlignment="true" applyProtection="true">
      <alignment horizontal="center" vertical="bottom" textRotation="0" wrapText="true" indent="0" shrinkToFit="false"/>
      <protection locked="true" hidden="false"/>
    </xf>
    <xf numFmtId="173" fontId="12" fillId="8" borderId="0" xfId="17" applyFont="true" applyBorder="true" applyAlignment="true" applyProtection="true">
      <alignment horizontal="center" vertical="bottom" textRotation="0" wrapText="true" indent="0" shrinkToFit="false"/>
      <protection locked="true" hidden="false"/>
    </xf>
    <xf numFmtId="173" fontId="12" fillId="8" borderId="0" xfId="17" applyFont="true" applyBorder="true" applyAlignment="true" applyProtection="true">
      <alignment horizontal="center" vertical="bottom" textRotation="0" wrapText="false" indent="0" shrinkToFit="false"/>
      <protection locked="true" hidden="false"/>
    </xf>
    <xf numFmtId="174" fontId="12" fillId="8" borderId="3" xfId="71" applyFont="true" applyBorder="true" applyAlignment="true" applyProtection="true">
      <alignment horizontal="center" vertical="bottom" textRotation="0" wrapText="false" indent="0" shrinkToFit="false"/>
      <protection locked="true" hidden="false"/>
    </xf>
    <xf numFmtId="175" fontId="12" fillId="8" borderId="12" xfId="71" applyFont="true" applyBorder="true" applyAlignment="true" applyProtection="true">
      <alignment horizontal="center" vertical="bottom" textRotation="0" wrapText="true" indent="0" shrinkToFit="false"/>
      <protection locked="true" hidden="false"/>
    </xf>
    <xf numFmtId="164" fontId="12" fillId="9" borderId="13" xfId="0" applyFont="true" applyBorder="true" applyAlignment="true" applyProtection="true">
      <alignment horizontal="center" vertical="center" textRotation="0" wrapText="false" indent="0" shrinkToFit="false"/>
      <protection locked="false" hidden="false"/>
    </xf>
    <xf numFmtId="164" fontId="12" fillId="9" borderId="14" xfId="0" applyFont="true" applyBorder="true" applyAlignment="true" applyProtection="true">
      <alignment horizontal="center" vertical="center" textRotation="0" wrapText="false" indent="0" shrinkToFit="false"/>
      <protection locked="false" hidden="false"/>
    </xf>
    <xf numFmtId="164" fontId="20" fillId="0" borderId="0" xfId="0" applyFont="true" applyBorder="false" applyAlignment="true" applyProtection="true">
      <alignment horizontal="center" vertical="bottom" textRotation="0" wrapText="false" indent="0" shrinkToFit="false"/>
      <protection locked="true" hidden="false"/>
    </xf>
    <xf numFmtId="171" fontId="20" fillId="2" borderId="3" xfId="0" applyFont="true" applyBorder="true" applyAlignment="true" applyProtection="true">
      <alignment horizontal="center" vertical="center" textRotation="0" wrapText="false" indent="0" shrinkToFit="false"/>
      <protection locked="true" hidden="false"/>
    </xf>
    <xf numFmtId="171" fontId="20" fillId="2" borderId="0" xfId="0" applyFont="true" applyBorder="true" applyAlignment="true" applyProtection="true">
      <alignment horizontal="center" vertical="center" textRotation="0" wrapText="true" indent="0" shrinkToFit="false"/>
      <protection locked="true" hidden="false"/>
    </xf>
    <xf numFmtId="171" fontId="20" fillId="2" borderId="0" xfId="0" applyFont="true" applyBorder="true" applyAlignment="true" applyProtection="true">
      <alignment horizontal="center" vertical="center" textRotation="0" wrapText="false" indent="0" shrinkToFit="false"/>
      <protection locked="true" hidden="false"/>
    </xf>
    <xf numFmtId="171" fontId="20" fillId="2" borderId="3" xfId="71" applyFont="true" applyBorder="true" applyAlignment="true" applyProtection="true">
      <alignment horizontal="center" vertical="center" textRotation="0" wrapText="true" indent="0" shrinkToFit="false"/>
      <protection locked="true" hidden="false"/>
    </xf>
    <xf numFmtId="171" fontId="20" fillId="2" borderId="12" xfId="71" applyFont="true" applyBorder="true" applyAlignment="true" applyProtection="true">
      <alignment horizontal="center"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6" fillId="10" borderId="0" xfId="0" applyFont="true" applyBorder="false" applyAlignment="true" applyProtection="true">
      <alignment horizontal="center" vertical="center" textRotation="0" wrapText="false" indent="0" shrinkToFit="false"/>
      <protection locked="true" hidden="false"/>
    </xf>
    <xf numFmtId="171" fontId="12" fillId="2" borderId="0" xfId="0" applyFont="true" applyBorder="true" applyAlignment="true" applyProtection="true">
      <alignment horizontal="center" vertical="center" textRotation="0" wrapText="true" indent="0" shrinkToFit="false"/>
      <protection locked="true" hidden="false"/>
    </xf>
    <xf numFmtId="171" fontId="12" fillId="2" borderId="3" xfId="0" applyFont="true" applyBorder="true" applyAlignment="true" applyProtection="true">
      <alignment horizontal="center" vertical="center" textRotation="0" wrapText="true" indent="0" shrinkToFit="false"/>
      <protection locked="true" hidden="false"/>
    </xf>
    <xf numFmtId="164" fontId="12" fillId="0" borderId="3" xfId="0" applyFont="true" applyBorder="true" applyAlignment="false" applyProtection="true">
      <alignment horizontal="general" vertical="bottom" textRotation="0" wrapText="false" indent="0" shrinkToFit="false"/>
      <protection locked="true" hidden="false"/>
    </xf>
    <xf numFmtId="164" fontId="12" fillId="0" borderId="12"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center" vertical="bottom" textRotation="0" wrapText="false" indent="0" shrinkToFit="false"/>
      <protection locked="true" hidden="false"/>
    </xf>
    <xf numFmtId="164" fontId="18" fillId="5"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71" fontId="19" fillId="2" borderId="15" xfId="0" applyFont="true" applyBorder="true" applyAlignment="true" applyProtection="true">
      <alignment horizontal="center" vertical="center" textRotation="0" wrapText="true" indent="0" shrinkToFit="false"/>
      <protection locked="true" hidden="false"/>
    </xf>
    <xf numFmtId="172" fontId="12" fillId="8" borderId="0" xfId="15" applyFont="true" applyBorder="true" applyAlignment="true" applyProtection="true">
      <alignment horizontal="center" vertical="bottom" textRotation="0" wrapText="false" indent="0" shrinkToFit="false"/>
      <protection locked="true" hidden="false"/>
    </xf>
    <xf numFmtId="176" fontId="12" fillId="7" borderId="0" xfId="0" applyFont="true" applyBorder="true" applyAlignment="true" applyProtection="true">
      <alignment horizontal="center" vertical="center" textRotation="0" wrapText="false" indent="0" shrinkToFit="false"/>
      <protection locked="true" hidden="false"/>
    </xf>
    <xf numFmtId="176" fontId="12" fillId="7" borderId="0" xfId="0" applyFont="true" applyBorder="true" applyAlignment="true" applyProtection="true">
      <alignment horizontal="center" vertical="center" textRotation="0" wrapText="true" indent="0" shrinkToFit="false"/>
      <protection locked="true" hidden="false"/>
    </xf>
    <xf numFmtId="177" fontId="12" fillId="8" borderId="4" xfId="15" applyFont="true" applyBorder="true" applyAlignment="true" applyProtection="true">
      <alignment horizontal="center" vertical="center" textRotation="0" wrapText="true" indent="0" shrinkToFit="false"/>
      <protection locked="true" hidden="false"/>
    </xf>
    <xf numFmtId="178" fontId="0" fillId="0" borderId="0" xfId="19" applyFont="false" applyBorder="true" applyAlignment="false" applyProtection="true">
      <alignment horizontal="general" vertical="bottom" textRotation="0" wrapText="false" indent="0" shrinkToFit="false"/>
      <protection locked="true" hidden="false"/>
    </xf>
    <xf numFmtId="171" fontId="12" fillId="2" borderId="0" xfId="0" applyFont="true" applyBorder="true" applyAlignment="true" applyProtection="true">
      <alignment horizontal="center" vertical="center" textRotation="0" wrapText="false" indent="0" shrinkToFit="false"/>
      <protection locked="true" hidden="false"/>
    </xf>
    <xf numFmtId="164" fontId="20" fillId="0" borderId="4" xfId="0" applyFont="true" applyBorder="true" applyAlignment="true" applyProtection="true">
      <alignment horizontal="center" vertical="bottom" textRotation="0" wrapText="false" indent="0" shrinkToFit="false"/>
      <protection locked="true" hidden="false"/>
    </xf>
    <xf numFmtId="164" fontId="12" fillId="0" borderId="4" xfId="0" applyFont="true" applyBorder="true" applyAlignment="false" applyProtection="true">
      <alignment horizontal="general" vertical="bottom" textRotation="0" wrapText="false" indent="0" shrinkToFit="false"/>
      <protection locked="true" hidden="false"/>
    </xf>
    <xf numFmtId="171" fontId="19" fillId="0" borderId="6" xfId="0" applyFont="true" applyBorder="true" applyAlignment="true" applyProtection="true">
      <alignment horizontal="center" vertical="center" textRotation="0" wrapText="true" indent="0" shrinkToFit="false"/>
      <protection locked="true" hidden="false"/>
    </xf>
    <xf numFmtId="179" fontId="12" fillId="7" borderId="0" xfId="0" applyFont="true" applyBorder="true" applyAlignment="true" applyProtection="true">
      <alignment horizontal="center" vertical="center" textRotation="0" wrapText="true" indent="0" shrinkToFit="false"/>
      <protection locked="true" hidden="false"/>
    </xf>
    <xf numFmtId="179" fontId="12" fillId="7" borderId="0" xfId="17" applyFont="true" applyBorder="true" applyAlignment="true" applyProtection="true">
      <alignment horizontal="center" vertical="center" textRotation="0" wrapText="true" indent="0" shrinkToFit="false"/>
      <protection locked="true" hidden="false"/>
    </xf>
    <xf numFmtId="171" fontId="12" fillId="0" borderId="0"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71" fontId="19" fillId="2" borderId="6" xfId="72" applyFont="true" applyBorder="true" applyAlignment="true" applyProtection="true">
      <alignment horizontal="center" vertical="center" textRotation="0" wrapText="true" indent="0" shrinkToFit="false"/>
      <protection locked="true" hidden="false"/>
    </xf>
    <xf numFmtId="164" fontId="19" fillId="2" borderId="6" xfId="0" applyFont="true" applyBorder="true" applyAlignment="true" applyProtection="true">
      <alignment horizontal="center" vertical="center" textRotation="0" wrapText="true" indent="0" shrinkToFit="false"/>
      <protection locked="true" hidden="false"/>
    </xf>
    <xf numFmtId="164" fontId="19" fillId="2" borderId="0" xfId="0" applyFont="true" applyBorder="false" applyAlignment="false" applyProtection="true">
      <alignment horizontal="general" vertical="bottom" textRotation="0" wrapText="false" indent="0" shrinkToFit="false"/>
      <protection locked="true" hidden="false"/>
    </xf>
    <xf numFmtId="175" fontId="12" fillId="8" borderId="0" xfId="71" applyFont="true" applyBorder="true" applyAlignment="true" applyProtection="true">
      <alignment horizontal="center" vertical="bottom" textRotation="0" wrapText="false" indent="0" shrinkToFit="false"/>
      <protection locked="true" hidden="false"/>
    </xf>
    <xf numFmtId="180" fontId="12" fillId="8" borderId="0" xfId="71" applyFont="true" applyBorder="true" applyAlignment="true" applyProtection="true">
      <alignment horizontal="center" vertical="bottom" textRotation="0" wrapText="true" indent="0" shrinkToFit="false"/>
      <protection locked="true" hidden="false"/>
    </xf>
    <xf numFmtId="180" fontId="12" fillId="8" borderId="0" xfId="71" applyFont="true" applyBorder="true" applyAlignment="true" applyProtection="true">
      <alignment horizontal="center" vertical="bottom" textRotation="0" wrapText="false" indent="0" shrinkToFit="false"/>
      <protection locked="true" hidden="false"/>
    </xf>
    <xf numFmtId="175" fontId="12" fillId="8" borderId="0" xfId="71" applyFont="true" applyBorder="true" applyAlignment="true" applyProtection="true">
      <alignment horizontal="center" vertical="bottom" textRotation="0" wrapText="true" indent="0" shrinkToFit="false"/>
      <protection locked="true" hidden="false"/>
    </xf>
    <xf numFmtId="164" fontId="12" fillId="2" borderId="0" xfId="0" applyFont="true" applyBorder="false" applyAlignment="false" applyProtection="true">
      <alignment horizontal="general" vertical="bottom" textRotation="0" wrapText="false" indent="0" shrinkToFit="false"/>
      <protection locked="true" hidden="false"/>
    </xf>
    <xf numFmtId="171" fontId="20" fillId="2" borderId="0" xfId="71" applyFont="true" applyBorder="true" applyAlignment="true" applyProtection="true">
      <alignment horizontal="center" vertical="center" textRotation="0" wrapText="false" indent="0" shrinkToFit="false"/>
      <protection locked="true" hidden="false"/>
    </xf>
    <xf numFmtId="171" fontId="20" fillId="2" borderId="0" xfId="71" applyFont="true" applyBorder="true" applyAlignment="true" applyProtection="true">
      <alignment horizontal="center" vertical="center" textRotation="0" wrapText="true" indent="0" shrinkToFit="false"/>
      <protection locked="true" hidden="false"/>
    </xf>
    <xf numFmtId="164" fontId="20" fillId="2" borderId="0" xfId="0" applyFont="true" applyBorder="false" applyAlignment="false" applyProtection="true">
      <alignment horizontal="general" vertical="bottom" textRotation="0" wrapText="false" indent="0" shrinkToFit="false"/>
      <protection locked="true" hidden="false"/>
    </xf>
    <xf numFmtId="164" fontId="18" fillId="10" borderId="0" xfId="0" applyFont="true" applyBorder="true" applyAlignment="true" applyProtection="true">
      <alignment horizontal="center" vertical="bottom" textRotation="0" wrapText="false" indent="0" shrinkToFit="false"/>
      <protection locked="true" hidden="false"/>
    </xf>
    <xf numFmtId="164" fontId="12" fillId="11" borderId="0" xfId="0" applyFont="true" applyBorder="false" applyAlignment="false" applyProtection="true">
      <alignment horizontal="general" vertical="bottom" textRotation="0" wrapText="false" indent="0" shrinkToFit="false"/>
      <protection locked="true" hidden="false"/>
    </xf>
    <xf numFmtId="164" fontId="12" fillId="11" borderId="0" xfId="0" applyFont="true" applyBorder="false" applyAlignment="true" applyProtection="true">
      <alignment horizontal="general" vertical="bottom" textRotation="0" wrapText="true" indent="0" shrinkToFit="false"/>
      <protection locked="true" hidden="false"/>
    </xf>
    <xf numFmtId="164" fontId="22" fillId="2" borderId="0" xfId="0" applyFont="true" applyBorder="false" applyAlignment="true" applyProtection="true">
      <alignment horizontal="general" vertical="center" textRotation="0" wrapText="false" indent="0" shrinkToFit="false"/>
      <protection locked="true" hidden="false"/>
    </xf>
    <xf numFmtId="164" fontId="22" fillId="2" borderId="0" xfId="0" applyFont="true" applyBorder="false" applyAlignment="true" applyProtection="true">
      <alignment horizontal="general" vertical="center" textRotation="0" wrapText="true" indent="0" shrinkToFit="false"/>
      <protection locked="true" hidden="false"/>
    </xf>
    <xf numFmtId="164" fontId="23" fillId="2" borderId="0" xfId="0" applyFont="true" applyBorder="false" applyAlignment="false" applyProtection="true">
      <alignment horizontal="general" vertical="bottom" textRotation="0" wrapText="false" indent="0" shrinkToFit="false"/>
      <protection locked="true" hidden="false"/>
    </xf>
    <xf numFmtId="164" fontId="23" fillId="2" borderId="0" xfId="0" applyFont="true" applyBorder="false" applyAlignment="true" applyProtection="true">
      <alignment horizontal="general" vertical="bottom" textRotation="0" wrapText="true" indent="0" shrinkToFit="false"/>
      <protection locked="true" hidden="false"/>
    </xf>
    <xf numFmtId="164" fontId="24" fillId="0" borderId="0" xfId="63" applyFont="true" applyBorder="true" applyAlignment="true" applyProtection="true">
      <alignment horizontal="general" vertical="bottom" textRotation="0" wrapText="true" indent="0" shrinkToFit="false"/>
      <protection locked="true" hidden="false"/>
    </xf>
    <xf numFmtId="164" fontId="25" fillId="0" borderId="0" xfId="63" applyFont="true" applyBorder="false" applyAlignment="true" applyProtection="true">
      <alignment horizontal="general" vertical="center" textRotation="0" wrapText="false" indent="0" shrinkToFit="false"/>
      <protection locked="true" hidden="false"/>
    </xf>
    <xf numFmtId="164" fontId="26" fillId="0" borderId="0" xfId="63" applyFont="true" applyBorder="false" applyAlignment="true" applyProtection="true">
      <alignment horizontal="general" vertical="center" textRotation="0" wrapText="false" indent="0" shrinkToFit="false"/>
      <protection locked="true" hidden="false"/>
    </xf>
    <xf numFmtId="164" fontId="26" fillId="0" borderId="0" xfId="63" applyFont="true" applyBorder="false" applyAlignment="true" applyProtection="true">
      <alignment horizontal="general" vertical="center" textRotation="0" wrapText="true" indent="0" shrinkToFit="false"/>
      <protection locked="true" hidden="false"/>
    </xf>
    <xf numFmtId="164" fontId="12" fillId="0" borderId="0" xfId="0" applyFont="true" applyBorder="false" applyAlignment="true" applyProtection="true">
      <alignment horizontal="general" vertical="center" textRotation="0" wrapText="tru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left" vertical="bottom" textRotation="0" wrapText="false" indent="4" shrinkToFit="false"/>
      <protection locked="true" hidden="false"/>
    </xf>
    <xf numFmtId="180" fontId="27" fillId="8" borderId="16" xfId="71" applyFont="true" applyBorder="true" applyAlignment="true" applyProtection="true">
      <alignment horizontal="center" vertical="bottom" textRotation="0" wrapText="false" indent="0" shrinkToFit="false"/>
      <protection locked="true" hidden="false"/>
    </xf>
    <xf numFmtId="164" fontId="24" fillId="0" borderId="0" xfId="63" applyFont="true" applyBorder="false" applyAlignment="true" applyProtection="true">
      <alignment horizontal="left" vertical="bottom" textRotation="0" wrapText="false" indent="4" shrinkToFit="false"/>
      <protection locked="true" hidden="false"/>
    </xf>
    <xf numFmtId="164" fontId="24" fillId="0" borderId="0" xfId="63" applyFont="true" applyBorder="false" applyAlignment="true" applyProtection="true">
      <alignment horizontal="general" vertical="bottom" textRotation="0" wrapText="true" indent="0" shrinkToFit="false"/>
      <protection locked="true" hidden="false"/>
    </xf>
    <xf numFmtId="164" fontId="27" fillId="12" borderId="16" xfId="63" applyFont="true" applyBorder="true" applyAlignment="true" applyProtection="true">
      <alignment horizontal="center" vertical="bottom" textRotation="0" wrapText="false" indent="0" shrinkToFit="false"/>
      <protection locked="true" hidden="false"/>
    </xf>
    <xf numFmtId="164" fontId="27" fillId="13" borderId="16" xfId="63" applyFont="true" applyBorder="true" applyAlignment="true" applyProtection="true">
      <alignment horizontal="center" vertical="bottom" textRotation="0" wrapText="false" indent="0" shrinkToFit="false"/>
      <protection locked="true" hidden="false"/>
    </xf>
    <xf numFmtId="164" fontId="27" fillId="14" borderId="16" xfId="63" applyFont="true" applyBorder="true" applyAlignment="true" applyProtection="true">
      <alignment horizontal="center" vertical="bottom" textRotation="0" wrapText="false" indent="0" shrinkToFit="false"/>
      <protection locked="true" hidden="false"/>
    </xf>
    <xf numFmtId="164" fontId="27" fillId="15" borderId="17" xfId="63" applyFont="true" applyBorder="true" applyAlignment="true" applyProtection="true">
      <alignment horizontal="center" vertical="bottom" textRotation="0" wrapText="false" indent="0" shrinkToFit="false"/>
      <protection locked="true" hidden="false"/>
    </xf>
    <xf numFmtId="164" fontId="28" fillId="10" borderId="16" xfId="0" applyFont="true" applyBorder="true" applyAlignment="true" applyProtection="true">
      <alignment horizontal="center" vertical="center" textRotation="0" wrapText="false" indent="0" shrinkToFit="false"/>
      <protection locked="true" hidden="false"/>
    </xf>
    <xf numFmtId="180" fontId="24" fillId="0" borderId="0" xfId="71" applyFont="true" applyBorder="true" applyAlignment="true" applyProtection="true">
      <alignment horizontal="center" vertical="bottom" textRotation="0" wrapText="fals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24" fillId="2" borderId="0" xfId="0" applyFont="true" applyBorder="false" applyAlignment="false" applyProtection="true">
      <alignment horizontal="general" vertical="bottom" textRotation="0" wrapText="false" indent="0" shrinkToFit="false"/>
      <protection locked="true" hidden="false"/>
    </xf>
    <xf numFmtId="164" fontId="24" fillId="2" borderId="0" xfId="0" applyFont="true" applyBorder="false" applyAlignment="true" applyProtection="true">
      <alignment horizontal="general" vertical="bottom" textRotation="0" wrapText="true" indent="0" shrinkToFit="false"/>
      <protection locked="true" hidden="false"/>
    </xf>
    <xf numFmtId="164" fontId="24" fillId="2" borderId="0" xfId="0" applyFont="true" applyBorder="true" applyAlignment="false" applyProtection="true">
      <alignment horizontal="general" vertical="bottom" textRotation="0" wrapText="false" indent="0" shrinkToFit="false"/>
      <protection locked="true" hidden="false"/>
    </xf>
    <xf numFmtId="164" fontId="24" fillId="2" borderId="0" xfId="0" applyFont="true" applyBorder="false" applyAlignment="true" applyProtection="true">
      <alignment horizontal="general" vertical="center" textRotation="0" wrapText="false" indent="0" shrinkToFit="false"/>
      <protection locked="true" hidden="false"/>
    </xf>
    <xf numFmtId="176" fontId="29" fillId="0" borderId="0" xfId="154" applyFont="true" applyBorder="true" applyAlignment="true" applyProtection="true">
      <alignment horizontal="right" vertical="center" textRotation="0" wrapText="false" indent="0" shrinkToFit="false"/>
      <protection locked="true" hidden="false"/>
    </xf>
    <xf numFmtId="164" fontId="25" fillId="9" borderId="16" xfId="0" applyFont="true" applyBorder="true" applyAlignment="true" applyProtection="true">
      <alignment horizontal="center" vertical="center" textRotation="0" wrapText="true" indent="0" shrinkToFit="false"/>
      <protection locked="true" hidden="false"/>
    </xf>
    <xf numFmtId="164" fontId="31" fillId="14" borderId="16" xfId="0" applyFont="true" applyBorder="true" applyAlignment="true" applyProtection="true">
      <alignment horizontal="center" vertical="center" textRotation="0" wrapText="true" indent="0" shrinkToFit="false"/>
      <protection locked="true" hidden="false"/>
    </xf>
    <xf numFmtId="164" fontId="32" fillId="0" borderId="0" xfId="0" applyFont="true" applyBorder="true" applyAlignment="true" applyProtection="true">
      <alignment horizontal="left" vertical="center" textRotation="0" wrapText="false" indent="1" shrinkToFit="false"/>
      <protection locked="true" hidden="false"/>
    </xf>
    <xf numFmtId="164" fontId="32" fillId="0" borderId="0" xfId="0" applyFont="true" applyBorder="false" applyAlignment="true" applyProtection="true">
      <alignment horizontal="left" vertical="center" textRotation="0" wrapText="false" indent="1" shrinkToFit="false"/>
      <protection locked="true" hidden="false"/>
    </xf>
    <xf numFmtId="164" fontId="33" fillId="0" borderId="0" xfId="20" applyFont="true" applyBorder="true" applyAlignment="true" applyProtection="true">
      <alignment horizontal="left" vertical="center" textRotation="0" wrapText="false" indent="0" shrinkToFit="false"/>
      <protection locked="true" hidden="false"/>
    </xf>
    <xf numFmtId="164" fontId="34" fillId="0" borderId="0" xfId="0" applyFont="true" applyBorder="false" applyAlignment="true" applyProtection="true">
      <alignment horizontal="right" vertical="center" textRotation="0" wrapText="false" indent="0" shrinkToFit="false"/>
      <protection locked="true" hidden="false"/>
    </xf>
    <xf numFmtId="164" fontId="34" fillId="0" borderId="0" xfId="0" applyFont="true" applyBorder="false" applyAlignment="true" applyProtection="true">
      <alignment horizontal="right" vertical="bottom" textRotation="0" wrapText="false" indent="0" shrinkToFit="false"/>
      <protection locked="true" hidden="false"/>
    </xf>
    <xf numFmtId="164" fontId="31" fillId="0" borderId="0" xfId="0" applyFont="true" applyBorder="true" applyAlignment="true" applyProtection="true">
      <alignment horizontal="center" vertical="center" textRotation="0" wrapText="true" indent="0" shrinkToFit="false"/>
      <protection locked="true" hidden="false"/>
    </xf>
    <xf numFmtId="164" fontId="32" fillId="0" borderId="0" xfId="0" applyFont="true" applyBorder="false" applyAlignment="false" applyProtection="true">
      <alignment horizontal="general" vertical="bottom" textRotation="0" wrapText="false" indent="0" shrinkToFit="false"/>
      <protection locked="true" hidden="false"/>
    </xf>
    <xf numFmtId="164" fontId="35" fillId="11" borderId="0" xfId="0" applyFont="true" applyBorder="false" applyAlignment="false" applyProtection="true">
      <alignment horizontal="general" vertical="bottom" textRotation="0" wrapText="false" indent="0" shrinkToFit="false"/>
      <protection locked="true" hidden="false"/>
    </xf>
    <xf numFmtId="164" fontId="35" fillId="11" borderId="0" xfId="0" applyFont="true" applyBorder="false" applyAlignment="true" applyProtection="true">
      <alignment horizontal="general" vertical="bottom" textRotation="0" wrapText="true" indent="0" shrinkToFit="false"/>
      <protection locked="true" hidden="false"/>
    </xf>
    <xf numFmtId="164" fontId="12" fillId="16" borderId="18" xfId="0" applyFont="true" applyBorder="true" applyAlignment="false" applyProtection="true">
      <alignment horizontal="general" vertical="bottom" textRotation="0" wrapText="false" indent="0" shrinkToFit="false"/>
      <protection locked="true" hidden="false"/>
    </xf>
    <xf numFmtId="164" fontId="12" fillId="16" borderId="19" xfId="0" applyFont="true" applyBorder="true" applyAlignment="false" applyProtection="true">
      <alignment horizontal="general" vertical="bottom" textRotation="0" wrapText="false" indent="0" shrinkToFit="false"/>
      <protection locked="true" hidden="false"/>
    </xf>
    <xf numFmtId="164" fontId="12" fillId="16" borderId="19" xfId="0" applyFont="true" applyBorder="true" applyAlignment="true" applyProtection="true">
      <alignment horizontal="general" vertical="bottom" textRotation="0" wrapText="true" indent="0" shrinkToFit="false"/>
      <protection locked="true" hidden="false"/>
    </xf>
    <xf numFmtId="164" fontId="12" fillId="16" borderId="20" xfId="0" applyFont="true" applyBorder="true" applyAlignment="false" applyProtection="true">
      <alignment horizontal="general" vertical="bottom" textRotation="0" wrapText="false" indent="0" shrinkToFit="false"/>
      <protection locked="true" hidden="false"/>
    </xf>
    <xf numFmtId="164" fontId="36" fillId="16" borderId="21" xfId="63" applyFont="true" applyBorder="true" applyAlignment="false" applyProtection="true">
      <alignment horizontal="general" vertical="bottom" textRotation="0" wrapText="false" indent="0" shrinkToFit="false"/>
      <protection locked="true" hidden="false"/>
    </xf>
    <xf numFmtId="164" fontId="24" fillId="16" borderId="0" xfId="0" applyFont="true" applyBorder="true" applyAlignment="false" applyProtection="true">
      <alignment horizontal="general" vertical="bottom" textRotation="0" wrapText="false" indent="0" shrinkToFit="false"/>
      <protection locked="true" hidden="false"/>
    </xf>
    <xf numFmtId="164" fontId="24" fillId="16" borderId="0" xfId="0" applyFont="true" applyBorder="true" applyAlignment="true" applyProtection="true">
      <alignment horizontal="general" vertical="bottom" textRotation="0" wrapText="true" indent="0" shrinkToFit="false"/>
      <protection locked="true" hidden="false"/>
    </xf>
    <xf numFmtId="164" fontId="31" fillId="16" borderId="0" xfId="63" applyFont="true" applyBorder="true" applyAlignment="false" applyProtection="true">
      <alignment horizontal="general" vertical="bottom" textRotation="0" wrapText="false" indent="0" shrinkToFit="false"/>
      <protection locked="true" hidden="false"/>
    </xf>
    <xf numFmtId="164" fontId="31" fillId="16" borderId="0" xfId="63" applyFont="true" applyBorder="true" applyAlignment="true" applyProtection="true">
      <alignment horizontal="general" vertical="bottom" textRotation="0" wrapText="true" indent="0" shrinkToFit="false"/>
      <protection locked="true" hidden="false"/>
    </xf>
    <xf numFmtId="164" fontId="31" fillId="16" borderId="22" xfId="63" applyFont="true" applyBorder="true" applyAlignment="false" applyProtection="true">
      <alignment horizontal="general" vertical="bottom" textRotation="0" wrapText="false" indent="0" shrinkToFit="false"/>
      <protection locked="true" hidden="false"/>
    </xf>
    <xf numFmtId="164" fontId="31" fillId="0" borderId="0" xfId="63" applyFont="true" applyBorder="true" applyAlignment="false" applyProtection="true">
      <alignment horizontal="general" vertical="bottom" textRotation="0" wrapText="false" indent="0" shrinkToFit="false"/>
      <protection locked="true" hidden="false"/>
    </xf>
    <xf numFmtId="164" fontId="24" fillId="0" borderId="0"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4" fillId="16" borderId="23" xfId="0" applyFont="true" applyBorder="true" applyAlignment="false" applyProtection="true">
      <alignment horizontal="general" vertical="bottom" textRotation="0" wrapText="false" indent="0" shrinkToFit="false"/>
      <protection locked="true" hidden="false"/>
    </xf>
    <xf numFmtId="164" fontId="24" fillId="16" borderId="6" xfId="0" applyFont="true" applyBorder="true" applyAlignment="false" applyProtection="true">
      <alignment horizontal="general" vertical="bottom" textRotation="0" wrapText="false" indent="0" shrinkToFit="false"/>
      <protection locked="true" hidden="false"/>
    </xf>
    <xf numFmtId="164" fontId="24" fillId="16" borderId="6" xfId="0" applyFont="true" applyBorder="true" applyAlignment="true" applyProtection="true">
      <alignment horizontal="general" vertical="bottom" textRotation="0" wrapText="true" indent="0" shrinkToFit="false"/>
      <protection locked="true" hidden="false"/>
    </xf>
    <xf numFmtId="164" fontId="24" fillId="16" borderId="24"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16" fillId="17" borderId="25" xfId="63" applyFont="true" applyBorder="true" applyAlignment="true" applyProtection="true">
      <alignment horizontal="center" vertical="center" textRotation="0" wrapText="true" indent="0" shrinkToFit="false"/>
      <protection locked="true" hidden="false"/>
    </xf>
    <xf numFmtId="164" fontId="16" fillId="17" borderId="26" xfId="63" applyFont="true" applyBorder="true" applyAlignment="true" applyProtection="true">
      <alignment horizontal="general" vertical="center" textRotation="0" wrapText="true" indent="0" shrinkToFit="false"/>
      <protection locked="true" hidden="false"/>
    </xf>
    <xf numFmtId="164" fontId="24" fillId="17" borderId="27" xfId="63" applyFont="true" applyBorder="true" applyAlignment="true" applyProtection="true">
      <alignment horizontal="right" vertical="bottom" textRotation="0" wrapText="true" indent="0" shrinkToFit="false"/>
      <protection locked="true" hidden="false"/>
    </xf>
    <xf numFmtId="164" fontId="5" fillId="17" borderId="27" xfId="20" applyFont="true" applyBorder="true" applyAlignment="true" applyProtection="true">
      <alignment horizontal="general" vertical="bottom" textRotation="0" wrapText="false" indent="0" shrinkToFit="false"/>
      <protection locked="true" hidden="false"/>
    </xf>
    <xf numFmtId="164" fontId="31" fillId="17" borderId="27" xfId="63" applyFont="true" applyBorder="true" applyAlignment="false" applyProtection="true">
      <alignment horizontal="general" vertical="bottom" textRotation="0" wrapText="false" indent="0" shrinkToFit="false"/>
      <protection locked="true" hidden="false"/>
    </xf>
    <xf numFmtId="164" fontId="31" fillId="17" borderId="28" xfId="63" applyFont="true" applyBorder="true" applyAlignment="fals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76" fontId="37" fillId="0" borderId="0" xfId="154" applyFont="true" applyBorder="true" applyAlignment="true" applyProtection="true">
      <alignment horizontal="right" vertical="center" textRotation="0" wrapText="false" indent="0" shrinkToFit="false"/>
      <protection locked="true" hidden="false"/>
    </xf>
    <xf numFmtId="177" fontId="38" fillId="14" borderId="16" xfId="15" applyFont="true" applyBorder="true" applyAlignment="true" applyProtection="tru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64" fontId="38" fillId="0" borderId="0" xfId="63"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right" vertical="center" textRotation="0" wrapText="false" indent="0" shrinkToFit="false"/>
      <protection locked="true" hidden="false"/>
    </xf>
    <xf numFmtId="164" fontId="18" fillId="0" borderId="27"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right" vertical="bottom" textRotation="0" wrapText="false" indent="0" shrinkToFit="false"/>
      <protection locked="true" hidden="false"/>
    </xf>
    <xf numFmtId="181" fontId="18" fillId="12" borderId="16" xfId="19" applyFont="true" applyBorder="true" applyAlignment="true" applyProtection="true">
      <alignment horizontal="center" vertical="bottom" textRotation="0" wrapText="false" indent="0" shrinkToFit="false"/>
      <protection locked="false" hidden="false"/>
    </xf>
    <xf numFmtId="164" fontId="16" fillId="17" borderId="29" xfId="63" applyFont="true" applyBorder="true" applyAlignment="true" applyProtection="true">
      <alignment horizontal="center" vertical="center" textRotation="0" wrapText="true" indent="0" shrinkToFit="false"/>
      <protection locked="true" hidden="false"/>
    </xf>
    <xf numFmtId="164" fontId="31" fillId="17" borderId="30" xfId="63" applyFont="true" applyBorder="true" applyAlignment="true" applyProtection="true">
      <alignment horizontal="general" vertical="bottom" textRotation="0" wrapText="true" indent="0" shrinkToFit="false"/>
      <protection locked="true" hidden="false"/>
    </xf>
    <xf numFmtId="164" fontId="31" fillId="17" borderId="30" xfId="63" applyFont="true" applyBorder="true" applyAlignment="false" applyProtection="true">
      <alignment horizontal="general" vertical="bottom" textRotation="0" wrapText="false" indent="0" shrinkToFit="false"/>
      <protection locked="true" hidden="false"/>
    </xf>
    <xf numFmtId="164" fontId="31" fillId="17" borderId="31" xfId="63" applyFont="true" applyBorder="true" applyAlignment="false" applyProtection="true">
      <alignment horizontal="general" vertical="bottom" textRotation="0" wrapText="false" indent="0" shrinkToFit="false"/>
      <protection locked="true" hidden="false"/>
    </xf>
    <xf numFmtId="164" fontId="18" fillId="0" borderId="0" xfId="63" applyFont="true" applyBorder="true" applyAlignment="true" applyProtection="true">
      <alignment horizontal="center" vertical="center" textRotation="0" wrapText="true" indent="0" shrinkToFit="false"/>
      <protection locked="true" hidden="false"/>
    </xf>
    <xf numFmtId="164" fontId="18" fillId="0" borderId="0" xfId="63" applyFont="true" applyBorder="true" applyAlignment="true" applyProtection="true">
      <alignment horizontal="general" vertical="bottom" textRotation="0" wrapText="true" indent="0" shrinkToFit="false"/>
      <protection locked="true" hidden="false"/>
    </xf>
    <xf numFmtId="164" fontId="18" fillId="0" borderId="0" xfId="63" applyFont="true" applyBorder="true" applyAlignment="false" applyProtection="true">
      <alignment horizontal="general" vertical="bottom" textRotation="0" wrapText="false" indent="0" shrinkToFit="false"/>
      <protection locked="true" hidden="false"/>
    </xf>
    <xf numFmtId="176" fontId="37" fillId="0" borderId="0" xfId="154" applyFont="true" applyBorder="true" applyAlignment="true" applyProtection="true">
      <alignment horizontal="right" vertical="center" textRotation="0" wrapText="true" indent="0" shrinkToFit="false"/>
      <protection locked="true" hidden="false"/>
    </xf>
    <xf numFmtId="164" fontId="18" fillId="0" borderId="0" xfId="92" applyFont="true" applyBorder="false" applyAlignment="true" applyProtection="true">
      <alignment horizontal="center" vertical="center" textRotation="0" wrapText="false" indent="0" shrinkToFit="false"/>
      <protection locked="true" hidden="false"/>
    </xf>
    <xf numFmtId="164" fontId="31" fillId="0" borderId="0" xfId="92"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true" indent="0" shrinkToFit="false"/>
      <protection locked="true" hidden="false"/>
    </xf>
    <xf numFmtId="164" fontId="18" fillId="0" borderId="32" xfId="0" applyFont="true" applyBorder="true" applyAlignment="true" applyProtection="true">
      <alignment horizontal="center" vertical="center" textRotation="0" wrapText="false" indent="0" shrinkToFit="false"/>
      <protection locked="true" hidden="false"/>
    </xf>
    <xf numFmtId="164" fontId="18" fillId="0" borderId="33" xfId="0" applyFont="true" applyBorder="true" applyAlignment="true" applyProtection="true">
      <alignment horizontal="left" vertical="center" textRotation="0" wrapText="false" indent="0" shrinkToFit="false"/>
      <protection locked="true" hidden="false"/>
    </xf>
    <xf numFmtId="164" fontId="39" fillId="0" borderId="0" xfId="63" applyFont="true" applyBorder="false" applyAlignment="true" applyProtection="true">
      <alignment horizontal="right" vertical="bottom" textRotation="0" wrapText="true" indent="0" shrinkToFit="false"/>
      <protection locked="true" hidden="false"/>
    </xf>
    <xf numFmtId="182" fontId="38" fillId="14" borderId="16" xfId="63" applyFont="true" applyBorder="true" applyAlignment="false" applyProtection="true">
      <alignment horizontal="general" vertical="bottom" textRotation="0" wrapText="false" indent="0" shrinkToFit="false"/>
      <protection locked="true" hidden="false"/>
    </xf>
    <xf numFmtId="179" fontId="38" fillId="12" borderId="31" xfId="0" applyFont="true" applyBorder="true" applyAlignment="true" applyProtection="true">
      <alignment horizontal="general" vertical="center" textRotation="0" wrapText="false" indent="0" shrinkToFit="false"/>
      <protection locked="false" hidden="false"/>
    </xf>
    <xf numFmtId="171" fontId="40" fillId="13" borderId="34" xfId="19" applyFont="true" applyBorder="true" applyAlignment="true" applyProtection="true">
      <alignment horizontal="center" vertical="center" textRotation="0" wrapText="false" indent="0" shrinkToFit="false"/>
      <protection locked="false" hidden="false"/>
    </xf>
    <xf numFmtId="180" fontId="41" fillId="14" borderId="35" xfId="19" applyFont="true" applyBorder="true" applyAlignment="true" applyProtection="true">
      <alignment horizontal="center" vertical="bottom" textRotation="0" wrapText="true" indent="0" shrinkToFit="false"/>
      <protection locked="true" hidden="false"/>
    </xf>
    <xf numFmtId="171" fontId="12" fillId="14" borderId="36" xfId="0" applyFont="true" applyBorder="true" applyAlignment="false" applyProtection="true">
      <alignment horizontal="general" vertical="bottom" textRotation="0" wrapText="false" indent="0" shrinkToFit="false"/>
      <protection locked="true" hidden="false"/>
    </xf>
    <xf numFmtId="171" fontId="38" fillId="12" borderId="31" xfId="0" applyFont="true" applyBorder="true" applyAlignment="false" applyProtection="true">
      <alignment horizontal="general" vertical="bottom" textRotation="0" wrapText="false" indent="0" shrinkToFit="false"/>
      <protection locked="false" hidden="false"/>
    </xf>
    <xf numFmtId="180" fontId="41" fillId="14" borderId="37" xfId="19" applyFont="true" applyBorder="true" applyAlignment="true" applyProtection="true">
      <alignment horizontal="center" vertical="bottom" textRotation="0" wrapText="true" indent="0" shrinkToFit="false"/>
      <protection locked="true" hidden="false"/>
    </xf>
    <xf numFmtId="171" fontId="12" fillId="14" borderId="38"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42" fillId="0" borderId="0" xfId="63"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31" fillId="0" borderId="0" xfId="0" applyFont="true" applyBorder="false" applyAlignment="false" applyProtection="true">
      <alignment horizontal="general" vertical="bottom" textRotation="0" wrapText="fals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4" fontId="31" fillId="0" borderId="0" xfId="0" applyFont="true" applyBorder="true" applyAlignment="false" applyProtection="true">
      <alignment horizontal="general" vertical="bottom" textRotation="0" wrapText="false" indent="0" shrinkToFit="false"/>
      <protection locked="true" hidden="false"/>
    </xf>
    <xf numFmtId="164" fontId="36" fillId="16" borderId="39" xfId="0" applyFont="true" applyBorder="true" applyAlignment="true" applyProtection="true">
      <alignment horizontal="general" vertical="center" textRotation="0" wrapText="false" indent="0" shrinkToFit="false"/>
      <protection locked="true" hidden="false"/>
    </xf>
    <xf numFmtId="164" fontId="35" fillId="16" borderId="40" xfId="0" applyFont="true" applyBorder="true" applyAlignment="false" applyProtection="true">
      <alignment horizontal="general" vertical="bottom" textRotation="0" wrapText="false" indent="0" shrinkToFit="false"/>
      <protection locked="true" hidden="false"/>
    </xf>
    <xf numFmtId="164" fontId="35" fillId="16" borderId="40" xfId="0" applyFont="true" applyBorder="true" applyAlignment="true" applyProtection="true">
      <alignment horizontal="general" vertical="bottom" textRotation="0" wrapText="true" indent="0" shrinkToFit="false"/>
      <protection locked="true" hidden="false"/>
    </xf>
    <xf numFmtId="164" fontId="35" fillId="16" borderId="41" xfId="0" applyFont="true" applyBorder="true" applyAlignment="false" applyProtection="true">
      <alignment horizontal="general" vertical="bottom" textRotation="0" wrapText="false" indent="0" shrinkToFit="false"/>
      <protection locked="true" hidden="false"/>
    </xf>
    <xf numFmtId="164" fontId="43" fillId="17" borderId="16" xfId="0" applyFont="true" applyBorder="true" applyAlignment="true" applyProtection="true">
      <alignment horizontal="center" vertical="center" textRotation="0" wrapText="false" indent="0" shrinkToFit="false"/>
      <protection locked="true" hidden="false"/>
    </xf>
    <xf numFmtId="164" fontId="44" fillId="0" borderId="0" xfId="0" applyFont="true" applyBorder="true" applyAlignment="true" applyProtection="true">
      <alignment horizontal="center" vertical="center" textRotation="0" wrapText="true" indent="0" shrinkToFit="false"/>
      <protection locked="true" hidden="false"/>
    </xf>
    <xf numFmtId="164" fontId="18" fillId="5" borderId="16" xfId="0" applyFont="true" applyBorder="true" applyAlignment="true" applyProtection="true">
      <alignment horizontal="center" vertical="center" textRotation="0" wrapText="true" indent="0" shrinkToFit="false"/>
      <protection locked="true" hidden="false"/>
    </xf>
    <xf numFmtId="164" fontId="12" fillId="0" borderId="0" xfId="63" applyFont="true" applyBorder="fals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true" hidden="false"/>
    </xf>
    <xf numFmtId="164" fontId="12" fillId="0" borderId="0" xfId="63" applyFont="true" applyBorder="true" applyAlignment="true" applyProtection="true">
      <alignment horizontal="center" vertical="center" textRotation="0" wrapText="true" indent="0" shrinkToFit="false"/>
      <protection locked="true" hidden="false"/>
    </xf>
    <xf numFmtId="164" fontId="12" fillId="0" borderId="0" xfId="63" applyFont="true" applyBorder="true" applyAlignment="true" applyProtection="true">
      <alignment horizontal="center" vertical="bottom" textRotation="0" wrapText="tru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83" fontId="18" fillId="12" borderId="16" xfId="0" applyFont="true" applyBorder="true" applyAlignment="true" applyProtection="true">
      <alignment horizontal="center" vertical="bottom" textRotation="0" wrapText="false" indent="0" shrinkToFit="false"/>
      <protection locked="false" hidden="false"/>
    </xf>
    <xf numFmtId="184" fontId="18" fillId="12" borderId="16" xfId="0" applyFont="true" applyBorder="true" applyAlignment="true" applyProtection="true">
      <alignment horizontal="center" vertical="bottom" textRotation="0" wrapText="false" indent="0" shrinkToFit="false"/>
      <protection locked="false" hidden="false"/>
    </xf>
    <xf numFmtId="185" fontId="18" fillId="12" borderId="16" xfId="19" applyFont="true" applyBorder="true" applyAlignment="true" applyProtection="true">
      <alignment horizontal="center" vertical="center" textRotation="0" wrapText="false" indent="0" shrinkToFit="false"/>
      <protection locked="false" hidden="false"/>
    </xf>
    <xf numFmtId="171" fontId="18" fillId="13" borderId="16" xfId="0" applyFont="true" applyBorder="true" applyAlignment="true" applyProtection="true">
      <alignment horizontal="center" vertical="bottom" textRotation="0" wrapText="false" indent="0" shrinkToFit="false"/>
      <protection locked="false" hidden="false"/>
    </xf>
    <xf numFmtId="180" fontId="18" fillId="12" borderId="16" xfId="0" applyFont="true" applyBorder="true" applyAlignment="true" applyProtection="true">
      <alignment horizontal="center" vertical="bottom" textRotation="0" wrapText="true" indent="0" shrinkToFit="false"/>
      <protection locked="fals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8" fillId="4" borderId="0" xfId="63" applyFont="true" applyBorder="true" applyAlignment="true" applyProtection="true">
      <alignment horizontal="center" vertical="bottom" textRotation="0" wrapText="true" indent="0" shrinkToFit="false"/>
      <protection locked="true" hidden="false"/>
    </xf>
    <xf numFmtId="164" fontId="18" fillId="4" borderId="0" xfId="0" applyFont="true" applyBorder="true" applyAlignment="true" applyProtection="true">
      <alignment horizontal="center" vertical="center" textRotation="0" wrapText="true" indent="0" shrinkToFit="false"/>
      <protection locked="true" hidden="false"/>
    </xf>
    <xf numFmtId="164" fontId="18" fillId="4" borderId="0" xfId="63"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true" applyProtection="true">
      <alignment horizontal="right" vertical="center" textRotation="0" wrapText="false" indent="0" shrinkToFit="false"/>
      <protection locked="true" hidden="false"/>
    </xf>
    <xf numFmtId="164" fontId="18" fillId="13" borderId="16" xfId="63" applyFont="true" applyBorder="true" applyAlignment="true" applyProtection="true">
      <alignment horizontal="center" vertical="center" textRotation="0" wrapText="true" indent="0" shrinkToFit="false"/>
      <protection locked="false" hidden="false"/>
    </xf>
    <xf numFmtId="164" fontId="18" fillId="0" borderId="0" xfId="0" applyFont="true" applyBorder="false" applyAlignment="true" applyProtection="true">
      <alignment horizontal="right" vertical="bottom" textRotation="0" wrapText="false" indent="0" shrinkToFit="false"/>
      <protection locked="true" hidden="false"/>
    </xf>
    <xf numFmtId="186" fontId="12" fillId="4" borderId="0" xfId="19" applyFont="true" applyBorder="true" applyAlignment="true" applyProtection="true">
      <alignment horizontal="center" vertical="bottom" textRotation="0" wrapText="false" indent="0" shrinkToFit="false"/>
      <protection locked="true" hidden="false"/>
    </xf>
    <xf numFmtId="185" fontId="12" fillId="4" borderId="0" xfId="19" applyFont="true" applyBorder="true" applyAlignment="true" applyProtection="true">
      <alignment horizontal="center" vertical="bottom" textRotation="0" wrapText="false" indent="0" shrinkToFit="false"/>
      <protection locked="true" hidden="false"/>
    </xf>
    <xf numFmtId="187" fontId="12" fillId="4" borderId="0" xfId="19" applyFont="true" applyBorder="true" applyAlignment="true" applyProtection="true">
      <alignment horizontal="center" vertical="bottom" textRotation="0" wrapText="false" indent="0" shrinkToFit="false"/>
      <protection locked="true" hidden="false"/>
    </xf>
    <xf numFmtId="185" fontId="12" fillId="4" borderId="0" xfId="19" applyFont="true" applyBorder="true" applyAlignment="true" applyProtection="true">
      <alignment horizontal="center" vertical="bottom" textRotation="0" wrapText="true" indent="0" shrinkToFit="false"/>
      <protection locked="true" hidden="false"/>
    </xf>
    <xf numFmtId="164" fontId="18" fillId="0" borderId="0" xfId="0" applyFont="true" applyBorder="false" applyAlignment="true" applyProtection="true">
      <alignment horizontal="right" vertical="bottom" textRotation="0" wrapText="true" indent="0" shrinkToFit="false"/>
      <protection locked="true" hidden="false"/>
    </xf>
    <xf numFmtId="164" fontId="12" fillId="13" borderId="16" xfId="111" applyFont="true" applyBorder="true" applyAlignment="true" applyProtection="true">
      <alignment horizontal="center" vertical="center" textRotation="0" wrapText="false" indent="0" shrinkToFit="false"/>
      <protection locked="false" hidden="false"/>
    </xf>
    <xf numFmtId="164" fontId="12" fillId="18" borderId="16" xfId="0" applyFont="true" applyBorder="true" applyAlignment="true" applyProtection="true">
      <alignment horizontal="center" vertical="center" textRotation="0" wrapText="false" indent="0" shrinkToFit="false"/>
      <protection locked="false" hidden="false"/>
    </xf>
    <xf numFmtId="164" fontId="18" fillId="13" borderId="16" xfId="111" applyFont="true" applyBorder="true" applyAlignment="true" applyProtection="true">
      <alignment horizontal="center" vertical="center" textRotation="0" wrapText="false" indent="0" shrinkToFit="false"/>
      <protection locked="false" hidden="false"/>
    </xf>
    <xf numFmtId="164" fontId="12" fillId="4" borderId="0" xfId="115" applyFont="true" applyBorder="true" applyAlignment="true" applyProtection="true">
      <alignment horizontal="center" vertical="center" textRotation="0" wrapText="false" indent="0" shrinkToFit="false"/>
      <protection locked="true" hidden="false"/>
    </xf>
    <xf numFmtId="172" fontId="12" fillId="4" borderId="0" xfId="0" applyFont="true" applyBorder="true" applyAlignment="true" applyProtection="true">
      <alignment horizontal="center" vertical="center" textRotation="0" wrapText="false" indent="0" shrinkToFit="false"/>
      <protection locked="true" hidden="false"/>
    </xf>
    <xf numFmtId="164" fontId="38" fillId="4" borderId="0" xfId="0" applyFont="true" applyBorder="false" applyAlignment="true" applyProtection="true">
      <alignment horizontal="center" vertical="center" textRotation="0" wrapText="false" indent="0" shrinkToFit="false"/>
      <protection locked="true" hidden="false"/>
    </xf>
    <xf numFmtId="164" fontId="12" fillId="4" borderId="0" xfId="0" applyFont="true" applyBorder="true" applyAlignment="true" applyProtection="true">
      <alignment horizontal="center" vertical="center" textRotation="0" wrapText="false" indent="0" shrinkToFit="false"/>
      <protection locked="true" hidden="false"/>
    </xf>
    <xf numFmtId="164" fontId="18" fillId="4" borderId="0" xfId="0" applyFont="true" applyBorder="false" applyAlignment="true" applyProtection="true">
      <alignment horizontal="right" vertical="bottom" textRotation="0" wrapText="false" indent="0" shrinkToFit="false"/>
      <protection locked="true" hidden="false"/>
    </xf>
    <xf numFmtId="164" fontId="45" fillId="0" borderId="0" xfId="0" applyFont="true" applyBorder="false" applyAlignment="false" applyProtection="true">
      <alignment horizontal="general" vertical="bottom" textRotation="0" wrapText="false" indent="0" shrinkToFit="false"/>
      <protection locked="true" hidden="false"/>
    </xf>
    <xf numFmtId="164" fontId="46" fillId="0" borderId="0" xfId="0" applyFont="true" applyBorder="true" applyAlignment="true" applyProtection="true">
      <alignment horizontal="right" vertical="center" textRotation="0" wrapText="true" indent="0" shrinkToFit="false"/>
      <protection locked="true" hidden="false"/>
    </xf>
    <xf numFmtId="171" fontId="41" fillId="13" borderId="16" xfId="19" applyFont="true" applyBorder="true" applyAlignment="true" applyProtection="true">
      <alignment horizontal="center" vertical="bottom" textRotation="0" wrapText="false" indent="0" shrinkToFit="false"/>
      <protection locked="false" hidden="false"/>
    </xf>
    <xf numFmtId="164" fontId="46" fillId="4" borderId="0" xfId="0" applyFont="true" applyBorder="false" applyAlignment="true" applyProtection="true">
      <alignment horizontal="right" vertical="bottom" textRotation="0" wrapText="false" indent="0" shrinkToFit="false"/>
      <protection locked="true" hidden="false"/>
    </xf>
    <xf numFmtId="164" fontId="47" fillId="0" borderId="0" xfId="0" applyFont="true" applyBorder="false" applyAlignment="false" applyProtection="true">
      <alignment horizontal="general" vertical="bottom" textRotation="0" wrapText="false" indent="0" shrinkToFit="false"/>
      <protection locked="true" hidden="false"/>
    </xf>
    <xf numFmtId="180" fontId="41" fillId="4" borderId="0" xfId="19" applyFont="true" applyBorder="true" applyAlignment="true" applyProtection="true">
      <alignment horizontal="center" vertical="bottom" textRotation="0" wrapText="true" indent="0" shrinkToFit="false"/>
      <protection locked="true" hidden="false"/>
    </xf>
    <xf numFmtId="164" fontId="12" fillId="4" borderId="0" xfId="0" applyFont="true" applyBorder="false" applyAlignment="false" applyProtection="true">
      <alignment horizontal="general" vertical="bottom" textRotation="0" wrapText="false" indent="0" shrinkToFit="false"/>
      <protection locked="true" hidden="false"/>
    </xf>
    <xf numFmtId="164" fontId="24" fillId="4" borderId="0" xfId="0" applyFont="true" applyBorder="false" applyAlignment="false" applyProtection="true">
      <alignment horizontal="general" vertical="bottom" textRotation="0" wrapText="false" indent="0" shrinkToFit="false"/>
      <protection locked="true" hidden="false"/>
    </xf>
    <xf numFmtId="164" fontId="24" fillId="4" borderId="0" xfId="0" applyFont="true" applyBorder="false" applyAlignment="true" applyProtection="true">
      <alignment horizontal="general" vertical="bottom" textRotation="0" wrapText="true" indent="0" shrinkToFit="false"/>
      <protection locked="true" hidden="false"/>
    </xf>
    <xf numFmtId="164" fontId="43" fillId="17" borderId="16"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true" applyAlignment="true" applyProtection="true">
      <alignment horizontal="center" vertical="center" textRotation="0" wrapText="false" indent="0" shrinkToFit="false"/>
      <protection locked="true" hidden="false"/>
    </xf>
    <xf numFmtId="164" fontId="24" fillId="0" borderId="0" xfId="63" applyFont="true" applyBorder="true" applyAlignment="true" applyProtection="true">
      <alignment horizontal="center" vertical="bottom" textRotation="0" wrapText="true" indent="0" shrinkToFit="false"/>
      <protection locked="true" hidden="false"/>
    </xf>
    <xf numFmtId="171" fontId="31" fillId="12" borderId="16" xfId="19" applyFont="true" applyBorder="true" applyAlignment="true" applyProtection="true">
      <alignment horizontal="center" vertical="center" textRotation="0" wrapText="false" indent="0" shrinkToFit="false"/>
      <protection locked="false" hidden="false"/>
    </xf>
    <xf numFmtId="171" fontId="31" fillId="12" borderId="16" xfId="0" applyFont="true" applyBorder="true" applyAlignment="true" applyProtection="true">
      <alignment horizontal="center" vertical="bottom" textRotation="0" wrapText="false" indent="0" shrinkToFit="false"/>
      <protection locked="false" hidden="false"/>
    </xf>
    <xf numFmtId="182" fontId="18" fillId="12" borderId="16" xfId="0" applyFont="true" applyBorder="true" applyAlignment="true" applyProtection="true">
      <alignment horizontal="center" vertical="bottom" textRotation="0" wrapText="true" indent="0" shrinkToFit="false"/>
      <protection locked="false" hidden="false"/>
    </xf>
    <xf numFmtId="164" fontId="12" fillId="0" borderId="0" xfId="63" applyFont="true" applyBorder="false" applyAlignment="false" applyProtection="true">
      <alignment horizontal="general" vertical="bottom" textRotation="0" wrapText="false" indent="0" shrinkToFit="false"/>
      <protection locked="true" hidden="false"/>
    </xf>
    <xf numFmtId="164" fontId="18" fillId="0" borderId="0" xfId="63" applyFont="true" applyBorder="true" applyAlignment="true" applyProtection="true">
      <alignment horizontal="center" vertical="bottom" textRotation="0" wrapText="true" indent="0" shrinkToFit="false"/>
      <protection locked="true" hidden="false"/>
    </xf>
    <xf numFmtId="164" fontId="18" fillId="0" borderId="0" xfId="63" applyFont="true" applyBorder="false" applyAlignment="false" applyProtection="true">
      <alignment horizontal="general" vertical="bottom" textRotation="0" wrapText="false" indent="0" shrinkToFit="false"/>
      <protection locked="true" hidden="false"/>
    </xf>
    <xf numFmtId="175" fontId="12" fillId="4" borderId="0" xfId="19" applyFont="true" applyBorder="true" applyAlignment="true" applyProtection="true">
      <alignment horizontal="center" vertical="bottom" textRotation="0" wrapText="false" indent="0" shrinkToFit="false"/>
      <protection locked="true" hidden="false"/>
    </xf>
    <xf numFmtId="175" fontId="12" fillId="4" borderId="0" xfId="19" applyFont="true" applyBorder="true" applyAlignment="true" applyProtection="true">
      <alignment horizontal="center" vertical="bottom" textRotation="0" wrapText="true" indent="0" shrinkToFit="false"/>
      <protection locked="true" hidden="false"/>
    </xf>
    <xf numFmtId="171" fontId="12" fillId="0" borderId="0" xfId="19"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2" fillId="0" borderId="0" xfId="63" applyFont="true" applyBorder="false" applyAlignment="true" applyProtection="true">
      <alignment horizontal="general" vertical="bottom" textRotation="0" wrapText="true" indent="0" shrinkToFit="false"/>
      <protection locked="true" hidden="false"/>
    </xf>
    <xf numFmtId="164" fontId="38" fillId="4" borderId="0" xfId="0" applyFont="true" applyBorder="false" applyAlignment="true" applyProtection="true">
      <alignment horizontal="center" vertical="bottom" textRotation="0" wrapText="false" indent="0" shrinkToFit="false"/>
      <protection locked="true" hidden="false"/>
    </xf>
    <xf numFmtId="164" fontId="12" fillId="4" borderId="0" xfId="0" applyFont="true" applyBorder="true" applyAlignment="true" applyProtection="true">
      <alignment horizontal="center" vertical="center" textRotation="0" wrapText="false" indent="0" shrinkToFit="false"/>
      <protection locked="true" hidden="false"/>
    </xf>
    <xf numFmtId="164" fontId="38" fillId="0" borderId="0" xfId="0" applyFont="true" applyBorder="false" applyAlignment="false" applyProtection="true">
      <alignment horizontal="general" vertical="bottom" textRotation="0" wrapText="false" indent="0" shrinkToFit="false"/>
      <protection locked="true" hidden="false"/>
    </xf>
    <xf numFmtId="164" fontId="38" fillId="0" borderId="0" xfId="0" applyFont="true" applyBorder="false" applyAlignment="false" applyProtection="true">
      <alignment horizontal="general" vertical="bottom" textRotation="0" wrapText="false" indent="0" shrinkToFit="false"/>
      <protection locked="true" hidden="false"/>
    </xf>
    <xf numFmtId="171" fontId="40" fillId="13" borderId="16" xfId="19" applyFont="true" applyBorder="true" applyAlignment="true" applyProtection="true">
      <alignment horizontal="center" vertical="center" textRotation="0" wrapText="false" indent="0" shrinkToFit="false"/>
      <protection locked="fals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64" fontId="18" fillId="5" borderId="16" xfId="0" applyFont="true" applyBorder="true" applyAlignment="true" applyProtection="true">
      <alignment horizontal="center" vertical="center" textRotation="0" wrapText="false" indent="0" shrinkToFit="false"/>
      <protection locked="true" hidden="false"/>
    </xf>
    <xf numFmtId="182" fontId="46" fillId="12" borderId="16" xfId="0" applyFont="true" applyBorder="true" applyAlignment="true" applyProtection="true">
      <alignment horizontal="center" vertical="bottom" textRotation="0" wrapText="false" indent="0" shrinkToFit="false"/>
      <protection locked="false" hidden="false"/>
    </xf>
    <xf numFmtId="164" fontId="49" fillId="0" borderId="0" xfId="0"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center" textRotation="0" wrapText="false" indent="0" shrinkToFit="false"/>
      <protection locked="true" hidden="false"/>
    </xf>
    <xf numFmtId="164" fontId="36" fillId="16" borderId="21" xfId="0" applyFont="true" applyBorder="true" applyAlignment="false" applyProtection="true">
      <alignment horizontal="general" vertical="bottom" textRotation="0" wrapText="false" indent="0" shrinkToFit="false"/>
      <protection locked="true" hidden="false"/>
    </xf>
    <xf numFmtId="164" fontId="12" fillId="16" borderId="0" xfId="0" applyFont="true" applyBorder="true" applyAlignment="false" applyProtection="true">
      <alignment horizontal="general" vertical="bottom" textRotation="0" wrapText="false" indent="0" shrinkToFit="false"/>
      <protection locked="true" hidden="false"/>
    </xf>
    <xf numFmtId="164" fontId="12" fillId="16" borderId="0" xfId="0" applyFont="true" applyBorder="true" applyAlignment="true" applyProtection="true">
      <alignment horizontal="general" vertical="bottom" textRotation="0" wrapText="true" indent="0" shrinkToFit="false"/>
      <protection locked="true" hidden="false"/>
    </xf>
    <xf numFmtId="164" fontId="12" fillId="16" borderId="22" xfId="0" applyFont="true" applyBorder="true" applyAlignment="false" applyProtection="true">
      <alignment horizontal="general" vertical="bottom" textRotation="0" wrapText="false" indent="0" shrinkToFit="false"/>
      <protection locked="true" hidden="false"/>
    </xf>
    <xf numFmtId="164" fontId="12" fillId="16" borderId="23" xfId="0" applyFont="true" applyBorder="true" applyAlignment="false" applyProtection="true">
      <alignment horizontal="general" vertical="bottom" textRotation="0" wrapText="false" indent="0" shrinkToFit="false"/>
      <protection locked="true" hidden="false"/>
    </xf>
    <xf numFmtId="164" fontId="12" fillId="16" borderId="6" xfId="0" applyFont="true" applyBorder="true" applyAlignment="false" applyProtection="true">
      <alignment horizontal="general" vertical="bottom" textRotation="0" wrapText="false" indent="0" shrinkToFit="false"/>
      <protection locked="true" hidden="false"/>
    </xf>
    <xf numFmtId="164" fontId="12" fillId="16" borderId="6" xfId="0" applyFont="true" applyBorder="true" applyAlignment="true" applyProtection="true">
      <alignment horizontal="general" vertical="bottom" textRotation="0" wrapText="true" indent="0" shrinkToFit="false"/>
      <protection locked="true" hidden="false"/>
    </xf>
    <xf numFmtId="164" fontId="12" fillId="16" borderId="24" xfId="0" applyFont="true" applyBorder="true" applyAlignment="false" applyProtection="true">
      <alignment horizontal="general" vertical="bottom" textRotation="0" wrapText="false" indent="0" shrinkToFit="false"/>
      <protection locked="true" hidden="false"/>
    </xf>
    <xf numFmtId="164" fontId="46" fillId="0" borderId="4" xfId="0" applyFont="true" applyBorder="true" applyAlignment="true" applyProtection="true">
      <alignment horizontal="center" vertical="center" textRotation="0" wrapText="true" indent="0" shrinkToFit="false"/>
      <protection locked="true" hidden="false"/>
    </xf>
    <xf numFmtId="164" fontId="43" fillId="17" borderId="17" xfId="0" applyFont="true" applyBorder="true" applyAlignment="true" applyProtection="true">
      <alignment horizontal="center" vertical="center" textRotation="0" wrapText="true" indent="0" shrinkToFit="false"/>
      <protection locked="true" hidden="false"/>
    </xf>
    <xf numFmtId="164" fontId="46" fillId="5" borderId="16" xfId="0" applyFont="true" applyBorder="true" applyAlignment="true" applyProtection="true">
      <alignment horizontal="center" vertical="center" textRotation="0" wrapText="true" indent="0" shrinkToFit="false"/>
      <protection locked="true" hidden="false"/>
    </xf>
    <xf numFmtId="164" fontId="18" fillId="5" borderId="31" xfId="0" applyFont="true" applyBorder="true" applyAlignment="true" applyProtection="true">
      <alignment horizontal="center" vertical="center" textRotation="0" wrapText="true" indent="0" shrinkToFit="false"/>
      <protection locked="true" hidden="false"/>
    </xf>
    <xf numFmtId="164" fontId="46" fillId="0" borderId="0" xfId="0" applyFont="true" applyBorder="false" applyAlignment="true" applyProtection="true">
      <alignment horizontal="center" vertical="center" textRotation="0" wrapText="true" indent="0" shrinkToFit="false"/>
      <protection locked="true" hidden="false"/>
    </xf>
    <xf numFmtId="164" fontId="12" fillId="0" borderId="3"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true" applyAlignment="true" applyProtection="true">
      <alignment horizontal="center" vertical="center" textRotation="0" wrapText="true" indent="0" shrinkToFit="false"/>
      <protection locked="true" hidden="false"/>
    </xf>
    <xf numFmtId="164" fontId="24" fillId="0" borderId="12" xfId="63" applyFont="true" applyBorder="true" applyAlignment="true" applyProtection="true">
      <alignment horizontal="center" vertical="center" textRotation="0" wrapText="true" indent="0" shrinkToFit="false"/>
      <protection locked="true" hidden="false"/>
    </xf>
    <xf numFmtId="164" fontId="12" fillId="0" borderId="0" xfId="63" applyFont="true" applyBorder="false" applyAlignment="true" applyProtection="true">
      <alignment horizontal="general" vertical="center" textRotation="0" wrapText="true" indent="0" shrinkToFit="false"/>
      <protection locked="true" hidden="false"/>
    </xf>
    <xf numFmtId="164" fontId="12" fillId="0" borderId="3" xfId="63" applyFont="true" applyBorder="true" applyAlignment="true" applyProtection="true">
      <alignment horizontal="center" vertical="center" textRotation="0" wrapText="true" indent="0" shrinkToFit="false"/>
      <protection locked="true" hidden="false"/>
    </xf>
    <xf numFmtId="181" fontId="18" fillId="13" borderId="16" xfId="19" applyFont="true" applyBorder="true" applyAlignment="true" applyProtection="true">
      <alignment horizontal="center" vertical="bottom" textRotation="0" wrapText="false" indent="0" shrinkToFit="false"/>
      <protection locked="false" hidden="false"/>
    </xf>
    <xf numFmtId="185" fontId="31" fillId="12" borderId="16" xfId="19" applyFont="true" applyBorder="true" applyAlignment="true" applyProtection="true">
      <alignment horizontal="center" vertical="center" textRotation="0" wrapText="false" indent="0" shrinkToFit="false"/>
      <protection locked="false" hidden="false"/>
    </xf>
    <xf numFmtId="182" fontId="18" fillId="12" borderId="29" xfId="19" applyFont="true" applyBorder="true" applyAlignment="true" applyProtection="true">
      <alignment horizontal="center" vertical="bottom" textRotation="0" wrapText="false" indent="0" shrinkToFit="false"/>
      <protection locked="false" hidden="false"/>
    </xf>
    <xf numFmtId="175" fontId="31" fillId="12" borderId="31" xfId="19" applyFont="true" applyBorder="true" applyAlignment="true" applyProtection="true">
      <alignment horizontal="center" vertical="center" textRotation="0" wrapText="false" indent="0" shrinkToFit="false"/>
      <protection locked="false" hidden="false"/>
    </xf>
    <xf numFmtId="164" fontId="50" fillId="4" borderId="16" xfId="0" applyFont="true" applyBorder="true" applyAlignment="true" applyProtection="true">
      <alignment horizontal="left" vertical="center" textRotation="0" wrapText="false" indent="0" shrinkToFit="false"/>
      <protection locked="true" hidden="false"/>
    </xf>
    <xf numFmtId="175" fontId="18" fillId="12" borderId="16" xfId="19" applyFont="true" applyBorder="true" applyAlignment="true" applyProtection="true">
      <alignment horizontal="center" vertical="center" textRotation="0" wrapText="false" indent="0" shrinkToFit="false"/>
      <protection locked="false" hidden="false"/>
    </xf>
    <xf numFmtId="182" fontId="31" fillId="12" borderId="16" xfId="19" applyFont="true" applyBorder="true" applyAlignment="true" applyProtection="true">
      <alignment horizontal="center" vertical="center" textRotation="0" wrapText="true" indent="0" shrinkToFit="false"/>
      <protection locked="false" hidden="false"/>
    </xf>
    <xf numFmtId="175" fontId="18" fillId="12" borderId="16" xfId="19" applyFont="true" applyBorder="true" applyAlignment="true" applyProtection="true">
      <alignment horizontal="center" vertical="center" textRotation="0" wrapText="true" indent="0" shrinkToFit="false"/>
      <protection locked="false" hidden="false"/>
    </xf>
    <xf numFmtId="188" fontId="18" fillId="12" borderId="16" xfId="0" applyFont="true" applyBorder="true" applyAlignment="true" applyProtection="true">
      <alignment horizontal="center" vertical="center" textRotation="0" wrapText="false" indent="0" shrinkToFit="false"/>
      <protection locked="false" hidden="false"/>
    </xf>
    <xf numFmtId="187" fontId="12" fillId="4" borderId="17" xfId="19" applyFont="true" applyBorder="true" applyAlignment="true" applyProtection="true">
      <alignment horizontal="center" vertical="center" textRotation="0" wrapText="true" indent="0" shrinkToFit="false"/>
      <protection locked="true" hidden="false"/>
    </xf>
    <xf numFmtId="164" fontId="12" fillId="0" borderId="0" xfId="0" applyFont="true" applyBorder="true" applyAlignment="true" applyProtection="true">
      <alignment horizontal="left" vertical="center" textRotation="0" wrapText="false" indent="0" shrinkToFit="false"/>
      <protection locked="true" hidden="false"/>
    </xf>
    <xf numFmtId="164" fontId="18" fillId="0" borderId="3" xfId="0" applyFont="true" applyBorder="true" applyAlignment="true" applyProtection="true">
      <alignment horizontal="right" vertical="center" textRotation="0" wrapText="false" indent="0" shrinkToFit="false"/>
      <protection locked="true" hidden="false"/>
    </xf>
    <xf numFmtId="187" fontId="12" fillId="4" borderId="0" xfId="19" applyFont="true" applyBorder="true" applyAlignment="true" applyProtection="true">
      <alignment horizontal="center" vertical="center" textRotation="0" wrapText="false" indent="0" shrinkToFit="false"/>
      <protection locked="true" hidden="false"/>
    </xf>
    <xf numFmtId="174" fontId="12" fillId="4" borderId="0" xfId="19" applyFont="true" applyBorder="true" applyAlignment="true" applyProtection="true">
      <alignment horizontal="center" vertical="center" textRotation="0" wrapText="false" indent="0" shrinkToFit="false"/>
      <protection locked="true" hidden="false"/>
    </xf>
    <xf numFmtId="187" fontId="12" fillId="4" borderId="12" xfId="19" applyFont="true" applyBorder="true" applyAlignment="true" applyProtection="true">
      <alignment horizontal="center" vertical="center" textRotation="0" wrapText="false" indent="0" shrinkToFit="false"/>
      <protection locked="true" hidden="false"/>
    </xf>
    <xf numFmtId="164" fontId="18" fillId="0" borderId="0" xfId="0" applyFont="true" applyBorder="true" applyAlignment="true" applyProtection="true">
      <alignment horizontal="right" vertical="center" textRotation="0" wrapText="false" indent="0" shrinkToFit="false"/>
      <protection locked="true" hidden="false"/>
    </xf>
    <xf numFmtId="187" fontId="12" fillId="4" borderId="3" xfId="19" applyFont="true" applyBorder="true" applyAlignment="true" applyProtection="true">
      <alignment horizontal="center" vertical="center" textRotation="0" wrapText="false" indent="0" shrinkToFit="false"/>
      <protection locked="true" hidden="false"/>
    </xf>
    <xf numFmtId="187" fontId="12" fillId="4" borderId="0" xfId="19" applyFont="true" applyBorder="true" applyAlignment="true" applyProtection="true">
      <alignment horizontal="center" vertical="center" textRotation="0" wrapText="tru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true" hidden="false"/>
    </xf>
    <xf numFmtId="187" fontId="12" fillId="4" borderId="4" xfId="19" applyFont="true" applyBorder="true" applyAlignment="true" applyProtection="true">
      <alignment horizontal="center" vertical="center" textRotation="0" wrapText="true" indent="0" shrinkToFit="false"/>
      <protection locked="true" hidden="false"/>
    </xf>
    <xf numFmtId="164" fontId="12" fillId="0" borderId="0" xfId="0" applyFont="true" applyBorder="true" applyAlignment="true" applyProtection="true">
      <alignment horizontal="left" vertical="center" textRotation="0" wrapText="tru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0" borderId="0" xfId="63" applyFont="true" applyBorder="false" applyAlignment="true" applyProtection="true">
      <alignment horizontal="general" vertical="center" textRotation="0" wrapText="false" indent="0" shrinkToFit="false"/>
      <protection locked="true" hidden="false"/>
    </xf>
    <xf numFmtId="164" fontId="18" fillId="0" borderId="3" xfId="0" applyFont="true" applyBorder="true" applyAlignment="true" applyProtection="true">
      <alignment horizontal="right" vertical="center" textRotation="0" wrapText="true" indent="0" shrinkToFit="false"/>
      <protection locked="true" hidden="false"/>
    </xf>
    <xf numFmtId="164" fontId="18" fillId="0" borderId="0" xfId="0" applyFont="true" applyBorder="true" applyAlignment="true" applyProtection="true">
      <alignment horizontal="right" vertical="center" textRotation="0" wrapText="true" indent="0" shrinkToFit="false"/>
      <protection locked="true" hidden="false"/>
    </xf>
    <xf numFmtId="187" fontId="12" fillId="4" borderId="42" xfId="19"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right" vertical="center" textRotation="0" wrapText="tru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2" fillId="0" borderId="0" xfId="63" applyFont="true" applyBorder="false" applyAlignment="true" applyProtection="true">
      <alignment horizontal="general" vertical="center" textRotation="0" wrapText="false" indent="0" shrinkToFit="false"/>
      <protection locked="true" hidden="false"/>
    </xf>
    <xf numFmtId="164" fontId="18" fillId="0" borderId="3" xfId="0" applyFont="true" applyBorder="true" applyAlignment="true" applyProtection="true">
      <alignment horizontal="right" vertical="center" textRotation="0" wrapText="false" indent="0" shrinkToFit="false"/>
      <protection locked="true" hidden="false"/>
    </xf>
    <xf numFmtId="164" fontId="12" fillId="18" borderId="29" xfId="0" applyFont="true" applyBorder="true" applyAlignment="true" applyProtection="true">
      <alignment horizontal="center" vertical="center" textRotation="0" wrapText="false" indent="0" shrinkToFit="false"/>
      <protection locked="false" hidden="false"/>
    </xf>
    <xf numFmtId="164" fontId="12" fillId="18" borderId="31" xfId="0" applyFont="true" applyBorder="true" applyAlignment="true" applyProtection="true">
      <alignment horizontal="center" vertical="center" textRotation="0" wrapText="false" indent="0" shrinkToFit="false"/>
      <protection locked="false" hidden="false"/>
    </xf>
    <xf numFmtId="164" fontId="18" fillId="0" borderId="0" xfId="0" applyFont="true" applyBorder="true" applyAlignment="true" applyProtection="true">
      <alignment horizontal="right" vertical="center" textRotation="0" wrapText="false" indent="0" shrinkToFit="false"/>
      <protection locked="true" hidden="false"/>
    </xf>
    <xf numFmtId="164" fontId="12" fillId="0" borderId="12" xfId="63" applyFont="true" applyBorder="true" applyAlignment="true" applyProtection="true">
      <alignment horizontal="center" vertical="center" textRotation="0" wrapText="tru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2" fillId="4" borderId="12" xfId="115" applyFont="true" applyBorder="true" applyAlignment="true" applyProtection="true">
      <alignment horizontal="center" vertical="center" textRotation="0" wrapText="false" indent="0" shrinkToFit="false"/>
      <protection locked="true" hidden="false"/>
    </xf>
    <xf numFmtId="164" fontId="12" fillId="4" borderId="3" xfId="115"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true" indent="0" shrinkToFit="false"/>
      <protection locked="true" hidden="false"/>
    </xf>
    <xf numFmtId="164" fontId="38" fillId="4" borderId="0" xfId="0" applyFont="true" applyBorder="true" applyAlignment="true" applyProtection="true">
      <alignment horizontal="center" vertical="center" textRotation="0" wrapText="false" indent="0" shrinkToFit="false"/>
      <protection locked="true" hidden="false"/>
    </xf>
    <xf numFmtId="164" fontId="38" fillId="4" borderId="12" xfId="0" applyFont="true" applyBorder="true" applyAlignment="true" applyProtection="true">
      <alignment horizontal="center" vertical="center" textRotation="0" wrapText="false" indent="0" shrinkToFit="false"/>
      <protection locked="true" hidden="false"/>
    </xf>
    <xf numFmtId="164" fontId="38" fillId="4" borderId="3" xfId="0" applyFont="true" applyBorder="true" applyAlignment="true" applyProtection="true">
      <alignment horizontal="center"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true" applyAlignment="true" applyProtection="true">
      <alignment horizontal="general" vertical="center" textRotation="0" wrapText="false" indent="0" shrinkToFit="false"/>
      <protection locked="true" hidden="false"/>
    </xf>
    <xf numFmtId="164" fontId="47" fillId="0" borderId="0" xfId="0" applyFont="true" applyBorder="false" applyAlignment="true" applyProtection="true">
      <alignment horizontal="general" vertical="center" textRotation="0" wrapText="false" indent="0" shrinkToFit="false"/>
      <protection locked="true" hidden="false"/>
    </xf>
    <xf numFmtId="164" fontId="47" fillId="0" borderId="12" xfId="0" applyFont="true" applyBorder="true" applyAlignment="true" applyProtection="true">
      <alignment horizontal="general" vertical="center" textRotation="0" wrapText="false" indent="0" shrinkToFit="false"/>
      <protection locked="true" hidden="false"/>
    </xf>
    <xf numFmtId="180" fontId="41" fillId="4" borderId="0" xfId="19" applyFont="true" applyBorder="true" applyAlignment="true" applyProtection="true">
      <alignment horizontal="center" vertical="center" textRotation="0" wrapText="true" indent="0" shrinkToFit="false"/>
      <protection locked="true" hidden="false"/>
    </xf>
    <xf numFmtId="180" fontId="41" fillId="4" borderId="12" xfId="19" applyFont="true" applyBorder="true" applyAlignment="true" applyProtection="true">
      <alignment horizontal="center" vertical="center" textRotation="0" wrapText="true" indent="0" shrinkToFit="false"/>
      <protection locked="true" hidden="false"/>
    </xf>
    <xf numFmtId="180" fontId="41" fillId="4" borderId="3" xfId="19" applyFont="true" applyBorder="true" applyAlignment="true" applyProtection="true">
      <alignment horizontal="center" vertical="center" textRotation="0" wrapText="true" indent="0" shrinkToFit="false"/>
      <protection locked="true" hidden="false"/>
    </xf>
    <xf numFmtId="164" fontId="12" fillId="0" borderId="0" xfId="0" applyFont="true" applyBorder="true" applyAlignment="true" applyProtection="true">
      <alignment horizontal="general" vertical="center" textRotation="0" wrapText="true" indent="0" shrinkToFit="false"/>
      <protection locked="true" hidden="false"/>
    </xf>
    <xf numFmtId="164" fontId="41" fillId="0" borderId="28" xfId="0" applyFont="true" applyBorder="true" applyAlignment="true" applyProtection="true">
      <alignment horizontal="center" vertical="center" textRotation="0" wrapText="true" indent="0" shrinkToFit="false"/>
      <protection locked="true" hidden="false"/>
    </xf>
    <xf numFmtId="164" fontId="51" fillId="0" borderId="43" xfId="0" applyFont="true" applyBorder="true" applyAlignment="true" applyProtection="true">
      <alignment horizontal="general" vertical="center" textRotation="0" wrapText="true" indent="0" shrinkToFit="false"/>
      <protection locked="true" hidden="false"/>
    </xf>
    <xf numFmtId="164" fontId="24" fillId="0" borderId="27" xfId="0" applyFont="true" applyBorder="true" applyAlignment="false" applyProtection="true">
      <alignment horizontal="general" vertical="bottom" textRotation="0" wrapText="false" indent="0" shrinkToFit="false"/>
      <protection locked="true" hidden="false"/>
    </xf>
    <xf numFmtId="164" fontId="24" fillId="0" borderId="28" xfId="0" applyFont="true" applyBorder="true" applyAlignment="false" applyProtection="true">
      <alignment horizontal="general" vertical="bottom" textRotation="0" wrapText="false" indent="0" shrinkToFit="false"/>
      <protection locked="true" hidden="false"/>
    </xf>
    <xf numFmtId="164" fontId="24" fillId="0" borderId="43" xfId="0" applyFont="true" applyBorder="true" applyAlignment="false" applyProtection="true">
      <alignment horizontal="general" vertical="bottom" textRotation="0" wrapText="false" indent="0" shrinkToFit="false"/>
      <protection locked="true" hidden="false"/>
    </xf>
    <xf numFmtId="164" fontId="24" fillId="0" borderId="27" xfId="0" applyFont="true" applyBorder="true" applyAlignment="true" applyProtection="true">
      <alignment horizontal="general" vertical="bottom" textRotation="0" wrapText="true" indent="0" shrinkToFit="false"/>
      <protection locked="true" hidden="false"/>
    </xf>
    <xf numFmtId="164" fontId="52" fillId="0" borderId="0" xfId="0" applyFont="true" applyBorder="true" applyAlignment="true" applyProtection="true">
      <alignment horizontal="general"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6" fillId="0" borderId="0" xfId="0" applyFont="true" applyBorder="true" applyAlignment="true" applyProtection="true">
      <alignment horizontal="center" vertical="center" textRotation="0" wrapText="true" indent="0" shrinkToFit="false"/>
      <protection locked="true" hidden="false"/>
    </xf>
    <xf numFmtId="164" fontId="46" fillId="5" borderId="28" xfId="0" applyFont="true" applyBorder="true" applyAlignment="true" applyProtection="true">
      <alignment horizontal="center" vertical="center" textRotation="0" wrapText="true" indent="0" shrinkToFit="false"/>
      <protection locked="true" hidden="false"/>
    </xf>
    <xf numFmtId="164" fontId="46" fillId="5" borderId="42"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true" applyAlignment="true" applyProtection="true">
      <alignment horizontal="center" vertical="center" textRotation="0" wrapText="true" indent="0" shrinkToFit="false"/>
      <protection locked="true" hidden="false"/>
    </xf>
    <xf numFmtId="164" fontId="12" fillId="0" borderId="4" xfId="63" applyFont="true" applyBorder="true" applyAlignment="true" applyProtection="true">
      <alignment horizontal="center" vertical="center" textRotation="0" wrapText="true" indent="0" shrinkToFit="false"/>
      <protection locked="true" hidden="false"/>
    </xf>
    <xf numFmtId="164" fontId="50" fillId="4" borderId="16" xfId="0" applyFont="true" applyBorder="true" applyAlignment="true" applyProtection="true">
      <alignment horizontal="center" vertical="center" textRotation="0" wrapText="true" indent="0" shrinkToFit="false"/>
      <protection locked="true" hidden="false"/>
    </xf>
    <xf numFmtId="164" fontId="12" fillId="0" borderId="12" xfId="0" applyFont="true" applyBorder="true" applyAlignment="true" applyProtection="true">
      <alignment horizontal="center" vertical="center" textRotation="0" wrapText="true" indent="0" shrinkToFit="false"/>
      <protection locked="true" hidden="false"/>
    </xf>
    <xf numFmtId="181" fontId="18" fillId="0" borderId="0" xfId="19" applyFont="true" applyBorder="true" applyAlignment="true" applyProtection="true">
      <alignment horizontal="center" vertical="bottom" textRotation="0" wrapText="false" indent="0" shrinkToFit="false"/>
      <protection locked="true" hidden="false"/>
    </xf>
    <xf numFmtId="185" fontId="18" fillId="12" borderId="16" xfId="0" applyFont="true" applyBorder="true" applyAlignment="true" applyProtection="true">
      <alignment horizontal="center" vertical="bottom" textRotation="0" wrapText="true" indent="0" shrinkToFit="false"/>
      <protection locked="false" hidden="false"/>
    </xf>
    <xf numFmtId="185" fontId="18" fillId="12" borderId="31" xfId="0" applyFont="true" applyBorder="true" applyAlignment="true" applyProtection="true">
      <alignment horizontal="center" vertical="bottom" textRotation="0" wrapText="true" indent="0" shrinkToFit="false"/>
      <protection locked="false" hidden="false"/>
    </xf>
    <xf numFmtId="185" fontId="18" fillId="12" borderId="16" xfId="19" applyFont="true" applyBorder="true" applyAlignment="true" applyProtection="true">
      <alignment horizontal="center" vertical="bottom" textRotation="0" wrapText="false" indent="0" shrinkToFit="false"/>
      <protection locked="false" hidden="false"/>
    </xf>
    <xf numFmtId="185" fontId="18" fillId="12" borderId="16" xfId="19" applyFont="true" applyBorder="true" applyAlignment="true" applyProtection="true">
      <alignment horizontal="center" vertical="bottom" textRotation="0" wrapText="true" indent="0" shrinkToFit="false"/>
      <protection locked="false" hidden="false"/>
    </xf>
    <xf numFmtId="164" fontId="18" fillId="0" borderId="0" xfId="0" applyFont="true" applyBorder="true" applyAlignment="true" applyProtection="true">
      <alignment horizontal="right" vertical="bottom" textRotation="0" wrapText="false" indent="0" shrinkToFit="false"/>
      <protection locked="true" hidden="false"/>
    </xf>
    <xf numFmtId="185" fontId="12" fillId="4" borderId="4" xfId="19" applyFont="true" applyBorder="true" applyAlignment="true" applyProtection="true">
      <alignment horizontal="center" vertical="bottom" textRotation="0" wrapText="false" indent="0" shrinkToFit="false"/>
      <protection locked="true" hidden="false"/>
    </xf>
    <xf numFmtId="185" fontId="12" fillId="4" borderId="12" xfId="19" applyFont="true" applyBorder="true" applyAlignment="true" applyProtection="true">
      <alignment horizontal="center" vertical="bottom" textRotation="0" wrapText="false" indent="0" shrinkToFit="false"/>
      <protection locked="true" hidden="false"/>
    </xf>
    <xf numFmtId="174" fontId="12" fillId="4" borderId="4" xfId="19" applyFont="true" applyBorder="true" applyAlignment="true" applyProtection="true">
      <alignment horizontal="center" vertical="bottom" textRotation="0" wrapText="false" indent="0" shrinkToFit="false"/>
      <protection locked="true" hidden="false"/>
    </xf>
    <xf numFmtId="174" fontId="12" fillId="4" borderId="3" xfId="19" applyFont="true" applyBorder="true" applyAlignment="true" applyProtection="true">
      <alignment horizontal="center" vertical="bottom" textRotation="0" wrapText="false" indent="0" shrinkToFit="false"/>
      <protection locked="true" hidden="false"/>
    </xf>
    <xf numFmtId="174" fontId="12" fillId="4" borderId="12" xfId="19" applyFont="true" applyBorder="tru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true">
      <alignment horizontal="right" vertical="bottom" textRotation="0" wrapText="true" indent="0" shrinkToFit="false"/>
      <protection locked="true" hidden="false"/>
    </xf>
    <xf numFmtId="164" fontId="18" fillId="0" borderId="0" xfId="0" applyFont="true" applyBorder="true" applyAlignment="true" applyProtection="true">
      <alignment horizontal="right" vertical="bottom" textRotation="0" wrapText="false" indent="0" shrinkToFit="false"/>
      <protection locked="true" hidden="false"/>
    </xf>
    <xf numFmtId="164" fontId="12" fillId="4" borderId="4" xfId="115" applyFont="true" applyBorder="true" applyAlignment="true" applyProtection="true">
      <alignment horizontal="center" vertical="center" textRotation="0" wrapText="false" indent="0" shrinkToFit="false"/>
      <protection locked="true" hidden="false"/>
    </xf>
    <xf numFmtId="172" fontId="12" fillId="4" borderId="17" xfId="115" applyFont="true" applyBorder="true" applyAlignment="true" applyProtection="true">
      <alignment horizontal="center" vertical="center" textRotation="0" wrapText="false" indent="0" shrinkToFit="false"/>
      <protection locked="true" hidden="false"/>
    </xf>
    <xf numFmtId="164" fontId="12" fillId="4" borderId="44" xfId="115" applyFont="true" applyBorder="true" applyAlignment="true" applyProtection="true">
      <alignment horizontal="center" vertical="center" textRotation="0" wrapText="false" indent="0" shrinkToFit="false"/>
      <protection locked="true" hidden="false"/>
    </xf>
    <xf numFmtId="164" fontId="12" fillId="4" borderId="45" xfId="115" applyFont="true" applyBorder="true" applyAlignment="true" applyProtection="true">
      <alignment horizontal="center" vertical="center" textRotation="0" wrapText="false" indent="0" shrinkToFit="false"/>
      <protection locked="true" hidden="false"/>
    </xf>
    <xf numFmtId="164" fontId="12" fillId="4" borderId="4" xfId="0" applyFont="true" applyBorder="true" applyAlignment="true" applyProtection="true">
      <alignment horizontal="center" vertical="center" textRotation="0" wrapText="true" indent="0" shrinkToFit="false"/>
      <protection locked="true" hidden="false"/>
    </xf>
    <xf numFmtId="164" fontId="12" fillId="4" borderId="12" xfId="0" applyFont="true" applyBorder="true" applyAlignment="true" applyProtection="true">
      <alignment horizontal="center" vertical="center" textRotation="0" wrapText="false" indent="0" shrinkToFit="false"/>
      <protection locked="true" hidden="false"/>
    </xf>
    <xf numFmtId="164" fontId="12" fillId="4" borderId="42" xfId="0" applyFont="true" applyBorder="true" applyAlignment="true" applyProtection="true">
      <alignment horizontal="center" vertical="center" textRotation="0" wrapText="false" indent="0" shrinkToFit="false"/>
      <protection locked="true" hidden="false"/>
    </xf>
    <xf numFmtId="164" fontId="12" fillId="4" borderId="3" xfId="0" applyFont="true" applyBorder="true" applyAlignment="true" applyProtection="true">
      <alignment horizontal="center" vertical="center" textRotation="0" wrapText="true" indent="0" shrinkToFit="false"/>
      <protection locked="true" hidden="false"/>
    </xf>
    <xf numFmtId="171" fontId="41" fillId="13" borderId="31" xfId="19" applyFont="true" applyBorder="true" applyAlignment="true" applyProtection="true">
      <alignment horizontal="center" vertical="bottom" textRotation="0" wrapText="false" indent="0" shrinkToFit="false"/>
      <protection locked="false" hidden="false"/>
    </xf>
    <xf numFmtId="180" fontId="41" fillId="4" borderId="42" xfId="19" applyFont="true" applyBorder="true" applyAlignment="true" applyProtection="true">
      <alignment horizontal="center" vertical="bottom" textRotation="0" wrapText="true" indent="0" shrinkToFit="false"/>
      <protection locked="true" hidden="false"/>
    </xf>
    <xf numFmtId="180" fontId="41" fillId="4" borderId="28" xfId="19" applyFont="true" applyBorder="true" applyAlignment="true" applyProtection="true">
      <alignment horizontal="center" vertical="bottom" textRotation="0" wrapText="true" indent="0" shrinkToFit="false"/>
      <protection locked="true" hidden="false"/>
    </xf>
    <xf numFmtId="180" fontId="41" fillId="4" borderId="29" xfId="19" applyFont="true" applyBorder="true" applyAlignment="true" applyProtection="true">
      <alignment horizontal="center" vertical="bottom" textRotation="0" wrapText="true" indent="0" shrinkToFit="false"/>
      <protection locked="true" hidden="false"/>
    </xf>
    <xf numFmtId="180" fontId="41" fillId="4" borderId="16" xfId="19" applyFont="true" applyBorder="true" applyAlignment="true" applyProtection="true">
      <alignment horizontal="center" vertical="bottom" textRotation="0" wrapText="true" indent="0" shrinkToFit="false"/>
      <protection locked="true" hidden="false"/>
    </xf>
    <xf numFmtId="180" fontId="41" fillId="4" borderId="30" xfId="19" applyFont="true" applyBorder="true" applyAlignment="true" applyProtection="true">
      <alignment horizontal="center" vertical="bottom" textRotation="0" wrapText="true" indent="0" shrinkToFit="false"/>
      <protection locked="true" hidden="false"/>
    </xf>
    <xf numFmtId="180" fontId="41" fillId="4" borderId="31" xfId="19" applyFont="true" applyBorder="true" applyAlignment="true" applyProtection="true">
      <alignment horizontal="center" vertical="bottom" textRotation="0" wrapText="true" indent="0" shrinkToFit="false"/>
      <protection locked="true" hidden="false"/>
    </xf>
    <xf numFmtId="164" fontId="18" fillId="0" borderId="0" xfId="0" applyFont="true" applyBorder="true" applyAlignment="true" applyProtection="true">
      <alignment horizontal="center" vertical="bottom" textRotation="0" wrapText="true" indent="0" shrinkToFit="false"/>
      <protection locked="true" hidden="false"/>
    </xf>
    <xf numFmtId="164" fontId="12" fillId="13" borderId="16" xfId="0" applyFont="true" applyBorder="true" applyAlignment="true" applyProtection="true">
      <alignment horizontal="center" vertical="center" textRotation="0" wrapText="false" indent="0" shrinkToFit="false"/>
      <protection locked="false" hidden="false"/>
    </xf>
    <xf numFmtId="164" fontId="12" fillId="10" borderId="16"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true"/>
    </xf>
    <xf numFmtId="164" fontId="12" fillId="0" borderId="46" xfId="0" applyFont="true" applyBorder="true" applyAlignment="false" applyProtection="true">
      <alignment horizontal="general" vertical="bottom" textRotation="0" wrapText="false" indent="0" shrinkToFit="false"/>
      <protection locked="true" hidden="true"/>
    </xf>
    <xf numFmtId="164" fontId="12" fillId="0" borderId="45" xfId="0" applyFont="true" applyBorder="true" applyAlignment="false" applyProtection="true">
      <alignment horizontal="general" vertical="bottom" textRotation="0" wrapText="false" indent="0" shrinkToFit="false"/>
      <protection locked="true" hidden="true"/>
    </xf>
    <xf numFmtId="164" fontId="12" fillId="0" borderId="0" xfId="0" applyFont="true" applyBorder="false" applyAlignment="true" applyProtection="true">
      <alignment horizontal="general" vertical="bottom" textRotation="0" wrapText="true" indent="0" shrinkToFit="false"/>
      <protection locked="true" hidden="true"/>
    </xf>
    <xf numFmtId="164" fontId="18" fillId="0" borderId="27" xfId="0" applyFont="true" applyBorder="true" applyAlignment="true" applyProtection="true">
      <alignment horizontal="right" vertical="bottom" textRotation="0" wrapText="false" indent="0" shrinkToFit="false"/>
      <protection locked="true" hidden="false"/>
    </xf>
    <xf numFmtId="164" fontId="18" fillId="13" borderId="16" xfId="0" applyFont="true" applyBorder="true" applyAlignment="true" applyProtection="true">
      <alignment horizontal="center" vertical="center" textRotation="0" wrapText="false" indent="0" shrinkToFit="false"/>
      <protection locked="false" hidden="true"/>
    </xf>
    <xf numFmtId="164" fontId="18" fillId="0" borderId="28" xfId="0" applyFont="true" applyBorder="true" applyAlignment="true" applyProtection="true">
      <alignment horizontal="left" vertical="bottom" textRotation="0" wrapText="false" indent="0" shrinkToFit="false"/>
      <protection locked="true" hidden="false"/>
    </xf>
    <xf numFmtId="164" fontId="43" fillId="17" borderId="16" xfId="0" applyFont="true" applyBorder="true" applyAlignment="true" applyProtection="true">
      <alignment horizontal="center" vertical="center" textRotation="0" wrapText="false" indent="0" shrinkToFit="false"/>
      <protection locked="true" hidden="true"/>
    </xf>
    <xf numFmtId="164" fontId="24" fillId="0" borderId="0" xfId="0" applyFont="true" applyBorder="false" applyAlignment="false" applyProtection="true">
      <alignment horizontal="general" vertical="bottom" textRotation="0" wrapText="false" indent="0" shrinkToFit="false"/>
      <protection locked="true" hidden="true"/>
    </xf>
    <xf numFmtId="164" fontId="46" fillId="5" borderId="16" xfId="0" applyFont="true" applyBorder="true" applyAlignment="true" applyProtection="true">
      <alignment horizontal="center" vertical="center" textRotation="0" wrapText="true" indent="0" shrinkToFit="false"/>
      <protection locked="true" hidden="true"/>
    </xf>
    <xf numFmtId="164" fontId="12" fillId="0" borderId="0" xfId="63" applyFont="true" applyBorder="true" applyAlignment="true" applyProtection="true">
      <alignment horizontal="center" vertical="center" textRotation="0" wrapText="true" indent="0" shrinkToFit="false"/>
      <protection locked="true" hidden="true"/>
    </xf>
    <xf numFmtId="181" fontId="18" fillId="14" borderId="16" xfId="19" applyFont="true" applyBorder="true" applyAlignment="true" applyProtection="true">
      <alignment horizontal="center" vertical="bottom" textRotation="0" wrapText="false" indent="0" shrinkToFit="false"/>
      <protection locked="false" hidden="true"/>
    </xf>
    <xf numFmtId="181" fontId="18" fillId="9" borderId="16" xfId="19" applyFont="true" applyBorder="true" applyAlignment="true" applyProtection="true">
      <alignment horizontal="center" vertical="bottom" textRotation="0" wrapText="false" indent="0" shrinkToFit="false"/>
      <protection locked="false" hidden="true"/>
    </xf>
    <xf numFmtId="164" fontId="18" fillId="12" borderId="16" xfId="0" applyFont="true" applyBorder="true" applyAlignment="true" applyProtection="true">
      <alignment horizontal="center" vertical="center" textRotation="0" wrapText="false" indent="0" shrinkToFit="false"/>
      <protection locked="false" hidden="true"/>
    </xf>
    <xf numFmtId="164" fontId="31" fillId="0" borderId="0" xfId="0" applyFont="true" applyBorder="false" applyAlignment="true" applyProtection="true">
      <alignment horizontal="center" vertical="center" textRotation="0" wrapText="false" indent="0" shrinkToFit="false"/>
      <protection locked="true" hidden="true"/>
    </xf>
    <xf numFmtId="164" fontId="24" fillId="0" borderId="0" xfId="0" applyFont="true" applyBorder="false" applyAlignment="true" applyProtection="true">
      <alignment horizontal="general" vertical="bottom" textRotation="0" wrapText="true" indent="0" shrinkToFit="false"/>
      <protection locked="true" hidden="true"/>
    </xf>
    <xf numFmtId="164" fontId="31" fillId="0" borderId="0" xfId="0" applyFont="true" applyBorder="false" applyAlignment="true" applyProtection="true">
      <alignment horizontal="center" vertical="center" textRotation="0" wrapText="true" indent="0" shrinkToFit="false"/>
      <protection locked="true" hidden="true"/>
    </xf>
    <xf numFmtId="164" fontId="31" fillId="11" borderId="0" xfId="0" applyFont="true" applyBorder="false" applyAlignment="false" applyProtection="true">
      <alignment horizontal="general" vertical="bottom" textRotation="0" wrapText="false" indent="0" shrinkToFit="false"/>
      <protection locked="true" hidden="false"/>
    </xf>
    <xf numFmtId="164" fontId="24" fillId="11" borderId="0" xfId="63" applyFont="true" applyBorder="true" applyAlignment="true" applyProtection="true">
      <alignment horizontal="center" vertical="bottom" textRotation="0" wrapText="true" indent="0" shrinkToFit="false"/>
      <protection locked="true" hidden="false"/>
    </xf>
    <xf numFmtId="164" fontId="24" fillId="11" borderId="0" xfId="0" applyFont="true" applyBorder="false" applyAlignment="true" applyProtection="true">
      <alignment horizontal="general" vertical="bottom" textRotation="0" wrapText="true" indent="0" shrinkToFit="false"/>
      <protection locked="true" hidden="false"/>
    </xf>
    <xf numFmtId="164" fontId="24" fillId="11" borderId="0" xfId="0" applyFont="true" applyBorder="false" applyAlignment="false" applyProtection="true">
      <alignment horizontal="general" vertical="bottom" textRotation="0" wrapText="false" indent="0" shrinkToFit="false"/>
      <protection locked="true" hidden="false"/>
    </xf>
    <xf numFmtId="164" fontId="24" fillId="11" borderId="0" xfId="0" applyFont="true" applyBorder="true" applyAlignment="false" applyProtection="true">
      <alignment horizontal="general" vertical="bottom" textRotation="0" wrapText="false" indent="0" shrinkToFit="false"/>
      <protection locked="true" hidden="false"/>
    </xf>
    <xf numFmtId="164" fontId="24" fillId="0" borderId="0" xfId="63" applyFont="true" applyBorder="false" applyAlignment="false" applyProtection="true">
      <alignment horizontal="general" vertical="bottom" textRotation="0" wrapText="false" indent="0" shrinkToFit="false"/>
      <protection locked="true" hidden="false"/>
    </xf>
    <xf numFmtId="164" fontId="42" fillId="16" borderId="18" xfId="63" applyFont="true" applyBorder="true" applyAlignment="false" applyProtection="true">
      <alignment horizontal="general" vertical="bottom" textRotation="0" wrapText="false" indent="0" shrinkToFit="false"/>
      <protection locked="true" hidden="false"/>
    </xf>
    <xf numFmtId="164" fontId="53" fillId="16" borderId="19" xfId="63" applyFont="true" applyBorder="true" applyAlignment="false" applyProtection="true">
      <alignment horizontal="general" vertical="bottom" textRotation="0" wrapText="false" indent="0" shrinkToFit="false"/>
      <protection locked="true" hidden="false"/>
    </xf>
    <xf numFmtId="164" fontId="42" fillId="16" borderId="19" xfId="63" applyFont="true" applyBorder="true" applyAlignment="true" applyProtection="true">
      <alignment horizontal="general" vertical="bottom" textRotation="0" wrapText="true" indent="0" shrinkToFit="false"/>
      <protection locked="true" hidden="false"/>
    </xf>
    <xf numFmtId="164" fontId="42" fillId="16" borderId="19" xfId="63" applyFont="true" applyBorder="true" applyAlignment="false" applyProtection="true">
      <alignment horizontal="general" vertical="bottom" textRotation="0" wrapText="false" indent="0" shrinkToFit="false"/>
      <protection locked="true" hidden="false"/>
    </xf>
    <xf numFmtId="164" fontId="42" fillId="16" borderId="20" xfId="63" applyFont="true" applyBorder="true" applyAlignment="false" applyProtection="true">
      <alignment horizontal="general" vertical="bottom" textRotation="0" wrapText="false" indent="0" shrinkToFit="false"/>
      <protection locked="true" hidden="false"/>
    </xf>
    <xf numFmtId="164" fontId="42" fillId="0" borderId="0" xfId="63" applyFont="true" applyBorder="true" applyAlignment="false" applyProtection="true">
      <alignment horizontal="general" vertical="bottom" textRotation="0" wrapText="false" indent="0" shrinkToFit="false"/>
      <protection locked="true" hidden="false"/>
    </xf>
    <xf numFmtId="164" fontId="54" fillId="16" borderId="21" xfId="63" applyFont="true" applyBorder="true" applyAlignment="true" applyProtection="true">
      <alignment horizontal="left" vertical="center" textRotation="0" wrapText="false" indent="0" shrinkToFit="false"/>
      <protection locked="true" hidden="false"/>
    </xf>
    <xf numFmtId="164" fontId="42" fillId="16" borderId="0" xfId="63" applyFont="true" applyBorder="true" applyAlignment="false" applyProtection="true">
      <alignment horizontal="general" vertical="bottom" textRotation="0" wrapText="false" indent="0" shrinkToFit="false"/>
      <protection locked="true" hidden="false"/>
    </xf>
    <xf numFmtId="164" fontId="42" fillId="16" borderId="0" xfId="63" applyFont="true" applyBorder="true" applyAlignment="true" applyProtection="true">
      <alignment horizontal="general" vertical="bottom" textRotation="0" wrapText="true" indent="0" shrinkToFit="false"/>
      <protection locked="true" hidden="false"/>
    </xf>
    <xf numFmtId="164" fontId="42" fillId="16" borderId="22" xfId="63" applyFont="true" applyBorder="true" applyAlignment="false" applyProtection="true">
      <alignment horizontal="general" vertical="bottom" textRotation="0" wrapText="false" indent="0" shrinkToFit="false"/>
      <protection locked="true" hidden="false"/>
    </xf>
    <xf numFmtId="164" fontId="42" fillId="16" borderId="23" xfId="63" applyFont="true" applyBorder="true" applyAlignment="false" applyProtection="true">
      <alignment horizontal="general" vertical="bottom" textRotation="0" wrapText="false" indent="0" shrinkToFit="false"/>
      <protection locked="true" hidden="false"/>
    </xf>
    <xf numFmtId="164" fontId="53" fillId="16" borderId="6" xfId="63" applyFont="true" applyBorder="true" applyAlignment="false" applyProtection="true">
      <alignment horizontal="general" vertical="bottom" textRotation="0" wrapText="false" indent="0" shrinkToFit="false"/>
      <protection locked="true" hidden="false"/>
    </xf>
    <xf numFmtId="164" fontId="42" fillId="16" borderId="6" xfId="63" applyFont="true" applyBorder="true" applyAlignment="true" applyProtection="true">
      <alignment horizontal="general" vertical="bottom" textRotation="0" wrapText="true" indent="0" shrinkToFit="false"/>
      <protection locked="true" hidden="false"/>
    </xf>
    <xf numFmtId="164" fontId="42" fillId="16" borderId="6" xfId="63" applyFont="true" applyBorder="true" applyAlignment="false" applyProtection="true">
      <alignment horizontal="general" vertical="bottom" textRotation="0" wrapText="false" indent="0" shrinkToFit="false"/>
      <protection locked="true" hidden="false"/>
    </xf>
    <xf numFmtId="164" fontId="42" fillId="16" borderId="24" xfId="63" applyFont="true" applyBorder="true" applyAlignment="fals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center" vertical="center" textRotation="0" wrapText="false" indent="0" shrinkToFit="false"/>
      <protection locked="true" hidden="false"/>
    </xf>
    <xf numFmtId="164" fontId="31" fillId="0" borderId="0" xfId="0" applyFont="true" applyBorder="false" applyAlignment="true" applyProtection="true">
      <alignment horizontal="center" vertical="center" textRotation="0" wrapText="true" indent="0" shrinkToFit="false"/>
      <protection locked="true" hidden="false"/>
    </xf>
    <xf numFmtId="164" fontId="31" fillId="19" borderId="0" xfId="0" applyFont="true" applyBorder="false" applyAlignment="true" applyProtection="true">
      <alignment horizontal="general" vertical="center" textRotation="0" wrapText="true" indent="0" shrinkToFit="false"/>
      <protection locked="true" hidden="false"/>
    </xf>
    <xf numFmtId="164" fontId="31" fillId="20" borderId="16" xfId="0" applyFont="true" applyBorder="true" applyAlignment="true" applyProtection="true">
      <alignment horizontal="center" vertical="center" textRotation="0" wrapText="true" indent="0" shrinkToFit="false"/>
      <protection locked="true" hidden="false"/>
    </xf>
    <xf numFmtId="180" fontId="18" fillId="12" borderId="16" xfId="19" applyFont="true" applyBorder="true" applyAlignment="true" applyProtection="true">
      <alignment horizontal="center" vertical="center" textRotation="0" wrapText="false" indent="0" shrinkToFit="false"/>
      <protection locked="false" hidden="false"/>
    </xf>
    <xf numFmtId="180" fontId="31" fillId="12" borderId="16" xfId="19" applyFont="true" applyBorder="true" applyAlignment="true" applyProtection="true">
      <alignment horizontal="center" vertical="center" textRotation="0" wrapText="false" indent="0" shrinkToFit="false"/>
      <protection locked="false" hidden="false"/>
    </xf>
    <xf numFmtId="170" fontId="46" fillId="12" borderId="16" xfId="19" applyFont="true" applyBorder="true" applyAlignment="true" applyProtection="true">
      <alignment horizontal="center" vertical="bottom" textRotation="0" wrapText="false" indent="0" shrinkToFit="false"/>
      <protection locked="false" hidden="false"/>
    </xf>
    <xf numFmtId="174" fontId="12" fillId="4" borderId="0" xfId="0" applyFont="true" applyBorder="false" applyAlignment="true" applyProtection="true">
      <alignment horizontal="center" vertical="bottom" textRotation="0" wrapText="true" indent="0" shrinkToFit="false"/>
      <protection locked="true" hidden="false"/>
    </xf>
    <xf numFmtId="164" fontId="24" fillId="0" borderId="0" xfId="0" applyFont="true" applyBorder="false" applyAlignment="true" applyProtection="true">
      <alignment horizontal="center" vertical="center" textRotation="0" wrapText="false" indent="0" shrinkToFit="false"/>
      <protection locked="true" hidden="false"/>
    </xf>
    <xf numFmtId="164" fontId="31" fillId="13" borderId="16" xfId="0" applyFont="true" applyBorder="true" applyAlignment="true" applyProtection="true">
      <alignment horizontal="center" vertical="center" textRotation="0" wrapText="false" indent="0" shrinkToFit="false"/>
      <protection locked="false" hidden="false"/>
    </xf>
    <xf numFmtId="164" fontId="54" fillId="16" borderId="21" xfId="63" applyFont="true" applyBorder="true" applyAlignment="true" applyProtection="true">
      <alignment horizontal="left" vertical="center" textRotation="0" wrapText="true" indent="0" shrinkToFit="false"/>
      <protection locked="true" hidden="false"/>
    </xf>
    <xf numFmtId="164" fontId="55" fillId="16" borderId="0" xfId="0" applyFont="true" applyBorder="false" applyAlignment="true" applyProtection="true">
      <alignment horizontal="left" vertical="center" textRotation="0" wrapText="false" indent="0" shrinkToFit="false"/>
      <protection locked="true" hidden="false"/>
    </xf>
    <xf numFmtId="164" fontId="56" fillId="0" borderId="0" xfId="0" applyFont="true" applyBorder="fals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82" fontId="31" fillId="12" borderId="16" xfId="19" applyFont="true" applyBorder="true" applyAlignment="true" applyProtection="true">
      <alignment horizontal="center" vertical="center" textRotation="0" wrapText="false" indent="0" shrinkToFit="false"/>
      <protection locked="false" hidden="false"/>
    </xf>
    <xf numFmtId="180" fontId="31" fillId="12" borderId="16" xfId="19" applyFont="true" applyBorder="true" applyAlignment="true" applyProtection="true">
      <alignment horizontal="center" vertical="center" textRotation="0" wrapText="true" indent="0" shrinkToFit="false"/>
      <protection locked="false" hidden="false"/>
    </xf>
    <xf numFmtId="175" fontId="31" fillId="12" borderId="16" xfId="19" applyFont="true" applyBorder="true" applyAlignment="true" applyProtection="true">
      <alignment horizontal="center" vertical="center" textRotation="0" wrapText="false" indent="0" shrinkToFit="false"/>
      <protection locked="false" hidden="false"/>
    </xf>
    <xf numFmtId="180" fontId="18" fillId="12" borderId="16" xfId="19" applyFont="true" applyBorder="true" applyAlignment="true" applyProtection="true">
      <alignment horizontal="center" vertical="center" textRotation="0" wrapText="true" indent="0" shrinkToFit="false"/>
      <protection locked="false" hidden="false"/>
    </xf>
    <xf numFmtId="164" fontId="24" fillId="0" borderId="0" xfId="0" applyFont="true" applyBorder="false" applyAlignment="true" applyProtection="true">
      <alignment horizontal="center" vertical="center" textRotation="0" wrapText="false" indent="0" shrinkToFit="false"/>
      <protection locked="true" hidden="false"/>
    </xf>
    <xf numFmtId="187" fontId="12" fillId="4" borderId="0" xfId="19" applyFont="true" applyBorder="true" applyAlignment="true" applyProtection="true">
      <alignment horizontal="center" vertical="bottom" textRotation="0" wrapText="tru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tru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46" fillId="0" borderId="0" xfId="0" applyFont="true" applyBorder="false" applyAlignment="true" applyProtection="true">
      <alignment horizontal="left" vertical="center" textRotation="0" wrapText="fals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64" fontId="56" fillId="11" borderId="0" xfId="0" applyFont="true" applyBorder="false" applyAlignment="true" applyProtection="true">
      <alignment horizontal="general" vertical="center" textRotation="0" wrapText="false" indent="0" shrinkToFit="false"/>
      <protection locked="true" hidden="false"/>
    </xf>
    <xf numFmtId="164" fontId="24" fillId="11" borderId="0" xfId="0" applyFont="true" applyBorder="true" applyAlignment="true" applyProtection="true">
      <alignment horizontal="general" vertical="bottom" textRotation="0" wrapText="true" indent="0" shrinkToFit="false"/>
      <protection locked="true" hidden="false"/>
    </xf>
    <xf numFmtId="164" fontId="57" fillId="16" borderId="0" xfId="0" applyFont="true" applyBorder="true" applyAlignment="false" applyProtection="true">
      <alignment horizontal="general" vertical="bottom" textRotation="0" wrapText="false" indent="0" shrinkToFit="false"/>
      <protection locked="true" hidden="false"/>
    </xf>
    <xf numFmtId="164" fontId="12" fillId="16" borderId="0" xfId="0" applyFont="true" applyBorder="false" applyAlignment="false" applyProtection="true">
      <alignment horizontal="general" vertical="bottom" textRotation="0" wrapText="false" indent="0" shrinkToFit="false"/>
      <protection locked="true" hidden="false"/>
    </xf>
    <xf numFmtId="164" fontId="12" fillId="4" borderId="18" xfId="0" applyFont="true" applyBorder="true" applyAlignment="false" applyProtection="true">
      <alignment horizontal="general" vertical="bottom" textRotation="0" wrapText="false" indent="0" shrinkToFit="false"/>
      <protection locked="true" hidden="false"/>
    </xf>
    <xf numFmtId="164" fontId="12" fillId="4" borderId="19" xfId="0" applyFont="true" applyBorder="true" applyAlignment="false" applyProtection="true">
      <alignment horizontal="general" vertical="bottom" textRotation="0" wrapText="false" indent="0" shrinkToFit="false"/>
      <protection locked="true" hidden="false"/>
    </xf>
    <xf numFmtId="164" fontId="12" fillId="4" borderId="19" xfId="0" applyFont="true" applyBorder="true" applyAlignment="true" applyProtection="true">
      <alignment horizontal="general" vertical="bottom" textRotation="0" wrapText="true" indent="0" shrinkToFit="false"/>
      <protection locked="true" hidden="false"/>
    </xf>
    <xf numFmtId="164" fontId="12" fillId="4" borderId="20" xfId="0" applyFont="true" applyBorder="true" applyAlignment="false" applyProtection="true">
      <alignment horizontal="general" vertical="bottom" textRotation="0" wrapText="false" indent="0" shrinkToFit="false"/>
      <protection locked="true" hidden="false"/>
    </xf>
    <xf numFmtId="164" fontId="12" fillId="4" borderId="21" xfId="0" applyFont="true" applyBorder="true" applyAlignment="false" applyProtection="true">
      <alignment horizontal="general" vertical="bottom" textRotation="0" wrapText="false" indent="0" shrinkToFit="false"/>
      <protection locked="true" hidden="false"/>
    </xf>
    <xf numFmtId="164" fontId="12" fillId="4" borderId="0" xfId="0" applyFont="true" applyBorder="true" applyAlignment="true" applyProtection="true">
      <alignment horizontal="general" vertical="bottom" textRotation="0" wrapText="true" indent="0" shrinkToFit="false"/>
      <protection locked="true" hidden="false"/>
    </xf>
    <xf numFmtId="164" fontId="12" fillId="4" borderId="22" xfId="0" applyFont="true" applyBorder="true" applyAlignment="false" applyProtection="true">
      <alignment horizontal="general" vertical="bottom" textRotation="0" wrapText="false" indent="0" shrinkToFit="false"/>
      <protection locked="true" hidden="false"/>
    </xf>
    <xf numFmtId="164" fontId="55" fillId="4" borderId="21" xfId="71" applyFont="true" applyBorder="true" applyAlignment="true" applyProtection="true">
      <alignment horizontal="right" vertical="center" textRotation="0" wrapText="false" indent="0" shrinkToFit="false"/>
      <protection locked="true" hidden="false"/>
    </xf>
    <xf numFmtId="164" fontId="18" fillId="12" borderId="16" xfId="0" applyFont="true" applyBorder="true" applyAlignment="true" applyProtection="true">
      <alignment horizontal="center" vertical="center" textRotation="0" wrapText="true" indent="0" shrinkToFit="false"/>
      <protection locked="false" hidden="false"/>
    </xf>
    <xf numFmtId="176" fontId="58" fillId="4" borderId="0" xfId="154" applyFont="true" applyBorder="true" applyAlignment="true" applyProtection="true">
      <alignment horizontal="left" vertical="top" textRotation="0" wrapText="true" indent="0" shrinkToFit="false"/>
      <protection locked="true" hidden="false"/>
    </xf>
    <xf numFmtId="164" fontId="59" fillId="4" borderId="0" xfId="0" applyFont="true" applyBorder="true" applyAlignment="true" applyProtection="true">
      <alignment horizontal="center" vertical="center" textRotation="0" wrapText="false" indent="0" shrinkToFit="false"/>
      <protection locked="true" hidden="false"/>
    </xf>
    <xf numFmtId="164" fontId="12" fillId="4" borderId="0" xfId="0" applyFont="true" applyBorder="false" applyAlignment="true" applyProtection="true">
      <alignment horizontal="general" vertical="bottom" textRotation="0" wrapText="true" indent="0" shrinkToFit="false"/>
      <protection locked="true" hidden="false"/>
    </xf>
    <xf numFmtId="164" fontId="60" fillId="4" borderId="0" xfId="0" applyFont="true" applyBorder="true" applyAlignment="false" applyProtection="true">
      <alignment horizontal="general" vertical="bottom" textRotation="0" wrapText="false" indent="0" shrinkToFit="false"/>
      <protection locked="true" hidden="false"/>
    </xf>
    <xf numFmtId="164" fontId="49" fillId="4" borderId="0" xfId="0" applyFont="true" applyBorder="true" applyAlignment="true" applyProtection="true">
      <alignment horizontal="center" vertical="center" textRotation="0" wrapText="true" indent="0" shrinkToFit="false"/>
      <protection locked="true" hidden="false"/>
    </xf>
    <xf numFmtId="164" fontId="31" fillId="4" borderId="21" xfId="0" applyFont="true" applyBorder="true" applyAlignment="true" applyProtection="true">
      <alignment horizontal="right" vertical="center" textRotation="0" wrapText="false" indent="0" shrinkToFit="false"/>
      <protection locked="true" hidden="false"/>
    </xf>
    <xf numFmtId="164" fontId="24" fillId="4" borderId="0" xfId="0" applyFont="true" applyBorder="true" applyAlignment="true" applyProtection="true">
      <alignment horizontal="general" vertical="bottom" textRotation="0" wrapText="true" indent="0" shrinkToFit="false"/>
      <protection locked="true" hidden="false"/>
    </xf>
    <xf numFmtId="164" fontId="51" fillId="4" borderId="0" xfId="0" applyFont="true" applyBorder="true" applyAlignment="true" applyProtection="true">
      <alignment horizontal="general" vertical="bottom" textRotation="0" wrapText="false" indent="0" shrinkToFit="false"/>
      <protection locked="true" hidden="false"/>
    </xf>
    <xf numFmtId="164" fontId="24" fillId="4" borderId="0" xfId="0" applyFont="true" applyBorder="true" applyAlignment="false" applyProtection="true">
      <alignment horizontal="general" vertical="bottom" textRotation="0" wrapText="false" indent="0" shrinkToFit="false"/>
      <protection locked="true" hidden="false"/>
    </xf>
    <xf numFmtId="164" fontId="24" fillId="4" borderId="22" xfId="0" applyFont="true" applyBorder="true" applyAlignment="false" applyProtection="true">
      <alignment horizontal="general" vertical="bottom" textRotation="0" wrapText="false" indent="0" shrinkToFit="false"/>
      <protection locked="true" hidden="false"/>
    </xf>
    <xf numFmtId="164" fontId="24" fillId="4" borderId="21" xfId="0" applyFont="true" applyBorder="true" applyAlignment="false" applyProtection="true">
      <alignment horizontal="general" vertical="bottom" textRotation="0" wrapText="false" indent="0" shrinkToFit="false"/>
      <protection locked="true" hidden="false"/>
    </xf>
    <xf numFmtId="164" fontId="61" fillId="4" borderId="30" xfId="20" applyFont="true" applyBorder="true" applyAlignment="true" applyProtection="true">
      <alignment horizontal="center" vertical="top" textRotation="0" wrapText="true" indent="0" shrinkToFit="false"/>
      <protection locked="true" hidden="false"/>
    </xf>
    <xf numFmtId="164" fontId="51" fillId="4" borderId="0" xfId="0" applyFont="true" applyBorder="true" applyAlignment="false" applyProtection="true">
      <alignment horizontal="general" vertical="bottom" textRotation="0" wrapText="false" indent="0" shrinkToFit="false"/>
      <protection locked="true" hidden="false"/>
    </xf>
    <xf numFmtId="164" fontId="55" fillId="4" borderId="0" xfId="71" applyFont="true" applyBorder="true" applyAlignment="true" applyProtection="true">
      <alignment horizontal="right" vertical="bottom" textRotation="0" wrapText="false" indent="0" shrinkToFit="false"/>
      <protection locked="true" hidden="false"/>
    </xf>
    <xf numFmtId="164" fontId="18" fillId="9" borderId="16" xfId="0" applyFont="true" applyBorder="true" applyAlignment="true" applyProtection="true">
      <alignment horizontal="center" vertical="center" textRotation="0" wrapText="true" indent="0" shrinkToFit="false"/>
      <protection locked="false" hidden="false"/>
    </xf>
    <xf numFmtId="164" fontId="62" fillId="4" borderId="6" xfId="0" applyFont="true" applyBorder="true" applyAlignment="true" applyProtection="true">
      <alignment horizontal="center" vertical="center" textRotation="0" wrapText="true" indent="0" shrinkToFit="false"/>
      <protection locked="true" hidden="false"/>
    </xf>
    <xf numFmtId="164" fontId="63" fillId="16" borderId="47" xfId="0" applyFont="true" applyBorder="true" applyAlignment="true" applyProtection="true">
      <alignment horizontal="center" vertical="bottom" textRotation="0" wrapText="false" indent="0" shrinkToFit="false"/>
      <protection locked="true" hidden="false"/>
    </xf>
    <xf numFmtId="164" fontId="64" fillId="0" borderId="18" xfId="0" applyFont="true" applyBorder="true" applyAlignment="true" applyProtection="true">
      <alignment horizontal="center" vertical="bottom" textRotation="0" wrapText="false" indent="0" shrinkToFit="false"/>
      <protection locked="true" hidden="false"/>
    </xf>
    <xf numFmtId="164" fontId="12" fillId="0" borderId="19" xfId="0" applyFont="true" applyBorder="true" applyAlignment="false" applyProtection="true">
      <alignment horizontal="general" vertical="bottom" textRotation="0" wrapText="false" indent="0" shrinkToFit="false"/>
      <protection locked="true" hidden="false"/>
    </xf>
    <xf numFmtId="164" fontId="12" fillId="0" borderId="20" xfId="0" applyFont="true" applyBorder="true" applyAlignment="false" applyProtection="true">
      <alignment horizontal="general" vertical="bottom" textRotation="0" wrapText="false" indent="0" shrinkToFit="false"/>
      <protection locked="true" hidden="false"/>
    </xf>
    <xf numFmtId="164" fontId="12" fillId="0" borderId="19" xfId="0" applyFont="true" applyBorder="true" applyAlignment="fals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true">
      <alignment horizontal="center" vertical="center" textRotation="0" wrapText="true" indent="0" shrinkToFit="false"/>
      <protection locked="true" hidden="false"/>
    </xf>
    <xf numFmtId="164" fontId="31" fillId="10" borderId="21" xfId="0" applyFont="true" applyBorder="true" applyAlignment="true" applyProtection="true">
      <alignment horizontal="center" vertical="bottom" textRotation="0" wrapText="false" indent="0" shrinkToFit="false"/>
      <protection locked="true" hidden="false"/>
    </xf>
    <xf numFmtId="164" fontId="12" fillId="0" borderId="22" xfId="0" applyFont="true" applyBorder="true" applyAlignment="false" applyProtection="true">
      <alignment horizontal="general" vertical="bottom" textRotation="0" wrapText="false" indent="0" shrinkToFit="false"/>
      <protection locked="true" hidden="false"/>
    </xf>
    <xf numFmtId="164" fontId="46" fillId="0" borderId="21" xfId="0" applyFont="true" applyBorder="true" applyAlignment="true" applyProtection="true">
      <alignment horizontal="center" vertical="center" textRotation="0" wrapText="false" indent="0" shrinkToFit="false"/>
      <protection locked="true" hidden="false"/>
    </xf>
    <xf numFmtId="164" fontId="65" fillId="0" borderId="0" xfId="92" applyFont="true" applyBorder="true" applyAlignment="true" applyProtection="true">
      <alignment horizontal="center" vertical="center" textRotation="0" wrapText="false" indent="0" shrinkToFit="false"/>
      <protection locked="true" hidden="false"/>
    </xf>
    <xf numFmtId="164" fontId="18" fillId="0" borderId="18" xfId="0" applyFont="true" applyBorder="true" applyAlignment="false" applyProtection="true">
      <alignment horizontal="general" vertical="bottom" textRotation="0" wrapText="false" indent="0" shrinkToFit="false"/>
      <protection locked="true" hidden="false"/>
    </xf>
    <xf numFmtId="164" fontId="65" fillId="0" borderId="19" xfId="92" applyFont="true" applyBorder="true" applyAlignment="true" applyProtection="true">
      <alignment horizontal="center" vertical="center" textRotation="0" wrapText="false" indent="0" shrinkToFit="false"/>
      <protection locked="true" hidden="false"/>
    </xf>
    <xf numFmtId="164" fontId="65" fillId="0" borderId="20" xfId="92" applyFont="true" applyBorder="true" applyAlignment="true" applyProtection="true">
      <alignment horizontal="center" vertical="center" textRotation="0" wrapText="false" indent="0" shrinkToFit="false"/>
      <protection locked="true" hidden="false"/>
    </xf>
    <xf numFmtId="164" fontId="16" fillId="0" borderId="21"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bottom" textRotation="0" wrapText="false" indent="0" shrinkToFit="false"/>
      <protection locked="true" hidden="false"/>
    </xf>
    <xf numFmtId="171" fontId="12" fillId="14" borderId="34" xfId="63" applyFont="true" applyBorder="true" applyAlignment="true" applyProtection="true">
      <alignment horizontal="center" vertical="center" textRotation="0" wrapText="false" indent="0" shrinkToFit="false"/>
      <protection locked="true" hidden="false"/>
    </xf>
    <xf numFmtId="164" fontId="12" fillId="9" borderId="16" xfId="15" applyFont="true" applyBorder="true" applyAlignment="true" applyProtection="true">
      <alignment horizontal="center" vertical="bottom" textRotation="0" wrapText="false" indent="0" shrinkToFit="false"/>
      <protection locked="false" hidden="false"/>
    </xf>
    <xf numFmtId="182" fontId="38" fillId="9" borderId="16" xfId="0" applyFont="true" applyBorder="true" applyAlignment="true" applyProtection="true">
      <alignment horizontal="center" vertical="bottom" textRotation="0" wrapText="false" indent="0" shrinkToFit="false"/>
      <protection locked="false" hidden="false"/>
    </xf>
    <xf numFmtId="164" fontId="12" fillId="9" borderId="29" xfId="15" applyFont="true" applyBorder="true" applyAlignment="true" applyProtection="true">
      <alignment horizontal="center" vertical="bottom" textRotation="0" wrapText="false" indent="0" shrinkToFit="false"/>
      <protection locked="false" hidden="false"/>
    </xf>
    <xf numFmtId="176" fontId="38" fillId="12" borderId="34" xfId="0" applyFont="true" applyBorder="true" applyAlignment="false" applyProtection="true">
      <alignment horizontal="general" vertical="bottom" textRotation="0" wrapText="false" indent="0" shrinkToFit="false"/>
      <protection locked="false" hidden="false"/>
    </xf>
    <xf numFmtId="164" fontId="12" fillId="0" borderId="0" xfId="0" applyFont="true" applyBorder="true" applyAlignment="false" applyProtection="true">
      <alignment horizontal="general" vertical="bottom" textRotation="0" wrapText="false" indent="0" shrinkToFit="false"/>
      <protection locked="false" hidden="false"/>
    </xf>
    <xf numFmtId="164" fontId="12" fillId="9" borderId="34" xfId="0" applyFont="true" applyBorder="true" applyAlignment="false" applyProtection="true">
      <alignment horizontal="general" vertical="bottom" textRotation="0" wrapText="false" indent="0" shrinkToFit="false"/>
      <protection locked="false" hidden="false"/>
    </xf>
    <xf numFmtId="164" fontId="12" fillId="9" borderId="16" xfId="15" applyFont="true" applyBorder="true" applyAlignment="true" applyProtection="true">
      <alignment horizontal="general" vertical="bottom" textRotation="0" wrapText="false" indent="0" shrinkToFit="false"/>
      <protection locked="false" hidden="false"/>
    </xf>
    <xf numFmtId="171" fontId="12" fillId="0" borderId="0" xfId="15" applyFont="true" applyBorder="true" applyAlignment="true" applyProtection="true">
      <alignment horizontal="left" vertical="bottom" textRotation="0" wrapText="false" indent="0" shrinkToFit="false"/>
      <protection locked="true" hidden="false"/>
    </xf>
    <xf numFmtId="164" fontId="12" fillId="0" borderId="0" xfId="15" applyFont="true" applyBorder="true" applyAlignment="true" applyProtection="true">
      <alignment horizontal="general" vertical="bottom" textRotation="0" wrapText="false" indent="0" shrinkToFit="false"/>
      <protection locked="true" hidden="false"/>
    </xf>
    <xf numFmtId="164" fontId="12" fillId="0" borderId="22" xfId="15" applyFont="true" applyBorder="true" applyAlignment="true" applyProtection="true">
      <alignment horizontal="general" vertical="bottom" textRotation="0" wrapText="false" indent="0" shrinkToFit="false"/>
      <protection locked="true" hidden="false"/>
    </xf>
    <xf numFmtId="182" fontId="46" fillId="0" borderId="0" xfId="0" applyFont="true" applyBorder="true" applyAlignment="false" applyProtection="true">
      <alignment horizontal="general" vertical="bottom" textRotation="0" wrapText="false" indent="0" shrinkToFit="false"/>
      <protection locked="true" hidden="false"/>
    </xf>
    <xf numFmtId="182" fontId="46" fillId="0" borderId="22" xfId="0" applyFont="true" applyBorder="true" applyAlignment="false" applyProtection="true">
      <alignment horizontal="general" vertical="bottom" textRotation="0" wrapText="false" indent="0" shrinkToFit="false"/>
      <protection locked="true" hidden="false"/>
    </xf>
    <xf numFmtId="171" fontId="38" fillId="14" borderId="34" xfId="63" applyFont="true" applyBorder="true" applyAlignment="true" applyProtection="true">
      <alignment horizontal="center" vertical="center" textRotation="0" wrapText="false" indent="0" shrinkToFit="false"/>
      <protection locked="true" hidden="false"/>
    </xf>
    <xf numFmtId="164" fontId="38" fillId="9" borderId="16" xfId="15" applyFont="true" applyBorder="true" applyAlignment="true" applyProtection="true">
      <alignment horizontal="center" vertical="bottom" textRotation="0" wrapText="false" indent="0" shrinkToFit="false"/>
      <protection locked="false" hidden="false"/>
    </xf>
    <xf numFmtId="164" fontId="66" fillId="10" borderId="0" xfId="0" applyFont="true" applyBorder="true" applyAlignment="false" applyProtection="true">
      <alignment horizontal="general" vertical="bottom" textRotation="0" wrapText="false" indent="0" shrinkToFit="false"/>
      <protection locked="true" hidden="false"/>
    </xf>
    <xf numFmtId="164" fontId="67" fillId="0" borderId="0" xfId="0" applyFont="true" applyBorder="true" applyAlignment="false" applyProtection="true">
      <alignment horizontal="general" vertical="bottom" textRotation="0" wrapText="false" indent="0" shrinkToFit="false"/>
      <protection locked="true" hidden="false"/>
    </xf>
    <xf numFmtId="164" fontId="67" fillId="0" borderId="0" xfId="0" applyFont="true" applyBorder="true" applyAlignment="false" applyProtection="true">
      <alignment horizontal="general" vertical="bottom" textRotation="0" wrapText="false" indent="0" shrinkToFit="false"/>
      <protection locked="false" hidden="false"/>
    </xf>
    <xf numFmtId="164" fontId="67" fillId="0" borderId="22" xfId="0" applyFont="true" applyBorder="true" applyAlignment="false" applyProtection="true">
      <alignment horizontal="general" vertical="bottom" textRotation="0" wrapText="false" indent="0" shrinkToFit="false"/>
      <protection locked="true" hidden="false"/>
    </xf>
    <xf numFmtId="164" fontId="67" fillId="0" borderId="0" xfId="0" applyFont="true" applyBorder="false" applyAlignment="false" applyProtection="true">
      <alignment horizontal="general" vertical="bottom" textRotation="0" wrapText="false" indent="0" shrinkToFit="false"/>
      <protection locked="true" hidden="false"/>
    </xf>
    <xf numFmtId="164" fontId="67" fillId="0" borderId="0" xfId="0" applyFont="true" applyBorder="true" applyAlignment="false" applyProtection="true">
      <alignment horizontal="general" vertical="bottom" textRotation="0" wrapText="false" indent="0" shrinkToFit="false"/>
      <protection locked="true" hidden="false"/>
    </xf>
    <xf numFmtId="164" fontId="67" fillId="0" borderId="22" xfId="0" applyFont="true" applyBorder="true" applyAlignment="false" applyProtection="true">
      <alignment horizontal="general" vertical="bottom" textRotation="0" wrapText="false" indent="0" shrinkToFit="false"/>
      <protection locked="true" hidden="false"/>
    </xf>
    <xf numFmtId="164" fontId="12" fillId="9" borderId="48" xfId="0" applyFont="true" applyBorder="true" applyAlignment="false" applyProtection="true">
      <alignment horizontal="general" vertical="bottom" textRotation="0" wrapText="false" indent="0" shrinkToFit="false"/>
      <protection locked="false" hidden="false"/>
    </xf>
    <xf numFmtId="164" fontId="12" fillId="9" borderId="49" xfId="15" applyFont="true" applyBorder="true" applyAlignment="true" applyProtection="true">
      <alignment horizontal="general" vertical="bottom" textRotation="0" wrapText="false" indent="0" shrinkToFit="false"/>
      <protection locked="false" hidden="false"/>
    </xf>
    <xf numFmtId="171" fontId="12" fillId="0" borderId="6" xfId="15" applyFont="true" applyBorder="true" applyAlignment="true" applyProtection="true">
      <alignment horizontal="left" vertical="bottom" textRotation="0" wrapText="false" indent="0" shrinkToFit="false"/>
      <protection locked="true" hidden="false"/>
    </xf>
    <xf numFmtId="164" fontId="67" fillId="0" borderId="6" xfId="0" applyFont="true" applyBorder="true" applyAlignment="false" applyProtection="true">
      <alignment horizontal="general" vertical="bottom" textRotation="0" wrapText="false" indent="0" shrinkToFit="false"/>
      <protection locked="true" hidden="false"/>
    </xf>
    <xf numFmtId="164" fontId="67" fillId="0" borderId="24" xfId="0" applyFont="true" applyBorder="true" applyAlignment="false" applyProtection="true">
      <alignment horizontal="general" vertical="bottom" textRotation="0" wrapText="false" indent="0" shrinkToFit="false"/>
      <protection locked="true" hidden="false"/>
    </xf>
    <xf numFmtId="164" fontId="63" fillId="21" borderId="33" xfId="0" applyFont="true" applyBorder="true" applyAlignment="true" applyProtection="true">
      <alignment horizontal="center" vertical="center" textRotation="0" wrapText="false" indent="0" shrinkToFit="false"/>
      <protection locked="true" hidden="false"/>
    </xf>
    <xf numFmtId="164" fontId="63" fillId="21" borderId="33" xfId="0" applyFont="true" applyBorder="true" applyAlignment="true" applyProtection="true">
      <alignment horizontal="center" vertical="center" textRotation="0" wrapText="true" indent="0" shrinkToFit="false"/>
      <protection locked="true" hidden="false"/>
    </xf>
    <xf numFmtId="164" fontId="6" fillId="0" borderId="21"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6" fillId="0" borderId="22" xfId="0" applyFont="true" applyBorder="true" applyAlignment="true" applyProtection="true">
      <alignment horizontal="general" vertical="bottom" textRotation="0" wrapText="true" indent="0" shrinkToFit="false"/>
      <protection locked="true" hidden="false"/>
    </xf>
    <xf numFmtId="164" fontId="69" fillId="0" borderId="21" xfId="0" applyFont="true" applyBorder="true" applyAlignment="true" applyProtection="true">
      <alignment horizontal="right" vertical="bottom" textRotation="0" wrapText="false" indent="0" shrinkToFit="false"/>
      <protection locked="true" hidden="false"/>
    </xf>
    <xf numFmtId="164" fontId="70" fillId="0" borderId="0" xfId="0" applyFont="true" applyBorder="true" applyAlignment="false" applyProtection="true">
      <alignment horizontal="general" vertical="bottom" textRotation="0" wrapText="false" indent="0" shrinkToFit="false"/>
      <protection locked="true" hidden="false"/>
    </xf>
    <xf numFmtId="164" fontId="6" fillId="0" borderId="22" xfId="0" applyFont="true" applyBorder="true" applyAlignment="true" applyProtection="true">
      <alignment horizontal="general" vertical="bottom" textRotation="0" wrapText="true" indent="0" shrinkToFit="false"/>
      <protection locked="true" hidden="false"/>
    </xf>
    <xf numFmtId="164" fontId="6" fillId="0" borderId="22" xfId="0" applyFont="true" applyBorder="true" applyAlignment="false" applyProtection="true">
      <alignment horizontal="general" vertical="bottom" textRotation="0" wrapText="false" indent="0" shrinkToFit="false"/>
      <protection locked="true" hidden="false"/>
    </xf>
    <xf numFmtId="164" fontId="6" fillId="10" borderId="22" xfId="0" applyFont="true" applyBorder="true" applyAlignment="true" applyProtection="true">
      <alignment horizontal="center" vertical="center" textRotation="0" wrapText="true" indent="0" shrinkToFit="false"/>
      <protection locked="true" hidden="false"/>
    </xf>
    <xf numFmtId="164" fontId="19" fillId="0" borderId="21" xfId="0" applyFont="true" applyBorder="true" applyAlignment="true" applyProtection="true">
      <alignment horizontal="right" vertical="center" textRotation="0" wrapText="true" indent="0" shrinkToFit="false"/>
      <protection locked="true" hidden="false"/>
    </xf>
    <xf numFmtId="164" fontId="6" fillId="13" borderId="16" xfId="0" applyFont="true" applyBorder="true" applyAlignment="true" applyProtection="true">
      <alignment horizontal="center" vertical="center" textRotation="0" wrapText="false" indent="0" shrinkToFit="false"/>
      <protection locked="false" hidden="false"/>
    </xf>
    <xf numFmtId="164" fontId="71" fillId="0" borderId="0" xfId="20" applyFont="true" applyBorder="true" applyAlignment="true" applyProtection="true">
      <alignment horizontal="general" vertical="bottom" textRotation="0" wrapText="true" indent="0" shrinkToFit="false"/>
      <protection locked="true" hidden="false"/>
    </xf>
    <xf numFmtId="164" fontId="19" fillId="0" borderId="22" xfId="0" applyFont="true" applyBorder="true" applyAlignment="true" applyProtection="true">
      <alignment horizontal="center" vertical="center" textRotation="0" wrapText="true" indent="0" shrinkToFit="false"/>
      <protection locked="true" hidden="false"/>
    </xf>
    <xf numFmtId="164" fontId="19" fillId="0" borderId="21" xfId="0" applyFont="true" applyBorder="true" applyAlignment="true" applyProtection="true">
      <alignment horizontal="right" vertical="center" textRotation="0" wrapText="false" indent="0" shrinkToFit="false"/>
      <protection locked="true" hidden="false"/>
    </xf>
    <xf numFmtId="164" fontId="72" fillId="9" borderId="16" xfId="0" applyFont="true" applyBorder="true" applyAlignment="true" applyProtection="true">
      <alignment horizontal="center" vertical="center" textRotation="0" wrapText="true" indent="0" shrinkToFit="false"/>
      <protection locked="false" hidden="false"/>
    </xf>
    <xf numFmtId="164" fontId="5" fillId="0" borderId="22" xfId="20" applyFont="true" applyBorder="true" applyAlignment="true" applyProtection="true">
      <alignment horizontal="center" vertical="center" textRotation="0" wrapText="true" indent="0" shrinkToFit="false"/>
      <protection locked="true" hidden="false"/>
    </xf>
    <xf numFmtId="164" fontId="6" fillId="0" borderId="22" xfId="0" applyFont="true" applyBorder="true" applyAlignment="true" applyProtection="true">
      <alignment horizontal="center" vertical="center" textRotation="0" wrapText="true" indent="0" shrinkToFit="false"/>
      <protection locked="true" hidden="false"/>
    </xf>
    <xf numFmtId="164" fontId="74" fillId="0" borderId="21" xfId="0" applyFont="true" applyBorder="true" applyAlignment="true" applyProtection="true">
      <alignment horizontal="right" vertical="center" textRotation="0" wrapText="false" indent="0" shrinkToFit="false"/>
      <protection locked="true" hidden="false"/>
    </xf>
    <xf numFmtId="164" fontId="72" fillId="12" borderId="16" xfId="0" applyFont="true" applyBorder="true" applyAlignment="true" applyProtection="true">
      <alignment horizontal="center" vertical="center" textRotation="0" wrapText="true" indent="0" shrinkToFit="false"/>
      <protection locked="false" hidden="false"/>
    </xf>
    <xf numFmtId="164" fontId="19" fillId="0" borderId="21" xfId="0" applyFont="true" applyBorder="true" applyAlignment="true" applyProtection="true">
      <alignment horizontal="righ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19" fillId="0" borderId="50" xfId="0" applyFont="true" applyBorder="true" applyAlignment="true" applyProtection="true">
      <alignment horizontal="right" vertical="center" textRotation="0" wrapText="true" indent="0" shrinkToFit="false"/>
      <protection locked="true" hidden="false"/>
    </xf>
    <xf numFmtId="164" fontId="5" fillId="0" borderId="16" xfId="20" applyFont="false" applyBorder="true" applyAlignment="true" applyProtection="true">
      <alignment horizontal="general" vertical="bottom" textRotation="0" wrapText="true" indent="0" shrinkToFit="false"/>
      <protection locked="true" hidden="false"/>
    </xf>
    <xf numFmtId="164" fontId="75" fillId="0" borderId="21" xfId="0" applyFont="true" applyBorder="true" applyAlignment="true" applyProtection="true">
      <alignment horizontal="right" vertical="center"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22" xfId="0" applyFont="true" applyBorder="true" applyAlignment="true" applyProtection="true">
      <alignment horizontal="general" vertical="bottom" textRotation="0" wrapText="tru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19" fillId="0" borderId="0"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center" vertical="center" textRotation="0" wrapText="true" indent="0" shrinkToFit="false"/>
      <protection locked="true" hidden="false"/>
    </xf>
    <xf numFmtId="164" fontId="19" fillId="12" borderId="16" xfId="0" applyFont="true" applyBorder="true" applyAlignment="true" applyProtection="true">
      <alignment horizontal="center" vertical="center" textRotation="0" wrapText="false" indent="0" shrinkToFit="false"/>
      <protection locked="false" hidden="false"/>
    </xf>
    <xf numFmtId="164" fontId="73" fillId="0" borderId="22" xfId="0" applyFont="true" applyBorder="true" applyAlignment="true" applyProtection="true">
      <alignment horizontal="center" vertical="center" textRotation="0" wrapText="true" indent="0" shrinkToFit="false"/>
      <protection locked="true" hidden="false"/>
    </xf>
    <xf numFmtId="164" fontId="76" fillId="0" borderId="21" xfId="0" applyFont="true" applyBorder="true" applyAlignment="true" applyProtection="true">
      <alignment horizontal="right" vertical="center" textRotation="0" wrapText="true" indent="0" shrinkToFit="false"/>
      <protection locked="true" hidden="false"/>
    </xf>
    <xf numFmtId="164" fontId="72" fillId="12" borderId="16" xfId="20" applyFont="true" applyBorder="true" applyAlignment="true" applyProtection="true">
      <alignment horizontal="center" vertical="center" textRotation="0" wrapText="false" indent="0" shrinkToFit="false"/>
      <protection locked="false" hidden="false"/>
    </xf>
    <xf numFmtId="164" fontId="19" fillId="12" borderId="35" xfId="0" applyFont="true" applyBorder="true" applyAlignment="true" applyProtection="true">
      <alignment horizontal="center" vertical="center" textRotation="0" wrapText="true" indent="0" shrinkToFit="false"/>
      <protection locked="false" hidden="false"/>
    </xf>
    <xf numFmtId="164" fontId="12" fillId="5" borderId="6" xfId="0" applyFont="true" applyBorder="true" applyAlignment="false" applyProtection="true">
      <alignment horizontal="general" vertical="bottom" textRotation="0" wrapText="false" indent="0" shrinkToFit="false"/>
      <protection locked="true" hidden="false"/>
    </xf>
    <xf numFmtId="164" fontId="12" fillId="5" borderId="24" xfId="0" applyFont="true" applyBorder="true" applyAlignment="true" applyProtection="true">
      <alignment horizontal="general" vertical="bottom" textRotation="0" wrapText="true" indent="0" shrinkToFit="false"/>
      <protection locked="true" hidden="false"/>
    </xf>
    <xf numFmtId="164" fontId="12" fillId="5" borderId="23" xfId="0" applyFont="true" applyBorder="true" applyAlignment="false" applyProtection="true">
      <alignment horizontal="general" vertical="bottom" textRotation="0" wrapText="false" indent="0" shrinkToFit="false"/>
      <protection locked="true" hidden="false"/>
    </xf>
    <xf numFmtId="164" fontId="12" fillId="5" borderId="51" xfId="0" applyFont="true" applyBorder="true" applyAlignment="true" applyProtection="true">
      <alignment horizontal="center" vertical="bottom" textRotation="0" wrapText="false" indent="0" shrinkToFit="false"/>
      <protection locked="true" hidden="false"/>
    </xf>
    <xf numFmtId="164" fontId="12" fillId="10" borderId="18" xfId="0" applyFont="true" applyBorder="true" applyAlignment="true" applyProtection="true">
      <alignment horizontal="center" vertical="center" textRotation="0" wrapText="true" indent="0" shrinkToFit="false"/>
      <protection locked="true" hidden="false"/>
    </xf>
    <xf numFmtId="164" fontId="5" fillId="0" borderId="52" xfId="20" applyFont="true" applyBorder="true" applyAlignment="true" applyProtection="true">
      <alignment horizontal="center" vertical="center" textRotation="0" wrapText="true" indent="0" shrinkToFit="false"/>
      <protection locked="true" hidden="false"/>
    </xf>
    <xf numFmtId="164" fontId="46" fillId="10" borderId="30" xfId="0" applyFont="true" applyBorder="true" applyAlignment="true" applyProtection="true">
      <alignment horizontal="center" vertical="center" textRotation="0" wrapText="true" indent="0" shrinkToFit="false"/>
      <protection locked="true" hidden="false"/>
    </xf>
    <xf numFmtId="164" fontId="49" fillId="4" borderId="22" xfId="0" applyFont="true" applyBorder="true" applyAlignment="true" applyProtection="true">
      <alignment horizontal="general" vertical="center" textRotation="0" wrapText="true" indent="0" shrinkToFit="false"/>
      <protection locked="true" hidden="false"/>
    </xf>
    <xf numFmtId="164" fontId="19" fillId="0" borderId="53" xfId="0" applyFont="true" applyBorder="true" applyAlignment="true" applyProtection="true">
      <alignment horizontal="right" vertical="center" textRotation="0" wrapText="true" indent="0" shrinkToFit="false"/>
      <protection locked="true" hidden="false"/>
    </xf>
    <xf numFmtId="164" fontId="5" fillId="0" borderId="35" xfId="20" applyFont="false" applyBorder="true" applyAlignment="true" applyProtection="true">
      <alignment horizontal="general" vertical="bottom" textRotation="0" wrapText="true" indent="0" shrinkToFit="false"/>
      <protection locked="true" hidden="false"/>
    </xf>
    <xf numFmtId="164" fontId="77" fillId="4" borderId="27" xfId="20" applyFont="true" applyBorder="true" applyAlignment="true" applyProtection="true">
      <alignment horizontal="general" vertical="top" textRotation="0" wrapText="true" indent="0" shrinkToFit="false"/>
      <protection locked="true" hidden="false"/>
    </xf>
    <xf numFmtId="164" fontId="55" fillId="4" borderId="21" xfId="71" applyFont="true" applyBorder="true" applyAlignment="true" applyProtection="true">
      <alignment horizontal="right" vertical="bottom" textRotation="0" wrapText="false" indent="0" shrinkToFit="false"/>
      <protection locked="true" hidden="false"/>
    </xf>
    <xf numFmtId="164" fontId="62" fillId="4" borderId="21" xfId="0" applyFont="true" applyBorder="true" applyAlignment="true" applyProtection="true">
      <alignment horizontal="general" vertical="center" textRotation="0" wrapText="true" indent="0" shrinkToFit="false"/>
      <protection locked="true" hidden="false"/>
    </xf>
    <xf numFmtId="164" fontId="62" fillId="4" borderId="0" xfId="0" applyFont="true" applyBorder="true" applyAlignment="true" applyProtection="true">
      <alignment horizontal="general" vertical="center" textRotation="0" wrapText="true" indent="0" shrinkToFit="false"/>
      <protection locked="true" hidden="false"/>
    </xf>
    <xf numFmtId="164" fontId="5" fillId="0" borderId="49" xfId="20" applyFont="false" applyBorder="true" applyAlignment="true" applyProtection="true">
      <alignment horizontal="general" vertical="bottom" textRotation="0" wrapText="true" indent="0" shrinkToFit="false"/>
      <protection locked="true" hidden="false"/>
    </xf>
    <xf numFmtId="164" fontId="5" fillId="0" borderId="37" xfId="20" applyFont="false" applyBorder="true" applyAlignment="true" applyProtection="true">
      <alignment horizontal="general" vertical="bottom" textRotation="0" wrapText="true" indent="0" shrinkToFit="false"/>
      <protection locked="true" hidden="false"/>
    </xf>
    <xf numFmtId="164" fontId="62" fillId="4" borderId="22" xfId="0" applyFont="true" applyBorder="true" applyAlignment="true" applyProtection="true">
      <alignment horizontal="general" vertical="center" textRotation="0" wrapText="true" indent="0" shrinkToFit="false"/>
      <protection locked="true" hidden="false"/>
    </xf>
    <xf numFmtId="164" fontId="62" fillId="4" borderId="23" xfId="0" applyFont="true" applyBorder="true" applyAlignment="true" applyProtection="true">
      <alignment horizontal="general" vertical="center" textRotation="0" wrapText="true" indent="0" shrinkToFit="false"/>
      <protection locked="true" hidden="false"/>
    </xf>
    <xf numFmtId="164" fontId="62" fillId="4" borderId="6" xfId="0" applyFont="true" applyBorder="true" applyAlignment="true" applyProtection="true">
      <alignment horizontal="general" vertical="center" textRotation="0" wrapText="true" indent="0" shrinkToFit="false"/>
      <protection locked="true" hidden="false"/>
    </xf>
    <xf numFmtId="164" fontId="62" fillId="4" borderId="24" xfId="0" applyFont="true" applyBorder="true" applyAlignment="true" applyProtection="true">
      <alignment horizontal="general" vertical="center" textRotation="0" wrapText="true" indent="0" shrinkToFit="false"/>
      <protection locked="true" hidden="false"/>
    </xf>
    <xf numFmtId="164" fontId="12" fillId="5" borderId="0" xfId="0" applyFont="true" applyBorder="false" applyAlignment="false" applyProtection="true">
      <alignment horizontal="general" vertical="bottom" textRotation="0" wrapText="false" indent="0" shrinkToFit="false"/>
      <protection locked="true" hidden="false"/>
    </xf>
    <xf numFmtId="164" fontId="63" fillId="5" borderId="0" xfId="0" applyFont="true" applyBorder="true" applyAlignment="true" applyProtection="true">
      <alignment horizontal="left" vertical="bottom" textRotation="0" wrapText="false" indent="0" shrinkToFit="false"/>
      <protection locked="true" hidden="false"/>
    </xf>
    <xf numFmtId="164" fontId="78" fillId="5" borderId="0" xfId="0" applyFont="true" applyBorder="false" applyAlignment="true" applyProtection="true">
      <alignment horizontal="general" vertical="bottom" textRotation="0" wrapText="false" indent="0" shrinkToFit="false"/>
      <protection locked="true" hidden="false"/>
    </xf>
    <xf numFmtId="164" fontId="12" fillId="5" borderId="0" xfId="0" applyFont="true" applyBorder="false" applyAlignment="true" applyProtection="true">
      <alignment horizontal="general" vertical="bottom" textRotation="0" wrapText="true" indent="0" shrinkToFit="false"/>
      <protection locked="true" hidden="false"/>
    </xf>
    <xf numFmtId="164" fontId="79" fillId="0" borderId="0" xfId="0" applyFont="true" applyBorder="false" applyAlignment="true" applyProtection="true">
      <alignment horizontal="center" vertical="center" textRotation="0" wrapText="false" indent="0" shrinkToFit="false"/>
      <protection locked="true" hidden="false"/>
    </xf>
    <xf numFmtId="164" fontId="79" fillId="0" borderId="0" xfId="0" applyFont="true" applyBorder="false" applyAlignment="true" applyProtection="true">
      <alignment horizontal="center" vertical="center" textRotation="0" wrapText="true" indent="0" shrinkToFit="false"/>
      <protection locked="true" hidden="false"/>
    </xf>
    <xf numFmtId="164" fontId="31" fillId="0" borderId="0" xfId="0" applyFont="true" applyBorder="false" applyAlignment="true" applyProtection="true">
      <alignment horizontal="center" vertical="center" textRotation="0" wrapText="false" indent="0" shrinkToFit="false"/>
      <protection locked="true" hidden="false"/>
    </xf>
    <xf numFmtId="171" fontId="12" fillId="0" borderId="0" xfId="0" applyFont="true" applyBorder="false" applyAlignment="false" applyProtection="true">
      <alignment horizontal="general" vertical="bottom" textRotation="0" wrapText="false" indent="0" shrinkToFit="false"/>
      <protection locked="true" hidden="false"/>
    </xf>
    <xf numFmtId="172" fontId="12" fillId="9" borderId="0" xfId="15" applyFont="true" applyBorder="true" applyAlignment="true" applyProtection="true">
      <alignment horizontal="center" vertical="center" textRotation="0" wrapText="false" indent="0" shrinkToFit="false"/>
      <protection locked="true" hidden="false"/>
    </xf>
    <xf numFmtId="176" fontId="0" fillId="9" borderId="0" xfId="19" applyFont="false" applyBorder="true" applyAlignment="false" applyProtection="true">
      <alignment horizontal="general" vertical="bottom" textRotation="0" wrapText="false" indent="0" shrinkToFit="false"/>
      <protection locked="true" hidden="false"/>
    </xf>
    <xf numFmtId="182" fontId="0" fillId="9" borderId="0" xfId="19" applyFont="false" applyBorder="true" applyAlignment="false" applyProtection="true">
      <alignment horizontal="general" vertical="bottom" textRotation="0" wrapText="false" indent="0" shrinkToFit="false"/>
      <protection locked="true" hidden="false"/>
    </xf>
    <xf numFmtId="172" fontId="12" fillId="9" borderId="0" xfId="15" applyFont="true" applyBorder="true" applyAlignment="true" applyProtection="true">
      <alignment horizontal="general" vertical="bottom" textRotation="0" wrapText="false" indent="0" shrinkToFit="false"/>
      <protection locked="true" hidden="false"/>
    </xf>
    <xf numFmtId="164" fontId="12" fillId="9" borderId="0" xfId="0" applyFont="true" applyBorder="false" applyAlignment="true" applyProtection="true">
      <alignment horizontal="center" vertical="center" textRotation="0" wrapText="true" indent="0" shrinkToFit="false"/>
      <protection locked="false" hidden="false"/>
    </xf>
    <xf numFmtId="164" fontId="42" fillId="0" borderId="0" xfId="19" applyFont="true" applyBorder="true" applyAlignment="true" applyProtection="true">
      <alignment horizontal="center" vertical="center" textRotation="0" wrapText="false" indent="0" shrinkToFit="false"/>
      <protection locked="true" hidden="false"/>
    </xf>
    <xf numFmtId="172" fontId="12" fillId="0" borderId="0" xfId="15" applyFont="true" applyBorder="true" applyAlignment="true" applyProtection="true">
      <alignment horizontal="center" vertical="center" textRotation="0" wrapText="false" indent="0" shrinkToFit="false"/>
      <protection locked="true" hidden="false"/>
    </xf>
    <xf numFmtId="176" fontId="0" fillId="0" borderId="0" xfId="19" applyFont="false" applyBorder="true" applyAlignment="false" applyProtection="true">
      <alignment horizontal="general" vertical="bottom" textRotation="0" wrapText="false" indent="0" shrinkToFit="false"/>
      <protection locked="true" hidden="false"/>
    </xf>
    <xf numFmtId="172" fontId="12" fillId="0" borderId="0" xfId="15"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false" hidden="false"/>
    </xf>
    <xf numFmtId="166" fontId="12" fillId="0" borderId="0" xfId="0" applyFont="true" applyBorder="false" applyAlignment="fals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center" vertical="center" textRotation="0" wrapText="false" indent="0" shrinkToFit="false"/>
      <protection locked="true" hidden="false"/>
    </xf>
    <xf numFmtId="164" fontId="80" fillId="0" borderId="0" xfId="63" applyFont="true" applyBorder="true" applyAlignment="false" applyProtection="true">
      <alignment horizontal="general" vertical="bottom" textRotation="0" wrapText="false" indent="0" shrinkToFit="false"/>
      <protection locked="true" hidden="false"/>
    </xf>
    <xf numFmtId="164" fontId="81" fillId="0" borderId="0" xfId="0" applyFont="true" applyBorder="true" applyAlignment="false" applyProtection="true">
      <alignment horizontal="general" vertical="bottom" textRotation="0" wrapText="false" indent="0" shrinkToFit="false"/>
      <protection locked="true" hidden="false"/>
    </xf>
    <xf numFmtId="164" fontId="82" fillId="0" borderId="0" xfId="0" applyFont="true" applyBorder="true" applyAlignment="false" applyProtection="true">
      <alignment horizontal="general" vertical="bottom" textRotation="0" wrapText="false" indent="0" shrinkToFit="false"/>
      <protection locked="true" hidden="false"/>
    </xf>
    <xf numFmtId="164" fontId="81" fillId="0" borderId="0" xfId="0" applyFont="true" applyBorder="true" applyAlignment="true" applyProtection="true">
      <alignment horizontal="general" vertical="bottom" textRotation="0" wrapText="true" indent="0" shrinkToFit="false"/>
      <protection locked="true" hidden="false"/>
    </xf>
    <xf numFmtId="164" fontId="81" fillId="0" borderId="0" xfId="63" applyFont="true" applyBorder="true" applyAlignment="false" applyProtection="true">
      <alignment horizontal="general" vertical="bottom" textRotation="0" wrapText="false" indent="0" shrinkToFit="false"/>
      <protection locked="true" hidden="false"/>
    </xf>
    <xf numFmtId="164" fontId="82" fillId="0" borderId="0" xfId="0" applyFont="true" applyBorder="true" applyAlignment="true" applyProtection="true">
      <alignment horizontal="general" vertical="bottom" textRotation="0" wrapText="true" indent="0" shrinkToFit="false"/>
      <protection locked="true" hidden="false"/>
    </xf>
    <xf numFmtId="164" fontId="81" fillId="0" borderId="0" xfId="71" applyFont="true" applyBorder="true" applyAlignment="false" applyProtection="true">
      <alignment horizontal="general" vertical="bottom" textRotation="0" wrapText="false" indent="0" shrinkToFit="false"/>
      <protection locked="true" hidden="false"/>
    </xf>
    <xf numFmtId="164" fontId="24" fillId="0" borderId="0" xfId="71" applyFont="true" applyBorder="true" applyAlignment="false" applyProtection="true">
      <alignment horizontal="general" vertical="bottom" textRotation="0" wrapText="false" indent="0" shrinkToFit="false"/>
      <protection locked="true" hidden="false"/>
    </xf>
    <xf numFmtId="164" fontId="24" fillId="0" borderId="0" xfId="71" applyFont="true" applyBorder="false" applyAlignment="false" applyProtection="true">
      <alignment horizontal="general" vertical="bottom" textRotation="0" wrapText="false" indent="0" shrinkToFit="false"/>
      <protection locked="true" hidden="false"/>
    </xf>
    <xf numFmtId="164" fontId="81" fillId="0" borderId="0" xfId="71" applyFont="true" applyBorder="true" applyAlignment="true" applyProtection="true">
      <alignment horizontal="general" vertical="bottom" textRotation="0" wrapText="true" indent="0" shrinkToFit="false"/>
      <protection locked="true" hidden="false"/>
    </xf>
    <xf numFmtId="164" fontId="24" fillId="0" borderId="0" xfId="71" applyFont="true" applyBorder="false" applyAlignment="true" applyProtection="true">
      <alignment horizontal="general" vertical="bottom" textRotation="0" wrapText="true" indent="0" shrinkToFit="false"/>
      <protection locked="true" hidden="false"/>
    </xf>
    <xf numFmtId="164" fontId="83" fillId="0" borderId="0" xfId="71" applyFont="true" applyBorder="true" applyAlignment="false" applyProtection="true">
      <alignment horizontal="general" vertical="bottom" textRotation="0" wrapText="false" indent="0" shrinkToFit="false"/>
      <protection locked="true" hidden="false"/>
    </xf>
    <xf numFmtId="164" fontId="83" fillId="0" borderId="0" xfId="71" applyFont="true" applyBorder="false" applyAlignment="false" applyProtection="true">
      <alignment horizontal="general" vertical="bottom" textRotation="0" wrapText="false" indent="0" shrinkToFit="false"/>
      <protection locked="true" hidden="false"/>
    </xf>
    <xf numFmtId="164" fontId="24" fillId="0" borderId="0" xfId="71" applyFont="true" applyBorder="true" applyAlignment="false" applyProtection="true">
      <alignment horizontal="general" vertical="bottom" textRotation="0" wrapText="false" indent="0" shrinkToFit="false"/>
      <protection locked="true" hidden="false"/>
    </xf>
    <xf numFmtId="164" fontId="24" fillId="0" borderId="0" xfId="71" applyFont="true" applyBorder="false" applyAlignment="false" applyProtection="true">
      <alignment horizontal="general" vertical="bottom" textRotation="0" wrapText="false" indent="0" shrinkToFit="false"/>
      <protection locked="true" hidden="false"/>
    </xf>
    <xf numFmtId="164" fontId="83" fillId="0" borderId="0" xfId="71" applyFont="true" applyBorder="false" applyAlignment="true" applyProtection="true">
      <alignment horizontal="general" vertical="bottom" textRotation="0" wrapText="tru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24" fillId="0" borderId="0" xfId="71" applyFont="true" applyBorder="false" applyAlignment="true" applyProtection="true">
      <alignment horizontal="general" vertical="bottom" textRotation="0" wrapText="true" indent="0" shrinkToFit="false"/>
      <protection locked="true" hidden="false"/>
    </xf>
    <xf numFmtId="164" fontId="24" fillId="0" borderId="0" xfId="71" applyFont="true" applyBorder="true" applyAlignment="true" applyProtection="true">
      <alignment horizontal="general" vertical="bottom" textRotation="0" wrapText="tru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63" fillId="16" borderId="0" xfId="0" applyFont="true" applyBorder="false" applyAlignment="true" applyProtection="true">
      <alignment horizontal="left" vertical="bottom" textRotation="0" wrapText="false" indent="0" shrinkToFit="false"/>
      <protection locked="true" hidden="false"/>
    </xf>
    <xf numFmtId="164" fontId="42" fillId="16" borderId="0" xfId="71" applyFont="true" applyBorder="false" applyAlignment="true" applyProtection="true">
      <alignment horizontal="general" vertical="bottom" textRotation="0" wrapText="true" indent="0" shrinkToFit="false"/>
      <protection locked="true" hidden="false"/>
    </xf>
    <xf numFmtId="164" fontId="42" fillId="16" borderId="0" xfId="71" applyFont="true" applyBorder="false" applyAlignment="false" applyProtection="true">
      <alignment horizontal="general" vertical="bottom" textRotation="0" wrapText="false" indent="0" shrinkToFit="false"/>
      <protection locked="true" hidden="false"/>
    </xf>
    <xf numFmtId="164" fontId="24" fillId="16" borderId="0" xfId="71" applyFont="true" applyBorder="false" applyAlignment="false" applyProtection="true">
      <alignment horizontal="general" vertical="bottom" textRotation="0" wrapText="false" indent="0" shrinkToFit="false"/>
      <protection locked="true" hidden="false"/>
    </xf>
    <xf numFmtId="164" fontId="79" fillId="0" borderId="0" xfId="0" applyFont="true" applyBorder="false" applyAlignment="false" applyProtection="true">
      <alignment horizontal="general" vertical="bottom" textRotation="0" wrapText="false" indent="0" shrinkToFit="false"/>
      <protection locked="true" hidden="false"/>
    </xf>
    <xf numFmtId="164" fontId="84" fillId="0" borderId="0" xfId="0" applyFont="true" applyBorder="false" applyAlignment="true" applyProtection="true">
      <alignment horizontal="center" vertical="center" textRotation="0" wrapText="false" indent="0" shrinkToFit="false"/>
      <protection locked="true" hidden="false"/>
    </xf>
    <xf numFmtId="164" fontId="85" fillId="0" borderId="0" xfId="0" applyFont="true" applyBorder="false" applyAlignment="true" applyProtection="true">
      <alignment horizontal="center" vertical="center" textRotation="0" wrapText="false" indent="0" shrinkToFit="false"/>
      <protection locked="true" hidden="false"/>
    </xf>
    <xf numFmtId="164" fontId="28" fillId="0" borderId="0" xfId="0" applyFont="true" applyBorder="false" applyAlignment="true" applyProtection="true">
      <alignment horizontal="center" vertical="center" textRotation="0" wrapText="false" indent="0" shrinkToFit="false"/>
      <protection locked="true" hidden="false"/>
    </xf>
    <xf numFmtId="172" fontId="12" fillId="0" borderId="0" xfId="0" applyFont="true" applyBorder="false" applyAlignment="false" applyProtection="true">
      <alignment horizontal="general" vertical="bottom" textRotation="0" wrapText="false" indent="0" shrinkToFit="false"/>
      <protection locked="true" hidden="false"/>
    </xf>
    <xf numFmtId="164" fontId="63" fillId="16" borderId="0" xfId="0" applyFont="true" applyBorder="false" applyAlignment="true" applyProtection="true">
      <alignment horizontal="center" vertical="center" textRotation="0" wrapText="false" indent="0" shrinkToFit="false"/>
      <protection locked="true" hidden="false"/>
    </xf>
    <xf numFmtId="164" fontId="42" fillId="0" borderId="0" xfId="0" applyFont="true" applyBorder="false" applyAlignment="false" applyProtection="true">
      <alignment horizontal="general" vertical="bottom" textRotation="0" wrapText="false" indent="0" shrinkToFit="false"/>
      <protection locked="false" hidden="false"/>
    </xf>
    <xf numFmtId="164" fontId="42" fillId="0" borderId="0" xfId="0" applyFont="true" applyBorder="true" applyAlignment="false" applyProtection="true">
      <alignment horizontal="general" vertical="bottom" textRotation="0" wrapText="false" indent="0" shrinkToFit="false"/>
      <protection locked="false" hidden="false"/>
    </xf>
    <xf numFmtId="164" fontId="42" fillId="16" borderId="0" xfId="0" applyFont="true" applyBorder="false" applyAlignment="false" applyProtection="true">
      <alignment horizontal="general" vertical="bottom" textRotation="0" wrapText="false" indent="0" shrinkToFit="false"/>
      <protection locked="false" hidden="false"/>
    </xf>
    <xf numFmtId="164" fontId="25" fillId="16" borderId="0" xfId="0" applyFont="true" applyBorder="false" applyAlignment="false" applyProtection="true">
      <alignment horizontal="general" vertical="bottom" textRotation="0" wrapText="false" indent="0" shrinkToFit="false"/>
      <protection locked="false" hidden="false"/>
    </xf>
    <xf numFmtId="164" fontId="64" fillId="16" borderId="0" xfId="0" applyFont="true" applyBorder="true" applyAlignment="false" applyProtection="true">
      <alignment horizontal="general" vertical="bottom" textRotation="0" wrapText="false" indent="0" shrinkToFit="false"/>
      <protection locked="false" hidden="false"/>
    </xf>
    <xf numFmtId="180" fontId="24" fillId="16" borderId="0" xfId="0" applyFont="true" applyBorder="false" applyAlignment="false" applyProtection="true">
      <alignment horizontal="general" vertical="bottom" textRotation="0" wrapText="false" indent="0" shrinkToFit="false"/>
      <protection locked="false" hidden="false"/>
    </xf>
    <xf numFmtId="164" fontId="93" fillId="22" borderId="0" xfId="0" applyFont="true" applyBorder="true" applyAlignment="true" applyProtection="true">
      <alignment horizontal="center" vertical="bottom" textRotation="0" wrapText="false" indent="0" shrinkToFit="false"/>
      <protection locked="false" hidden="false"/>
    </xf>
    <xf numFmtId="164" fontId="42" fillId="22" borderId="0" xfId="0" applyFont="true" applyBorder="false" applyAlignment="false" applyProtection="true">
      <alignment horizontal="general" vertical="bottom" textRotation="0" wrapText="false" indent="0" shrinkToFit="false"/>
      <protection locked="false" hidden="false"/>
    </xf>
    <xf numFmtId="164" fontId="42" fillId="0" borderId="0" xfId="0" applyFont="true" applyBorder="false" applyAlignment="false" applyProtection="true">
      <alignment horizontal="general" vertical="bottom" textRotation="0" wrapText="false" indent="0" shrinkToFit="false"/>
      <protection locked="false" hidden="false"/>
    </xf>
    <xf numFmtId="164" fontId="94" fillId="0" borderId="0" xfId="63" applyFont="true" applyBorder="false" applyAlignment="false" applyProtection="true">
      <alignment horizontal="general" vertical="bottom" textRotation="0" wrapText="false" indent="0" shrinkToFit="false"/>
      <protection locked="false" hidden="false"/>
    </xf>
    <xf numFmtId="164" fontId="42" fillId="0" borderId="0" xfId="0" applyFont="true" applyBorder="true" applyAlignment="false" applyProtection="true">
      <alignment horizontal="general" vertical="bottom" textRotation="0" wrapText="false" indent="0" shrinkToFit="false"/>
      <protection locked="false" hidden="false"/>
    </xf>
    <xf numFmtId="164" fontId="31" fillId="16" borderId="0" xfId="111" applyFont="true" applyBorder="true" applyAlignment="true" applyProtection="true">
      <alignment horizontal="center" vertical="top" textRotation="0" wrapText="false" indent="0" shrinkToFit="false"/>
      <protection locked="false" hidden="false"/>
    </xf>
    <xf numFmtId="164" fontId="95" fillId="16" borderId="27" xfId="0" applyFont="true" applyBorder="true" applyAlignment="true" applyProtection="true">
      <alignment horizontal="center" vertical="center" textRotation="0" wrapText="false" indent="0" shrinkToFit="false"/>
      <protection locked="false" hidden="false"/>
    </xf>
    <xf numFmtId="164" fontId="81" fillId="0" borderId="0" xfId="0" applyFont="true" applyBorder="false" applyAlignment="false" applyProtection="true">
      <alignment horizontal="general" vertical="bottom" textRotation="0" wrapText="false" indent="0" shrinkToFit="false"/>
      <protection locked="false" hidden="false"/>
    </xf>
    <xf numFmtId="164" fontId="55" fillId="16" borderId="0" xfId="0" applyFont="true" applyBorder="false" applyAlignment="false" applyProtection="true">
      <alignment horizontal="general" vertical="bottom" textRotation="0" wrapText="false" indent="0" shrinkToFit="false"/>
      <protection locked="false" hidden="false"/>
    </xf>
    <xf numFmtId="164" fontId="31" fillId="16" borderId="0" xfId="115" applyFont="true" applyBorder="true" applyAlignment="true" applyProtection="true">
      <alignment horizontal="center" vertical="top" textRotation="0" wrapText="false" indent="0" shrinkToFit="false"/>
      <protection locked="false" hidden="false"/>
    </xf>
    <xf numFmtId="164" fontId="95" fillId="0" borderId="27" xfId="73" applyFont="true" applyBorder="true" applyAlignment="true" applyProtection="true">
      <alignment horizontal="center" vertical="center" textRotation="0" wrapText="false" indent="0" shrinkToFit="false"/>
      <protection locked="false" hidden="false"/>
    </xf>
    <xf numFmtId="164" fontId="31" fillId="16" borderId="0" xfId="115" applyFont="true" applyBorder="true" applyAlignment="true" applyProtection="true">
      <alignment horizontal="left" vertical="top" textRotation="0" wrapText="false" indent="0" shrinkToFit="false"/>
      <protection locked="false" hidden="false"/>
    </xf>
    <xf numFmtId="164" fontId="5" fillId="0" borderId="0" xfId="20" applyFont="true" applyBorder="true" applyAlignment="true" applyProtection="true">
      <alignment horizontal="general" vertical="bottom" textRotation="0" wrapText="false" indent="0" shrinkToFit="false"/>
      <protection locked="false" hidden="false"/>
    </xf>
    <xf numFmtId="164" fontId="31" fillId="0" borderId="0" xfId="111" applyFont="true" applyBorder="false" applyAlignment="true" applyProtection="true">
      <alignment horizontal="center" vertical="top" textRotation="0" wrapText="false" indent="0" shrinkToFit="false"/>
      <protection locked="false" hidden="false"/>
    </xf>
    <xf numFmtId="164" fontId="96" fillId="10" borderId="0" xfId="73" applyFont="true" applyBorder="true" applyAlignment="true" applyProtection="true">
      <alignment horizontal="center" vertical="center" textRotation="0" wrapText="true" indent="0" shrinkToFit="false"/>
      <protection locked="false" hidden="false"/>
    </xf>
    <xf numFmtId="164" fontId="97" fillId="0" borderId="0" xfId="0" applyFont="true" applyBorder="false" applyAlignment="true" applyProtection="true">
      <alignment horizontal="center" vertical="center" textRotation="0" wrapText="false" indent="0" shrinkToFit="false"/>
      <protection locked="false" hidden="false"/>
    </xf>
    <xf numFmtId="164" fontId="19" fillId="0" borderId="0" xfId="111" applyFont="tru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true" indent="0" shrinkToFit="false"/>
      <protection locked="false" hidden="false"/>
    </xf>
    <xf numFmtId="164" fontId="0" fillId="0" borderId="16" xfId="0" applyFont="false" applyBorder="true" applyAlignment="true" applyProtection="true">
      <alignment horizontal="right" vertical="center" textRotation="0" wrapText="true" indent="0" shrinkToFit="false"/>
      <protection locked="false" hidden="false"/>
    </xf>
    <xf numFmtId="164" fontId="31" fillId="0" borderId="0" xfId="115" applyFont="true" applyBorder="false" applyAlignment="true" applyProtection="true">
      <alignment horizontal="center" vertical="top" textRotation="0" wrapText="false" indent="0" shrinkToFit="false"/>
      <protection locked="false" hidden="false"/>
    </xf>
    <xf numFmtId="164" fontId="97" fillId="0" borderId="0" xfId="73" applyFont="true" applyBorder="false" applyAlignment="true" applyProtection="true">
      <alignment horizontal="center" vertical="center" textRotation="0" wrapText="false" indent="0" shrinkToFit="false"/>
      <protection locked="false" hidden="false"/>
    </xf>
    <xf numFmtId="164" fontId="97" fillId="0" borderId="0" xfId="73" applyFont="true" applyBorder="false" applyAlignment="false" applyProtection="true">
      <alignment horizontal="general" vertical="bottom" textRotation="0" wrapText="false" indent="0" shrinkToFit="false"/>
      <protection locked="false" hidden="false"/>
    </xf>
    <xf numFmtId="164" fontId="72" fillId="0" borderId="0" xfId="73" applyFont="true" applyBorder="false" applyAlignment="false" applyProtection="true">
      <alignment horizontal="general" vertical="bottom" textRotation="0" wrapText="false" indent="0" shrinkToFit="false"/>
      <protection locked="false" hidden="false"/>
    </xf>
    <xf numFmtId="164" fontId="19" fillId="0" borderId="0" xfId="111" applyFont="true" applyBorder="false" applyAlignment="false" applyProtection="true">
      <alignment horizontal="general" vertical="bottom" textRotation="0" wrapText="false" indent="0" shrinkToFit="false"/>
      <protection locked="false" hidden="false"/>
    </xf>
    <xf numFmtId="164" fontId="18" fillId="0" borderId="0" xfId="11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9" fillId="0" borderId="0" xfId="111"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right" vertical="center" textRotation="0" wrapText="true" indent="0" shrinkToFit="false"/>
      <protection locked="false" hidden="false"/>
    </xf>
    <xf numFmtId="164" fontId="19" fillId="0" borderId="0" xfId="115" applyFont="true" applyBorder="false" applyAlignment="false" applyProtection="true">
      <alignment horizontal="general" vertical="bottom" textRotation="0" wrapText="false" indent="0" shrinkToFit="false"/>
      <protection locked="false" hidden="false"/>
    </xf>
    <xf numFmtId="164" fontId="18" fillId="0" borderId="0" xfId="115" applyFont="true" applyBorder="false" applyAlignment="false" applyProtection="true">
      <alignment horizontal="general" vertical="bottom" textRotation="0" wrapText="false" indent="0" shrinkToFit="false"/>
      <protection locked="false" hidden="false"/>
    </xf>
    <xf numFmtId="164" fontId="0" fillId="0" borderId="0" xfId="73" applyFont="true" applyBorder="false" applyAlignment="false" applyProtection="true">
      <alignment horizontal="general" vertical="bottom" textRotation="0" wrapText="false" indent="0" shrinkToFit="false"/>
      <protection locked="false" hidden="false"/>
    </xf>
    <xf numFmtId="164" fontId="42" fillId="0" borderId="0" xfId="73" applyFont="true" applyBorder="false" applyAlignment="false" applyProtection="true">
      <alignment horizontal="general" vertical="bottom" textRotation="0" wrapText="false" indent="0" shrinkToFit="false"/>
      <protection locked="false" hidden="false"/>
    </xf>
    <xf numFmtId="164" fontId="95" fillId="0" borderId="12" xfId="0" applyFont="true" applyBorder="true" applyAlignment="true" applyProtection="true">
      <alignment horizontal="right" vertical="center" textRotation="0" wrapText="false" indent="0" shrinkToFit="false"/>
      <protection locked="false" hidden="false"/>
    </xf>
    <xf numFmtId="164" fontId="97" fillId="0" borderId="0" xfId="0" applyFont="true" applyBorder="false" applyAlignment="false" applyProtection="true">
      <alignment horizontal="general" vertical="bottom" textRotation="0" wrapText="false" indent="0" shrinkToFit="false"/>
      <protection locked="false" hidden="false"/>
    </xf>
    <xf numFmtId="189" fontId="100" fillId="5" borderId="16" xfId="0" applyFont="true" applyBorder="true" applyAlignment="true" applyProtection="true">
      <alignment horizontal="center" vertical="center" textRotation="0" wrapText="false" indent="0" shrinkToFit="false"/>
      <protection locked="false" hidden="false"/>
    </xf>
    <xf numFmtId="190" fontId="100" fillId="0" borderId="16" xfId="0" applyFont="true" applyBorder="true" applyAlignment="true" applyProtection="true">
      <alignment horizontal="center" vertical="center" textRotation="0" wrapText="false" indent="0" shrinkToFit="false"/>
      <protection locked="false" hidden="false"/>
    </xf>
    <xf numFmtId="190" fontId="20" fillId="0" borderId="16" xfId="111" applyFont="true" applyBorder="true" applyAlignment="true" applyProtection="true">
      <alignment horizontal="center" vertical="center" textRotation="0" wrapText="false" indent="0" shrinkToFit="false"/>
      <protection locked="false" hidden="false"/>
    </xf>
    <xf numFmtId="164" fontId="0" fillId="0" borderId="39" xfId="0" applyFont="false" applyBorder="true" applyAlignment="true" applyProtection="true">
      <alignment horizontal="general" vertical="center" textRotation="0" wrapText="true" indent="0" shrinkToFit="false"/>
      <protection locked="false" hidden="false"/>
    </xf>
    <xf numFmtId="164" fontId="0" fillId="0" borderId="40" xfId="0" applyFont="false" applyBorder="true" applyAlignment="true" applyProtection="true">
      <alignment horizontal="general" vertical="center" textRotation="0" wrapText="true" indent="0" shrinkToFit="false"/>
      <protection locked="false" hidden="false"/>
    </xf>
    <xf numFmtId="164" fontId="0" fillId="0" borderId="54" xfId="0" applyFont="false" applyBorder="true" applyAlignment="true" applyProtection="true">
      <alignment horizontal="right" vertical="center" textRotation="0" wrapText="true" indent="0" shrinkToFit="false"/>
      <protection locked="false" hidden="false"/>
    </xf>
    <xf numFmtId="164" fontId="42" fillId="0" borderId="41" xfId="0" applyFont="true" applyBorder="true" applyAlignment="false" applyProtection="true">
      <alignment horizontal="general" vertical="bottom" textRotation="0" wrapText="false" indent="0" shrinkToFit="false"/>
      <protection locked="false" hidden="false"/>
    </xf>
    <xf numFmtId="164" fontId="95" fillId="0" borderId="12" xfId="73" applyFont="true" applyBorder="true" applyAlignment="true" applyProtection="true">
      <alignment horizontal="center" vertical="center" textRotation="0" wrapText="false" indent="0" shrinkToFit="false"/>
      <protection locked="false" hidden="false"/>
    </xf>
    <xf numFmtId="191" fontId="96" fillId="0" borderId="16" xfId="73" applyFont="true" applyBorder="true" applyAlignment="true" applyProtection="true">
      <alignment horizontal="center" vertical="center" textRotation="0" wrapText="false" indent="0" shrinkToFit="false"/>
      <protection locked="false" hidden="false"/>
    </xf>
    <xf numFmtId="164" fontId="96" fillId="0" borderId="16" xfId="73" applyFont="true" applyBorder="true" applyAlignment="true" applyProtection="true">
      <alignment horizontal="center" vertical="center" textRotation="0" wrapText="false" indent="0" shrinkToFit="false"/>
      <protection locked="false" hidden="false"/>
    </xf>
    <xf numFmtId="189" fontId="96" fillId="0" borderId="16" xfId="73" applyFont="true" applyBorder="true" applyAlignment="true" applyProtection="true">
      <alignment horizontal="center" vertical="center" textRotation="0" wrapText="false" indent="0" shrinkToFit="false"/>
      <protection locked="false" hidden="false"/>
    </xf>
    <xf numFmtId="192" fontId="0" fillId="0" borderId="16" xfId="73" applyFont="true" applyBorder="true" applyAlignment="true" applyProtection="true">
      <alignment horizontal="center" vertical="bottom" textRotation="0" wrapText="false" indent="0" shrinkToFit="false"/>
      <protection locked="false" hidden="false"/>
    </xf>
    <xf numFmtId="192" fontId="100" fillId="0" borderId="16" xfId="0" applyFont="true" applyBorder="true" applyAlignment="true" applyProtection="true">
      <alignment horizontal="center" vertical="center" textRotation="0" wrapText="false" indent="0" shrinkToFit="false"/>
      <protection locked="false" hidden="false"/>
    </xf>
    <xf numFmtId="192" fontId="20" fillId="0" borderId="16" xfId="111" applyFont="true" applyBorder="true" applyAlignment="true" applyProtection="true">
      <alignment horizontal="center" vertical="center" textRotation="0" wrapText="false" indent="0" shrinkToFit="false"/>
      <protection locked="false" hidden="false"/>
    </xf>
    <xf numFmtId="189" fontId="100" fillId="0" borderId="16" xfId="0" applyFont="true" applyBorder="true" applyAlignment="true" applyProtection="true">
      <alignment horizontal="center" vertical="center" textRotation="0" wrapText="false" indent="0" shrinkToFit="false"/>
      <protection locked="false" hidden="false"/>
    </xf>
    <xf numFmtId="180" fontId="96" fillId="0" borderId="16" xfId="73" applyFont="true" applyBorder="true" applyAlignment="true" applyProtection="true">
      <alignment horizontal="center" vertical="center" textRotation="0" wrapText="false" indent="0" shrinkToFit="false"/>
      <protection locked="false" hidden="false"/>
    </xf>
    <xf numFmtId="185" fontId="96" fillId="0" borderId="16" xfId="73" applyFont="true" applyBorder="true" applyAlignment="true" applyProtection="true">
      <alignment horizontal="center" vertical="center" textRotation="0" wrapText="false" indent="0" shrinkToFit="false"/>
      <protection locked="false" hidden="false"/>
    </xf>
    <xf numFmtId="193" fontId="100" fillId="0" borderId="16" xfId="0" applyFont="true" applyBorder="true" applyAlignment="true" applyProtection="true">
      <alignment horizontal="center" vertical="center" textRotation="0" wrapText="false" indent="0" shrinkToFit="false"/>
      <protection locked="false" hidden="false"/>
    </xf>
    <xf numFmtId="171" fontId="96" fillId="0" borderId="16" xfId="73" applyFont="true" applyBorder="true" applyAlignment="true" applyProtection="true">
      <alignment horizontal="center" vertical="center" textRotation="0" wrapText="false" indent="0" shrinkToFit="false"/>
      <protection locked="false" hidden="false"/>
    </xf>
    <xf numFmtId="190" fontId="100" fillId="0" borderId="16" xfId="15" applyFont="true" applyBorder="true" applyAlignment="true" applyProtection="true">
      <alignment horizontal="center" vertical="center" textRotation="0" wrapText="false" indent="0" shrinkToFit="false"/>
      <protection locked="false" hidden="false"/>
    </xf>
    <xf numFmtId="164" fontId="0" fillId="0" borderId="16" xfId="73" applyFont="true" applyBorder="true" applyAlignment="true" applyProtection="true">
      <alignment horizontal="center" vertical="bottom" textRotation="0" wrapText="false" indent="0" shrinkToFit="false"/>
      <protection locked="false" hidden="false"/>
    </xf>
    <xf numFmtId="175" fontId="0" fillId="0" borderId="16" xfId="73" applyFont="true" applyBorder="true" applyAlignment="true" applyProtection="true">
      <alignment horizontal="center" vertical="bottom" textRotation="0" wrapText="false" indent="0" shrinkToFit="false"/>
      <protection locked="false" hidden="false"/>
    </xf>
    <xf numFmtId="194" fontId="100" fillId="0" borderId="16" xfId="0" applyFont="true" applyBorder="true" applyAlignment="true" applyProtection="true">
      <alignment horizontal="center" vertical="center" textRotation="0" wrapText="false" indent="0" shrinkToFit="false"/>
      <protection locked="false" hidden="false"/>
    </xf>
    <xf numFmtId="195" fontId="20" fillId="0" borderId="16" xfId="111" applyFont="true" applyBorder="true" applyAlignment="true" applyProtection="true">
      <alignment horizontal="center" vertical="center" textRotation="0" wrapText="false" indent="0" shrinkToFit="false"/>
      <protection locked="false" hidden="false"/>
    </xf>
    <xf numFmtId="164" fontId="72" fillId="0" borderId="0" xfId="0" applyFont="true" applyBorder="false" applyAlignment="false" applyProtection="true">
      <alignment horizontal="general" vertical="bottom" textRotation="0" wrapText="false" indent="0" shrinkToFit="false"/>
      <protection locked="false" hidden="false"/>
    </xf>
    <xf numFmtId="190" fontId="85" fillId="0" borderId="16" xfId="0" applyFont="true" applyBorder="true" applyAlignment="true" applyProtection="true">
      <alignment horizontal="center" vertical="center" textRotation="0" wrapText="false" indent="0" shrinkToFit="false"/>
      <protection locked="false" hidden="false"/>
    </xf>
    <xf numFmtId="164" fontId="42" fillId="16" borderId="0" xfId="73" applyFont="true" applyBorder="false" applyAlignment="false" applyProtection="true">
      <alignment horizontal="general" vertical="bottom" textRotation="0" wrapText="false" indent="0" shrinkToFit="false"/>
      <protection locked="false" hidden="false"/>
    </xf>
    <xf numFmtId="192" fontId="85" fillId="0" borderId="16" xfId="0" applyFont="true" applyBorder="true" applyAlignment="true" applyProtection="true">
      <alignment horizontal="center" vertical="center" textRotation="0" wrapText="false" indent="0" shrinkToFit="false"/>
      <protection locked="false" hidden="false"/>
    </xf>
    <xf numFmtId="164" fontId="18" fillId="0" borderId="0" xfId="111" applyFont="true" applyBorder="false" applyAlignment="true" applyProtection="true">
      <alignment horizontal="general" vertical="center" textRotation="0" wrapText="true" indent="0" shrinkToFit="false"/>
      <protection locked="false" hidden="false"/>
    </xf>
    <xf numFmtId="164" fontId="38" fillId="0" borderId="0" xfId="0" applyFont="true" applyBorder="false" applyAlignment="false" applyProtection="true">
      <alignment horizontal="general" vertical="bottom" textRotation="0" wrapText="false" indent="0" shrinkToFit="false"/>
      <protection locked="false" hidden="false"/>
    </xf>
    <xf numFmtId="164" fontId="41" fillId="0" borderId="0" xfId="0" applyFont="true" applyBorder="false" applyAlignment="false" applyProtection="true">
      <alignment horizontal="general" vertical="bottom" textRotation="0" wrapText="false" indent="0" shrinkToFit="false"/>
      <protection locked="false" hidden="false"/>
    </xf>
    <xf numFmtId="164" fontId="12" fillId="0" borderId="0" xfId="111" applyFont="true" applyBorder="false" applyAlignment="false" applyProtection="true">
      <alignment horizontal="general" vertical="bottom" textRotation="0" wrapText="false" indent="0" shrinkToFit="false"/>
      <protection locked="false" hidden="false"/>
    </xf>
    <xf numFmtId="164" fontId="18" fillId="0" borderId="0" xfId="115" applyFont="true" applyBorder="false" applyAlignment="true" applyProtection="true">
      <alignment horizontal="general" vertical="center" textRotation="0" wrapText="true" indent="0" shrinkToFit="false"/>
      <protection locked="false" hidden="false"/>
    </xf>
    <xf numFmtId="164" fontId="16" fillId="16" borderId="0" xfId="0" applyFont="true" applyBorder="false" applyAlignment="true" applyProtection="true">
      <alignment horizontal="general" vertical="bottom" textRotation="0" wrapText="false" indent="0" shrinkToFit="false"/>
      <protection locked="false" hidden="false"/>
    </xf>
    <xf numFmtId="164" fontId="24" fillId="16" borderId="0" xfId="0" applyFont="true" applyBorder="false" applyAlignment="true" applyProtection="true">
      <alignment horizontal="general" vertical="bottom" textRotation="0" wrapText="false" indent="0" shrinkToFit="false"/>
      <protection locked="false" hidden="false"/>
    </xf>
    <xf numFmtId="164" fontId="24" fillId="0" borderId="0" xfId="0" applyFont="true" applyBorder="false" applyAlignment="true" applyProtection="true">
      <alignment horizontal="general" vertical="bottom" textRotation="0" wrapText="false" indent="0" shrinkToFit="false"/>
      <protection locked="false" hidden="false"/>
    </xf>
    <xf numFmtId="180" fontId="24" fillId="0" borderId="0" xfId="0" applyFont="true" applyBorder="false" applyAlignment="false" applyProtection="true">
      <alignment horizontal="general" vertical="bottom" textRotation="0" wrapText="false" indent="0" shrinkToFit="false"/>
      <protection locked="false" hidden="false"/>
    </xf>
    <xf numFmtId="164" fontId="55" fillId="16" borderId="0" xfId="0" applyFont="true" applyBorder="true" applyAlignment="true" applyProtection="true">
      <alignment horizontal="center" vertical="top" textRotation="0" wrapText="false" indent="0" shrinkToFit="false"/>
      <protection locked="false" hidden="false"/>
    </xf>
    <xf numFmtId="164" fontId="101" fillId="16" borderId="27" xfId="0" applyFont="true" applyBorder="true" applyAlignment="true" applyProtection="true">
      <alignment horizontal="center" vertical="bottom" textRotation="0" wrapText="false" indent="0" shrinkToFit="false"/>
      <protection locked="false" hidden="false"/>
    </xf>
    <xf numFmtId="164" fontId="95" fillId="16" borderId="27" xfId="73" applyFont="true" applyBorder="true" applyAlignment="true" applyProtection="true">
      <alignment horizontal="center" vertical="center" textRotation="0" wrapText="false" indent="0" shrinkToFit="false"/>
      <protection locked="false" hidden="false"/>
    </xf>
    <xf numFmtId="164" fontId="27" fillId="0" borderId="0" xfId="0" applyFont="true" applyBorder="false" applyAlignment="true" applyProtection="true">
      <alignment horizontal="left" vertical="center" textRotation="0" wrapText="false" indent="0" shrinkToFit="false"/>
      <protection locked="false" hidden="false"/>
    </xf>
    <xf numFmtId="164" fontId="46" fillId="0" borderId="0" xfId="0" applyFont="true" applyBorder="false" applyAlignment="true" applyProtection="true">
      <alignment horizontal="general" vertical="top" textRotation="0" wrapText="false" indent="0" shrinkToFit="false"/>
      <protection locked="false" hidden="false"/>
    </xf>
    <xf numFmtId="164" fontId="97" fillId="0" borderId="0" xfId="0" applyFont="true" applyBorder="false" applyAlignment="true" applyProtection="true">
      <alignment horizontal="center" vertical="bottom" textRotation="0" wrapText="false" indent="0" shrinkToFit="false"/>
      <protection locked="false" hidden="false"/>
    </xf>
    <xf numFmtId="164" fontId="18" fillId="0" borderId="0" xfId="111" applyFont="true" applyBorder="true" applyAlignment="false" applyProtection="true">
      <alignment horizontal="general" vertical="bottom" textRotation="0" wrapText="false" indent="0" shrinkToFit="false"/>
      <protection locked="false" hidden="false"/>
    </xf>
    <xf numFmtId="164" fontId="12" fillId="0" borderId="0" xfId="111" applyFont="true" applyBorder="true" applyAlignment="true" applyProtection="true">
      <alignment horizontal="general" vertical="bottom" textRotation="0" wrapText="false" indent="0" shrinkToFit="false"/>
      <protection locked="false" hidden="false"/>
    </xf>
    <xf numFmtId="164" fontId="18" fillId="0" borderId="0" xfId="111" applyFont="true" applyBorder="true" applyAlignment="true" applyProtection="true">
      <alignment horizontal="general" vertical="center" textRotation="0" wrapText="true" indent="0" shrinkToFit="false"/>
      <protection locked="false" hidden="false"/>
    </xf>
    <xf numFmtId="164" fontId="46" fillId="0" borderId="0" xfId="111" applyFont="true" applyBorder="true" applyAlignment="true" applyProtection="true">
      <alignment horizontal="general" vertical="center" textRotation="0" wrapText="true" indent="0" shrinkToFit="false"/>
      <protection locked="false" hidden="false"/>
    </xf>
    <xf numFmtId="164" fontId="18" fillId="16" borderId="0" xfId="115" applyFont="true" applyBorder="false" applyAlignment="false" applyProtection="true">
      <alignment horizontal="general" vertical="bottom" textRotation="0" wrapText="false" indent="0" shrinkToFit="false"/>
      <protection locked="false" hidden="false"/>
    </xf>
    <xf numFmtId="164" fontId="18" fillId="16" borderId="0" xfId="111" applyFont="true" applyBorder="false" applyAlignment="false" applyProtection="true">
      <alignment horizontal="general" vertical="bottom" textRotation="0" wrapText="false" indent="0" shrinkToFit="false"/>
      <protection locked="false" hidden="false"/>
    </xf>
    <xf numFmtId="164" fontId="18" fillId="0" borderId="18" xfId="111" applyFont="true" applyBorder="true" applyAlignment="true" applyProtection="true">
      <alignment horizontal="general" vertical="center" textRotation="0" wrapText="true" indent="0" shrinkToFit="false"/>
      <protection locked="false" hidden="false"/>
    </xf>
    <xf numFmtId="164" fontId="18" fillId="0" borderId="19" xfId="111" applyFont="true" applyBorder="true" applyAlignment="true" applyProtection="true">
      <alignment horizontal="general" vertical="center" textRotation="0" wrapText="true" indent="0" shrinkToFit="false"/>
      <protection locked="false" hidden="false"/>
    </xf>
    <xf numFmtId="164" fontId="46" fillId="0" borderId="20" xfId="111" applyFont="true" applyBorder="true" applyAlignment="true" applyProtection="true">
      <alignment horizontal="left" vertical="center" textRotation="0" wrapText="false" indent="0" shrinkToFit="false"/>
      <protection locked="false" hidden="false"/>
    </xf>
    <xf numFmtId="171" fontId="12" fillId="0" borderId="0" xfId="64" applyFont="true" applyBorder="true" applyAlignment="true" applyProtection="true">
      <alignment horizontal="center" vertical="bottom" textRotation="0" wrapText="false" indent="0" shrinkToFit="false"/>
      <protection locked="false" hidden="false"/>
    </xf>
    <xf numFmtId="164" fontId="95" fillId="0" borderId="12" xfId="0" applyFont="true" applyBorder="true" applyAlignment="true" applyProtection="true">
      <alignment horizontal="center" vertical="center" textRotation="0" wrapText="false" indent="0" shrinkToFit="false"/>
      <protection locked="false" hidden="false"/>
    </xf>
    <xf numFmtId="171" fontId="100" fillId="5" borderId="16" xfId="0" applyFont="true" applyBorder="true" applyAlignment="true" applyProtection="true">
      <alignment horizontal="center" vertical="center" textRotation="0" wrapText="false" indent="0" shrinkToFit="false"/>
      <protection locked="false" hidden="false"/>
    </xf>
    <xf numFmtId="174" fontId="100" fillId="0" borderId="16" xfId="0" applyFont="true" applyBorder="true" applyAlignment="true" applyProtection="true">
      <alignment horizontal="center" vertical="center" textRotation="0" wrapText="false" indent="0" shrinkToFit="false"/>
      <protection locked="false" hidden="false"/>
    </xf>
    <xf numFmtId="164" fontId="18" fillId="16" borderId="0" xfId="115" applyFont="true" applyBorder="false" applyAlignment="true" applyProtection="true">
      <alignment horizontal="general" vertical="center" textRotation="0" wrapText="true" indent="0" shrinkToFit="false"/>
      <protection locked="false" hidden="false"/>
    </xf>
    <xf numFmtId="164" fontId="18" fillId="16" borderId="0" xfId="111" applyFont="true" applyBorder="false" applyAlignment="true" applyProtection="true">
      <alignment horizontal="general" vertical="center" textRotation="0" wrapText="true" indent="0" shrinkToFit="false"/>
      <protection locked="false" hidden="false"/>
    </xf>
    <xf numFmtId="164" fontId="5" fillId="0" borderId="18" xfId="20" applyFont="false" applyBorder="true" applyAlignment="true" applyProtection="true">
      <alignment horizontal="general" vertical="bottom" textRotation="0" wrapText="false" indent="0" shrinkToFit="false"/>
      <protection locked="false" hidden="false"/>
    </xf>
    <xf numFmtId="164" fontId="61" fillId="0" borderId="19" xfId="111" applyFont="true" applyBorder="true" applyAlignment="true" applyProtection="true">
      <alignment horizontal="center" vertical="bottom" textRotation="0" wrapText="false" indent="0" shrinkToFit="false"/>
      <protection locked="false" hidden="false"/>
    </xf>
    <xf numFmtId="171" fontId="18" fillId="0" borderId="20" xfId="64" applyFont="true" applyBorder="true" applyAlignment="true" applyProtection="true">
      <alignment horizontal="right" vertical="bottom" textRotation="0" wrapText="false" indent="0" shrinkToFit="false"/>
      <protection locked="false" hidden="false"/>
    </xf>
    <xf numFmtId="164" fontId="18" fillId="0" borderId="19" xfId="111" applyFont="true" applyBorder="true" applyAlignment="false" applyProtection="true">
      <alignment horizontal="general" vertical="bottom" textRotation="0" wrapText="false" indent="0" shrinkToFit="false"/>
      <protection locked="false" hidden="false"/>
    </xf>
    <xf numFmtId="164" fontId="12" fillId="0" borderId="19" xfId="111" applyFont="true" applyBorder="true" applyAlignment="false" applyProtection="true">
      <alignment horizontal="general" vertical="bottom" textRotation="0" wrapText="false" indent="0" shrinkToFit="false"/>
      <protection locked="false" hidden="false"/>
    </xf>
    <xf numFmtId="164" fontId="18" fillId="0" borderId="20" xfId="111" applyFont="true" applyBorder="true" applyAlignment="false" applyProtection="true">
      <alignment horizontal="general" vertical="bottom" textRotation="0" wrapText="false" indent="0" shrinkToFit="false"/>
      <protection locked="false" hidden="false"/>
    </xf>
    <xf numFmtId="164" fontId="5" fillId="0" borderId="21" xfId="20" applyFont="false" applyBorder="true" applyAlignment="true" applyProtection="true">
      <alignment horizontal="general" vertical="bottom" textRotation="0" wrapText="false" indent="0" shrinkToFit="false"/>
      <protection locked="false" hidden="false"/>
    </xf>
    <xf numFmtId="164" fontId="61" fillId="0" borderId="0" xfId="111" applyFont="true" applyBorder="true" applyAlignment="true" applyProtection="true">
      <alignment horizontal="center" vertical="bottom" textRotation="0" wrapText="false" indent="0" shrinkToFit="false"/>
      <protection locked="false" hidden="false"/>
    </xf>
    <xf numFmtId="171" fontId="18" fillId="0" borderId="22" xfId="64" applyFont="true" applyBorder="true" applyAlignment="true" applyProtection="true">
      <alignment horizontal="right" vertical="bottom" textRotation="0" wrapText="false" indent="0" shrinkToFit="false"/>
      <protection locked="false" hidden="false"/>
    </xf>
    <xf numFmtId="164" fontId="12" fillId="0" borderId="0" xfId="111" applyFont="true" applyBorder="true" applyAlignment="false" applyProtection="true">
      <alignment horizontal="general" vertical="bottom" textRotation="0" wrapText="false" indent="0" shrinkToFit="false"/>
      <protection locked="false" hidden="false"/>
    </xf>
    <xf numFmtId="164" fontId="18" fillId="0" borderId="22" xfId="111" applyFont="true" applyBorder="true" applyAlignment="false" applyProtection="true">
      <alignment horizontal="general" vertical="bottom" textRotation="0" wrapText="false" indent="0" shrinkToFit="false"/>
      <protection locked="false" hidden="false"/>
    </xf>
    <xf numFmtId="171" fontId="100" fillId="0" borderId="16" xfId="0" applyFont="true" applyBorder="true" applyAlignment="true" applyProtection="true">
      <alignment horizontal="center" vertical="center"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4" fontId="31" fillId="0" borderId="0" xfId="111" applyFont="true" applyBorder="false" applyAlignment="false" applyProtection="true">
      <alignment horizontal="general" vertical="bottom" textRotation="0" wrapText="false" indent="0" shrinkToFit="false"/>
      <protection locked="false" hidden="false"/>
    </xf>
    <xf numFmtId="164" fontId="79" fillId="0" borderId="0" xfId="111" applyFont="true" applyBorder="true" applyAlignment="true" applyProtection="true">
      <alignment horizontal="general" vertical="bottom" textRotation="0" wrapText="false" indent="0" shrinkToFit="false"/>
      <protection locked="false" hidden="false"/>
    </xf>
    <xf numFmtId="174" fontId="20" fillId="0" borderId="16" xfId="111" applyFont="true" applyBorder="true" applyAlignment="true" applyProtection="true">
      <alignment horizontal="center" vertical="center" textRotation="0" wrapText="false" indent="0" shrinkToFit="false"/>
      <protection locked="false" hidden="false"/>
    </xf>
    <xf numFmtId="171" fontId="20" fillId="5" borderId="16" xfId="111" applyFont="true" applyBorder="true" applyAlignment="true" applyProtection="true">
      <alignment horizontal="center" vertical="center" textRotation="0" wrapText="false" indent="0" shrinkToFit="false"/>
      <protection locked="false" hidden="false"/>
    </xf>
    <xf numFmtId="164" fontId="18" fillId="0" borderId="0" xfId="111" applyFont="true" applyBorder="false" applyAlignment="true" applyProtection="true">
      <alignment horizontal="right" vertical="bottom" textRotation="0" wrapText="false" indent="0" shrinkToFit="false"/>
      <protection locked="false" hidden="false"/>
    </xf>
    <xf numFmtId="164" fontId="12" fillId="0" borderId="0" xfId="0" applyFont="true" applyBorder="false" applyAlignment="false" applyProtection="true">
      <alignment horizontal="general" vertical="bottom" textRotation="0" wrapText="false" indent="0" shrinkToFit="false"/>
      <protection locked="false" hidden="false"/>
    </xf>
    <xf numFmtId="164" fontId="12" fillId="0" borderId="0" xfId="115" applyFont="true" applyBorder="true" applyAlignment="false" applyProtection="true">
      <alignment horizontal="general" vertical="bottom" textRotation="0" wrapText="false" indent="0" shrinkToFit="false"/>
      <protection locked="false" hidden="false"/>
    </xf>
    <xf numFmtId="164" fontId="18" fillId="16" borderId="0" xfId="115" applyFont="true" applyBorder="true" applyAlignment="false" applyProtection="true">
      <alignment horizontal="general" vertical="bottom" textRotation="0" wrapText="false" indent="0" shrinkToFit="false"/>
      <protection locked="false" hidden="false"/>
    </xf>
    <xf numFmtId="164" fontId="18" fillId="0" borderId="0" xfId="0" applyFont="true" applyBorder="false" applyAlignment="true" applyProtection="true">
      <alignment horizontal="right" vertical="bottom" textRotation="0" wrapText="false" indent="0" shrinkToFit="false"/>
      <protection locked="false" hidden="false"/>
    </xf>
    <xf numFmtId="180" fontId="12" fillId="0" borderId="0" xfId="0" applyFont="true" applyBorder="false" applyAlignment="false" applyProtection="true">
      <alignment horizontal="general" vertical="bottom" textRotation="0" wrapText="false" indent="0" shrinkToFit="false"/>
      <protection locked="false" hidden="false"/>
    </xf>
    <xf numFmtId="164" fontId="18" fillId="0" borderId="0" xfId="0" applyFont="true" applyBorder="false" applyAlignment="true" applyProtection="true">
      <alignment horizontal="right" vertical="center" textRotation="0" wrapText="false" indent="0" shrinkToFit="false"/>
      <protection locked="false" hidden="false"/>
    </xf>
    <xf numFmtId="164" fontId="46" fillId="0" borderId="0" xfId="0" applyFont="true" applyBorder="false" applyAlignment="true" applyProtection="true">
      <alignment horizontal="right" vertical="center" textRotation="0" wrapText="false" indent="0" shrinkToFit="false"/>
      <protection locked="false" hidden="false"/>
    </xf>
    <xf numFmtId="164" fontId="12" fillId="0" borderId="0" xfId="111" applyFont="true" applyBorder="true" applyAlignment="true" applyProtection="true">
      <alignment horizontal="right" vertical="bottom" textRotation="0" wrapText="false" indent="0" shrinkToFit="false"/>
      <protection locked="false" hidden="false"/>
    </xf>
    <xf numFmtId="164" fontId="31" fillId="16" borderId="0" xfId="111" applyFont="true" applyBorder="true" applyAlignment="true" applyProtection="true">
      <alignment horizontal="center" vertical="bottom" textRotation="0" wrapText="false" indent="0" shrinkToFit="false"/>
      <protection locked="false" hidden="false"/>
    </xf>
    <xf numFmtId="164" fontId="95" fillId="16" borderId="27" xfId="0" applyFont="true" applyBorder="true" applyAlignment="true" applyProtection="true">
      <alignment horizontal="center" vertical="bottom" textRotation="0" wrapText="false" indent="0" shrinkToFit="false"/>
      <protection locked="false" hidden="false"/>
    </xf>
    <xf numFmtId="164" fontId="0" fillId="16" borderId="0" xfId="0" applyFont="false" applyBorder="false" applyAlignment="false" applyProtection="true">
      <alignment horizontal="general" vertical="bottom" textRotation="0" wrapText="false" indent="0" shrinkToFit="false"/>
      <protection locked="false" hidden="false"/>
    </xf>
    <xf numFmtId="164" fontId="18" fillId="16" borderId="0" xfId="111" applyFont="true" applyBorder="true" applyAlignment="true" applyProtection="true">
      <alignment horizontal="right" vertical="center" textRotation="0" wrapText="false" indent="0" shrinkToFit="false"/>
      <protection locked="false" hidden="false"/>
    </xf>
    <xf numFmtId="192" fontId="18" fillId="16" borderId="0" xfId="111" applyFont="true" applyBorder="true" applyAlignment="false" applyProtection="true">
      <alignment horizontal="general" vertical="bottom" textRotation="0" wrapText="false" indent="0" shrinkToFit="false"/>
      <protection locked="false" hidden="false"/>
    </xf>
    <xf numFmtId="164" fontId="12" fillId="16" borderId="0" xfId="111" applyFont="true" applyBorder="true" applyAlignment="false" applyProtection="true">
      <alignment horizontal="general" vertical="bottom" textRotation="0" wrapText="false" indent="0" shrinkToFit="false"/>
      <protection locked="false" hidden="false"/>
    </xf>
    <xf numFmtId="164" fontId="38" fillId="16" borderId="0" xfId="0" applyFont="true" applyBorder="true" applyAlignment="false" applyProtection="true">
      <alignment horizontal="general" vertical="bottom" textRotation="0" wrapText="false" indent="0" shrinkToFit="false"/>
      <protection locked="false" hidden="false"/>
    </xf>
    <xf numFmtId="164" fontId="38" fillId="16" borderId="0" xfId="0" applyFont="true" applyBorder="false" applyAlignment="false" applyProtection="true">
      <alignment horizontal="general" vertical="bottom" textRotation="0" wrapText="false" indent="0" shrinkToFit="false"/>
      <protection locked="false" hidden="false"/>
    </xf>
    <xf numFmtId="164" fontId="38" fillId="0" borderId="22" xfId="0" applyFont="true" applyBorder="true" applyAlignment="false" applyProtection="true">
      <alignment horizontal="general" vertical="bottom" textRotation="0" wrapText="false" indent="0" shrinkToFit="false"/>
      <protection locked="false" hidden="false"/>
    </xf>
    <xf numFmtId="164" fontId="38" fillId="0" borderId="0" xfId="73" applyFont="true" applyBorder="false" applyAlignment="false" applyProtection="true">
      <alignment horizontal="general" vertical="bottom" textRotation="0" wrapText="false" indent="0" shrinkToFit="false"/>
      <protection locked="false" hidden="false"/>
    </xf>
    <xf numFmtId="164" fontId="79" fillId="0" borderId="0" xfId="115" applyFont="true" applyBorder="true" applyAlignment="true" applyProtection="true">
      <alignment horizontal="general" vertical="bottom" textRotation="0" wrapText="false" indent="0" shrinkToFit="false"/>
      <protection locked="false" hidden="false"/>
    </xf>
    <xf numFmtId="164" fontId="18" fillId="0" borderId="0" xfId="115" applyFont="true" applyBorder="true" applyAlignment="false" applyProtection="true">
      <alignment horizontal="general" vertical="bottom" textRotation="0" wrapText="false" indent="0" shrinkToFit="false"/>
      <protection locked="false" hidden="false"/>
    </xf>
    <xf numFmtId="164" fontId="38" fillId="0" borderId="0" xfId="73" applyFont="true" applyBorder="true" applyAlignment="false" applyProtection="true">
      <alignment horizontal="general" vertical="bottom" textRotation="0" wrapText="false" indent="0" shrinkToFit="false"/>
      <protection locked="false" hidden="false"/>
    </xf>
    <xf numFmtId="164" fontId="38" fillId="16" borderId="0" xfId="73" applyFont="true" applyBorder="false" applyAlignment="false" applyProtection="true">
      <alignment horizontal="general" vertical="bottom" textRotation="0" wrapText="false" indent="0" shrinkToFit="false"/>
      <protection locked="false" hidden="false"/>
    </xf>
    <xf numFmtId="164" fontId="38" fillId="0" borderId="0" xfId="0" applyFont="true" applyBorder="false" applyAlignment="false" applyProtection="true">
      <alignment horizontal="general" vertical="bottom" textRotation="0" wrapText="false" indent="0" shrinkToFit="false"/>
      <protection locked="false" hidden="false"/>
    </xf>
    <xf numFmtId="164" fontId="55" fillId="0" borderId="16" xfId="73" applyFont="true" applyBorder="true" applyAlignment="true" applyProtection="true">
      <alignment horizontal="left" vertical="bottom" textRotation="0" wrapText="false" indent="0" shrinkToFit="false"/>
      <protection locked="false" hidden="false"/>
    </xf>
    <xf numFmtId="164" fontId="38" fillId="0" borderId="16" xfId="73" applyFont="true" applyBorder="true" applyAlignment="false" applyProtection="true">
      <alignment horizontal="general" vertical="bottom" textRotation="0" wrapText="false" indent="0" shrinkToFit="false"/>
      <protection locked="false" hidden="false"/>
    </xf>
    <xf numFmtId="164" fontId="18" fillId="0" borderId="16" xfId="73" applyFont="true" applyBorder="true" applyAlignment="true" applyProtection="true">
      <alignment horizontal="left" vertical="bottom" textRotation="0" wrapText="false" indent="0" shrinkToFit="false"/>
      <protection locked="false" hidden="false"/>
    </xf>
    <xf numFmtId="164" fontId="19" fillId="0" borderId="16" xfId="124" applyFont="true" applyBorder="true" applyAlignment="true" applyProtection="true">
      <alignment horizontal="left" vertical="bottom" textRotation="0" wrapText="false" indent="0" shrinkToFit="false"/>
      <protection locked="false" hidden="false"/>
    </xf>
    <xf numFmtId="164" fontId="0" fillId="0" borderId="16" xfId="0" applyFont="true" applyBorder="true" applyAlignment="false" applyProtection="true">
      <alignment horizontal="general" vertical="bottom" textRotation="0" wrapText="false" indent="0" shrinkToFit="false"/>
      <protection locked="false" hidden="false"/>
    </xf>
    <xf numFmtId="164" fontId="19" fillId="0" borderId="29" xfId="124" applyFont="true" applyBorder="true" applyAlignment="true" applyProtection="true">
      <alignment horizontal="center" vertical="bottom" textRotation="0" wrapText="false" indent="0" shrinkToFit="false"/>
      <protection locked="false" hidden="false"/>
    </xf>
    <xf numFmtId="164" fontId="19" fillId="0" borderId="30" xfId="124" applyFont="true" applyBorder="true" applyAlignment="true" applyProtection="true">
      <alignment horizontal="center" vertical="bottom" textRotation="0" wrapText="false" indent="0" shrinkToFit="false"/>
      <protection locked="false" hidden="false"/>
    </xf>
    <xf numFmtId="164" fontId="19" fillId="0" borderId="31" xfId="124" applyFont="true" applyBorder="true" applyAlignment="true" applyProtection="true">
      <alignment horizontal="center" vertical="bottom" textRotation="0" wrapText="false" indent="0" shrinkToFit="false"/>
      <protection locked="false" hidden="false"/>
    </xf>
    <xf numFmtId="189" fontId="96" fillId="0" borderId="16" xfId="0" applyFont="true" applyBorder="true" applyAlignment="false" applyProtection="true">
      <alignment horizontal="general" vertical="bottom" textRotation="0" wrapText="false" indent="0" shrinkToFit="false"/>
      <protection locked="false" hidden="false"/>
    </xf>
    <xf numFmtId="164" fontId="96" fillId="0" borderId="16" xfId="0" applyFont="true" applyBorder="true" applyAlignment="false" applyProtection="true">
      <alignment horizontal="general" vertical="bottom" textRotation="0" wrapText="false" indent="0" shrinkToFit="false"/>
      <protection locked="false" hidden="false"/>
    </xf>
    <xf numFmtId="164" fontId="38" fillId="0" borderId="30" xfId="0" applyFont="true" applyBorder="true" applyAlignment="true" applyProtection="true">
      <alignment horizontal="general" vertical="bottom" textRotation="0" wrapText="false" indent="0" shrinkToFit="false"/>
      <protection locked="false" hidden="false"/>
    </xf>
    <xf numFmtId="164" fontId="38" fillId="0" borderId="31" xfId="0" applyFont="true" applyBorder="true" applyAlignment="true" applyProtection="true">
      <alignment horizontal="general" vertical="bottom" textRotation="0" wrapText="false" indent="0" shrinkToFit="false"/>
      <protection locked="false" hidden="false"/>
    </xf>
    <xf numFmtId="164" fontId="19" fillId="0" borderId="31" xfId="124" applyFont="true" applyBorder="true" applyAlignment="true" applyProtection="true">
      <alignment horizontal="left" vertical="bottom" textRotation="0" wrapText="false" indent="0" shrinkToFit="false"/>
      <protection locked="false" hidden="false"/>
    </xf>
    <xf numFmtId="164" fontId="46" fillId="16" borderId="0" xfId="0" applyFont="true" applyBorder="false" applyAlignment="false" applyProtection="true">
      <alignment horizontal="general" vertical="bottom" textRotation="0" wrapText="false" indent="0" shrinkToFit="false"/>
      <protection locked="false" hidden="false"/>
    </xf>
    <xf numFmtId="164" fontId="19" fillId="0" borderId="43" xfId="124" applyFont="true" applyBorder="true" applyAlignment="true" applyProtection="true">
      <alignment horizontal="center" vertical="bottom" textRotation="0" wrapText="false" indent="0" shrinkToFit="false"/>
      <protection locked="false" hidden="false"/>
    </xf>
    <xf numFmtId="164" fontId="38" fillId="0" borderId="27" xfId="0" applyFont="true" applyBorder="true" applyAlignment="true" applyProtection="true">
      <alignment horizontal="general" vertical="bottom" textRotation="0" wrapText="false" indent="0" shrinkToFit="false"/>
      <protection locked="false" hidden="false"/>
    </xf>
    <xf numFmtId="164" fontId="38" fillId="0" borderId="28" xfId="0" applyFont="true" applyBorder="true" applyAlignment="true" applyProtection="true">
      <alignment horizontal="general" vertical="bottom" textRotation="0" wrapText="false" indent="0" shrinkToFit="false"/>
      <protection locked="false" hidden="false"/>
    </xf>
    <xf numFmtId="164" fontId="97" fillId="0" borderId="0" xfId="0" applyFont="true" applyBorder="true" applyAlignment="true" applyProtection="true">
      <alignment horizontal="center" vertical="center" textRotation="0" wrapText="false" indent="0" shrinkToFit="false"/>
      <protection locked="false" hidden="false"/>
    </xf>
    <xf numFmtId="164" fontId="38" fillId="0" borderId="0" xfId="0" applyFont="true" applyBorder="false" applyAlignment="true" applyProtection="true">
      <alignment horizontal="right" vertical="bottom" textRotation="0" wrapText="false" indent="0" shrinkToFit="false"/>
      <protection locked="false" hidden="false"/>
    </xf>
    <xf numFmtId="164" fontId="38" fillId="0" borderId="16"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5" fillId="0" borderId="23" xfId="20" applyFont="false" applyBorder="true" applyAlignment="true" applyProtection="true">
      <alignment horizontal="general" vertical="bottom" textRotation="0" wrapText="false" indent="0" shrinkToFit="false"/>
      <protection locked="false" hidden="false"/>
    </xf>
    <xf numFmtId="164" fontId="38" fillId="0" borderId="6" xfId="0" applyFont="true" applyBorder="true" applyAlignment="false" applyProtection="true">
      <alignment horizontal="general" vertical="bottom" textRotation="0" wrapText="false" indent="0" shrinkToFit="false"/>
      <protection locked="false" hidden="false"/>
    </xf>
    <xf numFmtId="164" fontId="38" fillId="0" borderId="24" xfId="0" applyFont="true" applyBorder="true" applyAlignment="false" applyProtection="true">
      <alignment horizontal="general" vertical="bottom" textRotation="0" wrapText="false" indent="0" shrinkToFit="false"/>
      <protection locked="false" hidden="false"/>
    </xf>
    <xf numFmtId="164" fontId="38" fillId="0" borderId="6" xfId="111" applyFont="true" applyBorder="true" applyAlignment="true" applyProtection="true">
      <alignment horizontal="center" vertical="center" textRotation="0" wrapText="false" indent="0" shrinkToFit="false"/>
      <protection locked="false" hidden="false"/>
    </xf>
    <xf numFmtId="164" fontId="103" fillId="0" borderId="0" xfId="111" applyFont="true" applyBorder="true" applyAlignment="true" applyProtection="true">
      <alignment horizontal="center" vertical="bottom" textRotation="0" wrapText="false" indent="0" shrinkToFit="false"/>
      <protection locked="false" hidden="false"/>
    </xf>
    <xf numFmtId="164" fontId="42" fillId="0" borderId="0" xfId="111" applyFont="true" applyBorder="true" applyAlignment="true" applyProtection="true">
      <alignment horizontal="center" vertical="center" textRotation="0" wrapText="false" indent="0" shrinkToFit="false"/>
      <protection locked="false" hidden="false"/>
    </xf>
    <xf numFmtId="187" fontId="96" fillId="0" borderId="16" xfId="0" applyFont="true" applyBorder="true" applyAlignment="false" applyProtection="true">
      <alignment horizontal="general" vertical="bottom" textRotation="0" wrapText="false" indent="0" shrinkToFit="false"/>
      <protection locked="false" hidden="false"/>
    </xf>
    <xf numFmtId="164" fontId="96" fillId="0" borderId="0" xfId="0" applyFont="true" applyBorder="true" applyAlignment="false" applyProtection="true">
      <alignment horizontal="general" vertical="bottom" textRotation="0" wrapText="false" indent="0" shrinkToFit="false"/>
      <protection locked="false" hidden="false"/>
    </xf>
    <xf numFmtId="164" fontId="24" fillId="0" borderId="0" xfId="111" applyFont="true" applyBorder="false" applyAlignment="true" applyProtection="true">
      <alignment horizontal="right" vertical="bottom" textRotation="0" wrapText="false" indent="0" shrinkToFit="false"/>
      <protection locked="false" hidden="false"/>
    </xf>
    <xf numFmtId="164" fontId="24" fillId="14" borderId="16" xfId="111" applyFont="true" applyBorder="true" applyAlignment="false" applyProtection="true">
      <alignment horizontal="general" vertical="bottom" textRotation="0" wrapText="false" indent="0" shrinkToFit="false"/>
      <protection locked="false" hidden="false"/>
    </xf>
    <xf numFmtId="164" fontId="24" fillId="0" borderId="0" xfId="111" applyFont="true" applyBorder="false" applyAlignment="false" applyProtection="true">
      <alignment horizontal="general" vertical="bottom" textRotation="0" wrapText="false" indent="0" shrinkToFit="false"/>
      <protection locked="false" hidden="false"/>
    </xf>
    <xf numFmtId="164" fontId="24" fillId="9" borderId="16" xfId="111" applyFont="true" applyBorder="true" applyAlignment="false" applyProtection="true">
      <alignment horizontal="general" vertical="bottom" textRotation="0" wrapText="false" indent="0" shrinkToFit="false"/>
      <protection locked="false" hidden="false"/>
    </xf>
    <xf numFmtId="164" fontId="46" fillId="0" borderId="0" xfId="0" applyFont="true" applyBorder="false" applyAlignment="false" applyProtection="true">
      <alignment horizontal="general" vertical="bottom" textRotation="0" wrapText="false" indent="0" shrinkToFit="false"/>
      <protection locked="false" hidden="false"/>
    </xf>
    <xf numFmtId="164" fontId="31" fillId="16" borderId="0" xfId="111" applyFont="true" applyBorder="false" applyAlignment="false" applyProtection="true">
      <alignment horizontal="general" vertical="bottom" textRotation="0" wrapText="false" indent="0" shrinkToFit="false"/>
      <protection locked="false" hidden="false"/>
    </xf>
    <xf numFmtId="164" fontId="104" fillId="0" borderId="0" xfId="53" applyFont="true" applyBorder="true" applyAlignment="true" applyProtection="true">
      <alignment horizontal="general" vertical="bottom" textRotation="0" wrapText="false" indent="0" shrinkToFit="false"/>
      <protection locked="false" hidden="false"/>
    </xf>
    <xf numFmtId="164" fontId="103" fillId="0" borderId="0" xfId="111" applyFont="true" applyBorder="false" applyAlignment="true" applyProtection="true">
      <alignment horizontal="center" vertical="bottom" textRotation="0" wrapText="false" indent="0" shrinkToFit="false"/>
      <protection locked="false" hidden="false"/>
    </xf>
    <xf numFmtId="164" fontId="72" fillId="0" borderId="12" xfId="73" applyFont="true" applyBorder="true" applyAlignment="true" applyProtection="true">
      <alignment horizontal="right" vertical="center" textRotation="0" wrapText="false" indent="0" shrinkToFit="false"/>
      <protection locked="false" hidden="false"/>
    </xf>
    <xf numFmtId="164" fontId="105" fillId="0" borderId="16" xfId="124" applyFont="true" applyBorder="true" applyAlignment="true" applyProtection="true">
      <alignment horizontal="center" vertical="center" textRotation="0" wrapText="false" indent="0" shrinkToFit="false"/>
      <protection locked="false" hidden="false"/>
    </xf>
    <xf numFmtId="164" fontId="19" fillId="0" borderId="16" xfId="124" applyFont="true" applyBorder="true" applyAlignment="true" applyProtection="true">
      <alignment horizontal="center" vertical="center" textRotation="0" wrapText="false" indent="0" shrinkToFit="false"/>
      <protection locked="false" hidden="false"/>
    </xf>
    <xf numFmtId="171" fontId="24" fillId="0" borderId="0" xfId="64" applyFont="true" applyBorder="true" applyAlignment="true" applyProtection="true">
      <alignment horizontal="center" vertical="bottom" textRotation="0" wrapText="false" indent="0" shrinkToFit="false"/>
      <protection locked="false" hidden="false"/>
    </xf>
    <xf numFmtId="164" fontId="31" fillId="0" borderId="0" xfId="111" applyFont="true" applyBorder="true" applyAlignment="false" applyProtection="true">
      <alignment horizontal="general" vertical="bottom" textRotation="0" wrapText="false" indent="0" shrinkToFit="false"/>
      <protection locked="false" hidden="false"/>
    </xf>
    <xf numFmtId="164" fontId="19" fillId="0" borderId="12" xfId="124" applyFont="true" applyBorder="true" applyAlignment="true" applyProtection="true">
      <alignment horizontal="right" vertical="center" textRotation="0" wrapText="false" indent="0" shrinkToFit="false"/>
      <protection locked="false" hidden="false"/>
    </xf>
    <xf numFmtId="164" fontId="72" fillId="0" borderId="16" xfId="124" applyFont="true" applyBorder="true" applyAlignment="true" applyProtection="true">
      <alignment horizontal="center" vertical="center" textRotation="0" wrapText="false" indent="0" shrinkToFit="false"/>
      <protection locked="false" hidden="false"/>
    </xf>
    <xf numFmtId="164" fontId="106" fillId="0" borderId="16" xfId="124" applyFont="true" applyBorder="true" applyAlignment="true" applyProtection="true">
      <alignment horizontal="center" vertical="center" textRotation="0" wrapText="false" indent="0" shrinkToFit="false"/>
      <protection locked="false" hidden="false"/>
    </xf>
    <xf numFmtId="164" fontId="19" fillId="0" borderId="0" xfId="124" applyFont="true" applyBorder="true" applyAlignment="true" applyProtection="true">
      <alignment horizontal="center" vertical="center" textRotation="0" wrapText="false" indent="0" shrinkToFit="false"/>
      <protection locked="false" hidden="false"/>
    </xf>
    <xf numFmtId="164" fontId="106" fillId="0" borderId="0" xfId="124" applyFont="true" applyBorder="true" applyAlignment="true" applyProtection="true">
      <alignment horizontal="center" vertical="center" textRotation="0" wrapText="false" indent="0" shrinkToFit="false"/>
      <protection locked="false" hidden="false"/>
    </xf>
    <xf numFmtId="164" fontId="107" fillId="0" borderId="0" xfId="53" applyFont="true" applyBorder="true" applyAlignment="true" applyProtection="true">
      <alignment horizontal="general" vertical="bottom" textRotation="0" wrapText="false" indent="0" shrinkToFit="false"/>
      <protection locked="false" hidden="false"/>
    </xf>
    <xf numFmtId="164" fontId="61" fillId="0" borderId="0" xfId="111" applyFont="true" applyBorder="false" applyAlignment="true" applyProtection="true">
      <alignment horizontal="center" vertical="bottom" textRotation="0" wrapText="false" indent="0" shrinkToFit="false"/>
      <protection locked="false" hidden="false"/>
    </xf>
    <xf numFmtId="164" fontId="108" fillId="21" borderId="0" xfId="111" applyFont="true" applyBorder="false" applyAlignment="false" applyProtection="true">
      <alignment horizontal="general" vertical="bottom" textRotation="0" wrapText="false" indent="0" shrinkToFit="false"/>
      <protection locked="false" hidden="false"/>
    </xf>
    <xf numFmtId="164" fontId="109" fillId="21" borderId="0" xfId="53" applyFont="true" applyBorder="true" applyAlignment="true" applyProtection="true">
      <alignment horizontal="general" vertical="bottom" textRotation="0" wrapText="false" indent="0" shrinkToFit="false"/>
      <protection locked="false" hidden="false"/>
    </xf>
    <xf numFmtId="164" fontId="110" fillId="21" borderId="0" xfId="111" applyFont="true" applyBorder="false" applyAlignment="true" applyProtection="true">
      <alignment horizontal="center" vertical="bottom" textRotation="0" wrapText="false" indent="0" shrinkToFit="false"/>
      <protection locked="false" hidden="false"/>
    </xf>
    <xf numFmtId="164" fontId="111" fillId="21" borderId="0" xfId="111" applyFont="true" applyBorder="false" applyAlignment="false" applyProtection="true">
      <alignment horizontal="general" vertical="bottom" textRotation="0" wrapText="false" indent="0" shrinkToFit="false"/>
      <protection locked="false" hidden="false"/>
    </xf>
    <xf numFmtId="171" fontId="112" fillId="21" borderId="0" xfId="64" applyFont="true" applyBorder="true" applyAlignment="true" applyProtection="true">
      <alignment horizontal="center" vertical="bottom" textRotation="0" wrapText="false" indent="0" shrinkToFit="false"/>
      <protection locked="false" hidden="false"/>
    </xf>
    <xf numFmtId="164" fontId="63" fillId="21" borderId="0" xfId="111" applyFont="true" applyBorder="true" applyAlignment="true" applyProtection="true">
      <alignment horizontal="center" vertical="bottom" textRotation="0" wrapText="false" indent="0" shrinkToFit="false"/>
      <protection locked="false" hidden="false"/>
    </xf>
    <xf numFmtId="164" fontId="111" fillId="21" borderId="0" xfId="111" applyFont="true" applyBorder="true" applyAlignment="false" applyProtection="true">
      <alignment horizontal="general" vertical="bottom" textRotation="0" wrapText="false" indent="0" shrinkToFit="false"/>
      <protection locked="false" hidden="false"/>
    </xf>
    <xf numFmtId="172" fontId="18" fillId="21" borderId="0" xfId="0" applyFont="true" applyBorder="true" applyAlignment="true" applyProtection="true">
      <alignment horizontal="right" vertical="center" textRotation="0" wrapText="false" indent="0" shrinkToFit="false"/>
      <protection locked="false" hidden="false"/>
    </xf>
    <xf numFmtId="172" fontId="18" fillId="14" borderId="16" xfId="0" applyFont="true" applyBorder="true" applyAlignment="true" applyProtection="true">
      <alignment horizontal="center" vertical="center" textRotation="0" wrapText="true" indent="0" shrinkToFit="false"/>
      <protection locked="false" hidden="false"/>
    </xf>
    <xf numFmtId="164" fontId="18" fillId="21" borderId="0" xfId="111" applyFont="true" applyBorder="false" applyAlignment="true" applyProtection="true">
      <alignment horizontal="general" vertical="bottom" textRotation="0" wrapText="true" indent="0" shrinkToFit="false"/>
      <protection locked="false" hidden="false"/>
    </xf>
    <xf numFmtId="164" fontId="63" fillId="0" borderId="0" xfId="111" applyFont="true" applyBorder="false" applyAlignment="true" applyProtection="true">
      <alignment horizontal="general" vertical="bottom" textRotation="0" wrapText="false" indent="0" shrinkToFit="false"/>
      <protection locked="false" hidden="false"/>
    </xf>
    <xf numFmtId="172" fontId="67" fillId="0" borderId="0" xfId="0" applyFont="true" applyBorder="true" applyAlignment="true" applyProtection="true">
      <alignment horizontal="right" vertical="bottom" textRotation="0" wrapText="false" indent="0" shrinkToFit="false"/>
      <protection locked="false" hidden="false"/>
    </xf>
    <xf numFmtId="172" fontId="12" fillId="0" borderId="0" xfId="0" applyFont="true" applyBorder="true" applyAlignment="true" applyProtection="true">
      <alignment horizontal="general" vertical="bottom" textRotation="0" wrapText="true" indent="0" shrinkToFit="false"/>
      <protection locked="false" hidden="false"/>
    </xf>
    <xf numFmtId="164" fontId="18" fillId="0" borderId="0" xfId="111" applyFont="true" applyBorder="false" applyAlignment="true" applyProtection="true">
      <alignment horizontal="general" vertical="bottom" textRotation="0" wrapText="true" indent="0" shrinkToFit="false"/>
      <protection locked="false" hidden="false"/>
    </xf>
    <xf numFmtId="164" fontId="55" fillId="16" borderId="0" xfId="111" applyFont="true" applyBorder="false" applyAlignment="true" applyProtection="true">
      <alignment horizontal="right" vertical="bottom" textRotation="0" wrapText="false" indent="0" shrinkToFit="false"/>
      <protection locked="false" hidden="false"/>
    </xf>
    <xf numFmtId="164" fontId="55" fillId="16" borderId="0" xfId="111" applyFont="true" applyBorder="false" applyAlignment="false" applyProtection="true">
      <alignment horizontal="general" vertical="bottom" textRotation="0" wrapText="false" indent="0" shrinkToFit="false"/>
      <protection locked="false" hidden="false"/>
    </xf>
    <xf numFmtId="164" fontId="24" fillId="16" borderId="0" xfId="111" applyFont="true" applyBorder="false" applyAlignment="false" applyProtection="true">
      <alignment horizontal="general" vertical="bottom" textRotation="0" wrapText="false" indent="0" shrinkToFit="false"/>
      <protection locked="false" hidden="false"/>
    </xf>
    <xf numFmtId="164" fontId="113" fillId="16" borderId="0" xfId="111" applyFont="true" applyBorder="false" applyAlignment="false" applyProtection="true">
      <alignment horizontal="general" vertical="bottom" textRotation="0" wrapText="false" indent="0" shrinkToFit="false"/>
      <protection locked="false" hidden="false"/>
    </xf>
    <xf numFmtId="164" fontId="16" fillId="16" borderId="0" xfId="111" applyFont="true" applyBorder="false" applyAlignment="false" applyProtection="true">
      <alignment horizontal="general" vertical="bottom" textRotation="0" wrapText="false" indent="0" shrinkToFit="false"/>
      <protection locked="false" hidden="false"/>
    </xf>
    <xf numFmtId="164" fontId="114" fillId="16" borderId="0" xfId="0" applyFont="true" applyBorder="false" applyAlignment="false" applyProtection="true">
      <alignment horizontal="general" vertical="bottom" textRotation="0" wrapText="false" indent="0" shrinkToFit="false"/>
      <protection locked="false" hidden="false"/>
    </xf>
    <xf numFmtId="164" fontId="114" fillId="16" borderId="0" xfId="0" applyFont="true" applyBorder="true" applyAlignment="false" applyProtection="true">
      <alignment horizontal="general" vertical="bottom" textRotation="0" wrapText="false" indent="0" shrinkToFit="false"/>
      <protection locked="false" hidden="false"/>
    </xf>
    <xf numFmtId="164" fontId="18" fillId="0" borderId="0" xfId="111" applyFont="true" applyBorder="false" applyAlignment="true" applyProtection="true">
      <alignment horizontal="left" vertical="center" textRotation="0" wrapText="false" indent="0" shrinkToFit="false"/>
      <protection locked="false" hidden="false"/>
    </xf>
    <xf numFmtId="164" fontId="18" fillId="16" borderId="0" xfId="111" applyFont="true" applyBorder="false" applyAlignment="true" applyProtection="true">
      <alignment horizontal="left" vertical="center" textRotation="0" wrapText="false" indent="0" shrinkToFit="false"/>
      <protection locked="false" hidden="false"/>
    </xf>
    <xf numFmtId="164" fontId="79" fillId="0" borderId="0" xfId="111" applyFont="true" applyBorder="false" applyAlignment="true" applyProtection="true">
      <alignment horizontal="general" vertical="bottom" textRotation="0" wrapText="false" indent="0" shrinkToFit="false"/>
      <protection locked="false" hidden="false"/>
    </xf>
    <xf numFmtId="164" fontId="12" fillId="0" borderId="0" xfId="111" applyFont="true" applyBorder="false" applyAlignment="false" applyProtection="true">
      <alignment horizontal="general" vertical="bottom" textRotation="0" wrapText="false" indent="0" shrinkToFit="false"/>
      <protection locked="false" hidden="false"/>
    </xf>
    <xf numFmtId="164" fontId="46" fillId="0" borderId="0" xfId="111" applyFont="true" applyBorder="true" applyAlignment="true" applyProtection="true">
      <alignment horizontal="left" vertical="center" textRotation="0" wrapText="false" indent="0" shrinkToFit="false"/>
      <protection locked="false" hidden="false"/>
    </xf>
    <xf numFmtId="164" fontId="46" fillId="0" borderId="0" xfId="0" applyFont="true" applyBorder="false" applyAlignment="false" applyProtection="true">
      <alignment horizontal="general" vertical="bottom" textRotation="0" wrapText="false" indent="0" shrinkToFit="false"/>
      <protection locked="true" hidden="false"/>
    </xf>
    <xf numFmtId="164" fontId="46" fillId="0" borderId="0" xfId="111" applyFont="true" applyBorder="true" applyAlignment="true" applyProtection="true">
      <alignment horizontal="center" vertical="center" textRotation="0" wrapText="true" indent="0" shrinkToFit="false"/>
      <protection locked="false" hidden="false"/>
    </xf>
    <xf numFmtId="164" fontId="46" fillId="0" borderId="0" xfId="64" applyFont="true" applyBorder="true" applyAlignment="true" applyProtection="true">
      <alignment horizontal="left" vertical="center" textRotation="0" wrapText="false" indent="0" shrinkToFit="false"/>
      <protection locked="false" hidden="false"/>
    </xf>
    <xf numFmtId="164" fontId="46" fillId="0" borderId="0" xfId="64" applyFont="true" applyBorder="true" applyAlignment="true" applyProtection="true">
      <alignment horizontal="center" vertical="center" textRotation="0" wrapText="true" indent="0" shrinkToFit="false"/>
      <protection locked="false" hidden="false"/>
    </xf>
    <xf numFmtId="164" fontId="46" fillId="0" borderId="0" xfId="0" applyFont="true" applyBorder="false" applyAlignment="true" applyProtection="true">
      <alignment horizontal="center" vertical="center" textRotation="0" wrapText="true" indent="0" shrinkToFit="false"/>
      <protection locked="false" hidden="false"/>
    </xf>
    <xf numFmtId="164" fontId="18" fillId="12" borderId="6" xfId="0" applyFont="true" applyBorder="true" applyAlignment="true" applyProtection="true">
      <alignment horizontal="center" vertical="center" textRotation="0" wrapText="true" indent="0" shrinkToFit="false"/>
      <protection locked="false" hidden="false"/>
    </xf>
    <xf numFmtId="164" fontId="18" fillId="0" borderId="6" xfId="0" applyFont="true" applyBorder="true" applyAlignment="true" applyProtection="true">
      <alignment horizontal="left" vertical="center" textRotation="0" wrapText="true" indent="0" shrinkToFit="false"/>
      <protection locked="false" hidden="false"/>
    </xf>
    <xf numFmtId="164" fontId="18" fillId="14" borderId="6" xfId="0" applyFont="true" applyBorder="true" applyAlignment="true" applyProtection="true">
      <alignment horizontal="left" vertical="center" textRotation="0" wrapText="true" indent="0" shrinkToFit="false"/>
      <protection locked="false" hidden="false"/>
    </xf>
    <xf numFmtId="164" fontId="18" fillId="0" borderId="6" xfId="0" applyFont="true" applyBorder="true" applyAlignment="true" applyProtection="true">
      <alignment horizontal="left" vertical="center" textRotation="0" wrapText="false" indent="0" shrinkToFit="false"/>
      <protection locked="false" hidden="false"/>
    </xf>
    <xf numFmtId="164" fontId="18" fillId="0" borderId="6" xfId="111" applyFont="true" applyBorder="true" applyAlignment="true" applyProtection="true">
      <alignment horizontal="left" vertical="center" textRotation="0" wrapText="false" indent="0" shrinkToFit="false"/>
      <protection locked="false" hidden="false"/>
    </xf>
    <xf numFmtId="164" fontId="18" fillId="0" borderId="0" xfId="111" applyFont="true" applyBorder="false" applyAlignment="true" applyProtection="true">
      <alignment horizontal="left" vertical="center" textRotation="0" wrapText="true" indent="0" shrinkToFit="false"/>
      <protection locked="false" hidden="false"/>
    </xf>
    <xf numFmtId="164" fontId="46" fillId="0" borderId="0" xfId="64" applyFont="true" applyBorder="true" applyAlignment="true" applyProtection="true">
      <alignment horizontal="left" vertical="center" textRotation="0" wrapText="true" indent="0" shrinkToFit="false"/>
      <protection locked="true" hidden="false"/>
    </xf>
    <xf numFmtId="164" fontId="46" fillId="0" borderId="0" xfId="64" applyFont="true" applyBorder="true" applyAlignment="true" applyProtection="true">
      <alignment horizontal="left" vertical="center" textRotation="0" wrapText="true" indent="0" shrinkToFit="false"/>
      <protection locked="true" hidden="false"/>
    </xf>
    <xf numFmtId="164" fontId="18" fillId="0" borderId="0" xfId="64" applyFont="true" applyBorder="true" applyAlignment="true" applyProtection="true">
      <alignment horizontal="left" vertical="center" textRotation="0" wrapText="true" indent="0" shrinkToFit="false"/>
      <protection locked="false" hidden="false"/>
    </xf>
    <xf numFmtId="164" fontId="46" fillId="0" borderId="0" xfId="64" applyFont="true" applyBorder="true" applyAlignment="true" applyProtection="true">
      <alignment horizontal="left" vertical="center" textRotation="0" wrapText="true" indent="0" shrinkToFit="false"/>
      <protection locked="false" hidden="false"/>
    </xf>
    <xf numFmtId="164" fontId="46" fillId="0" borderId="0" xfId="64" applyFont="true" applyBorder="true" applyAlignment="true" applyProtection="true">
      <alignment horizontal="left" vertical="center" textRotation="0" wrapText="true" indent="0" shrinkToFit="false"/>
      <protection locked="false" hidden="false"/>
    </xf>
    <xf numFmtId="164" fontId="38" fillId="0" borderId="0" xfId="111" applyFont="true" applyBorder="true" applyAlignment="false" applyProtection="true">
      <alignment horizontal="general" vertical="bottom" textRotation="0" wrapText="false" indent="0" shrinkToFit="false"/>
      <protection locked="false" hidden="false"/>
    </xf>
    <xf numFmtId="164" fontId="12" fillId="14" borderId="16" xfId="0" applyFont="true" applyBorder="true" applyAlignment="false" applyProtection="true">
      <alignment horizontal="general" vertical="bottom" textRotation="0" wrapText="false" indent="0" shrinkToFit="false"/>
      <protection locked="true" hidden="false"/>
    </xf>
    <xf numFmtId="164" fontId="38" fillId="12" borderId="16" xfId="111" applyFont="true" applyBorder="true" applyAlignment="false" applyProtection="true">
      <alignment horizontal="general" vertical="bottom" textRotation="0" wrapText="false" indent="0" shrinkToFit="false"/>
      <protection locked="false" hidden="false"/>
    </xf>
    <xf numFmtId="164" fontId="12" fillId="23" borderId="16" xfId="0" applyFont="true" applyBorder="true" applyAlignment="false" applyProtection="true">
      <alignment horizontal="general" vertical="bottom" textRotation="0" wrapText="false" indent="0" shrinkToFit="false"/>
      <protection locked="false" hidden="false"/>
    </xf>
    <xf numFmtId="171" fontId="12" fillId="12" borderId="16" xfId="0" applyFont="true" applyBorder="true" applyAlignment="true" applyProtection="true">
      <alignment horizontal="center" vertical="bottom" textRotation="0" wrapText="false" indent="0" shrinkToFit="false"/>
      <protection locked="false" hidden="false"/>
    </xf>
    <xf numFmtId="164" fontId="12" fillId="12" borderId="16" xfId="111" applyFont="true" applyBorder="true" applyAlignment="false" applyProtection="true">
      <alignment horizontal="general" vertical="bottom" textRotation="0" wrapText="false" indent="0" shrinkToFit="false"/>
      <protection locked="false" hidden="false"/>
    </xf>
    <xf numFmtId="164" fontId="12" fillId="12" borderId="42" xfId="0" applyFont="true" applyBorder="true" applyAlignment="false" applyProtection="true">
      <alignment horizontal="general" vertical="bottom" textRotation="0" wrapText="false" indent="0" shrinkToFit="false"/>
      <protection locked="false" hidden="false"/>
    </xf>
    <xf numFmtId="172" fontId="12" fillId="12" borderId="16" xfId="111" applyFont="true" applyBorder="true" applyAlignment="false" applyProtection="true">
      <alignment horizontal="general" vertical="bottom" textRotation="0" wrapText="false" indent="0" shrinkToFit="false"/>
      <protection locked="false" hidden="false"/>
    </xf>
    <xf numFmtId="164" fontId="12" fillId="14" borderId="16" xfId="0" applyFont="true" applyBorder="true" applyAlignment="false" applyProtection="true">
      <alignment horizontal="general" vertical="bottom" textRotation="0" wrapText="false" indent="0" shrinkToFit="false"/>
      <protection locked="false" hidden="false"/>
    </xf>
    <xf numFmtId="164" fontId="12" fillId="12" borderId="16" xfId="0" applyFont="true" applyBorder="true" applyAlignment="false" applyProtection="true">
      <alignment horizontal="general" vertical="bottom" textRotation="0" wrapText="false" indent="0" shrinkToFit="false"/>
      <protection locked="false" hidden="false"/>
    </xf>
    <xf numFmtId="164" fontId="12" fillId="0" borderId="0" xfId="111" applyFont="true" applyBorder="true" applyAlignment="false" applyProtection="true">
      <alignment horizontal="general" vertical="bottom" textRotation="0" wrapText="false" indent="0" shrinkToFit="false"/>
      <protection locked="false" hidden="false"/>
    </xf>
    <xf numFmtId="164" fontId="18" fillId="9" borderId="16" xfId="111" applyFont="true" applyBorder="true" applyAlignment="false" applyProtection="true">
      <alignment horizontal="general" vertical="bottom" textRotation="0" wrapText="false" indent="0" shrinkToFit="false"/>
      <protection locked="false" hidden="false"/>
    </xf>
    <xf numFmtId="172" fontId="12" fillId="14" borderId="16" xfId="0" applyFont="true" applyBorder="true" applyAlignment="false" applyProtection="true">
      <alignment horizontal="general" vertical="bottom" textRotation="0" wrapText="false" indent="0" shrinkToFit="false"/>
      <protection locked="true" hidden="false"/>
    </xf>
    <xf numFmtId="180" fontId="38" fillId="14" borderId="16" xfId="115" applyFont="true" applyBorder="true" applyAlignment="false" applyProtection="true">
      <alignment horizontal="general" vertical="bottom" textRotation="0" wrapText="false" indent="0" shrinkToFit="false"/>
      <protection locked="true" hidden="false"/>
    </xf>
    <xf numFmtId="172" fontId="12" fillId="14" borderId="16" xfId="0" applyFont="true" applyBorder="true" applyAlignment="false" applyProtection="true">
      <alignment horizontal="general" vertical="bottom" textRotation="0" wrapText="false" indent="0" shrinkToFit="false"/>
      <protection locked="false" hidden="false"/>
    </xf>
    <xf numFmtId="172" fontId="12" fillId="24" borderId="16" xfId="0" applyFont="true" applyBorder="true" applyAlignment="false" applyProtection="true">
      <alignment horizontal="general" vertical="bottom" textRotation="0" wrapText="false" indent="0" shrinkToFit="false"/>
      <protection locked="false" hidden="false"/>
    </xf>
    <xf numFmtId="172" fontId="12" fillId="0" borderId="0" xfId="0" applyFont="true" applyBorder="true" applyAlignment="false" applyProtection="true">
      <alignment horizontal="general" vertical="bottom" textRotation="0" wrapText="false" indent="0" shrinkToFit="false"/>
      <protection locked="false" hidden="false"/>
    </xf>
    <xf numFmtId="164" fontId="5" fillId="12" borderId="16" xfId="20" applyFont="false" applyBorder="true" applyAlignment="true" applyProtection="true">
      <alignment horizontal="general" vertical="bottom" textRotation="0" wrapText="false" indent="0" shrinkToFit="false"/>
      <protection locked="false" hidden="false"/>
    </xf>
    <xf numFmtId="164" fontId="38" fillId="0" borderId="0" xfId="111" applyFont="true" applyBorder="false" applyAlignment="false" applyProtection="true">
      <alignment horizontal="general" vertical="bottom" textRotation="0" wrapText="false" indent="0" shrinkToFit="false"/>
      <protection locked="false" hidden="false"/>
    </xf>
    <xf numFmtId="164" fontId="115" fillId="14" borderId="16" xfId="0" applyFont="true" applyBorder="true" applyAlignment="false" applyProtection="true">
      <alignment horizontal="general" vertical="bottom" textRotation="0" wrapText="false" indent="0" shrinkToFit="false"/>
      <protection locked="true" hidden="false"/>
    </xf>
    <xf numFmtId="164" fontId="46" fillId="0" borderId="0" xfId="111" applyFont="true" applyBorder="true" applyAlignment="false" applyProtection="true">
      <alignment horizontal="general" vertical="bottom" textRotation="0" wrapText="false" indent="0" shrinkToFit="false"/>
      <protection locked="false" hidden="false"/>
    </xf>
    <xf numFmtId="164" fontId="46" fillId="0" borderId="0" xfId="111" applyFont="true" applyBorder="true" applyAlignment="true" applyProtection="true">
      <alignment horizontal="right" vertical="bottom" textRotation="0" wrapText="false" indent="0" shrinkToFit="false"/>
      <protection locked="false" hidden="false"/>
    </xf>
    <xf numFmtId="185" fontId="46" fillId="14" borderId="16" xfId="111" applyFont="true" applyBorder="true" applyAlignment="true" applyProtection="true">
      <alignment horizontal="center" vertical="bottom" textRotation="0" wrapText="false" indent="0" shrinkToFit="false"/>
      <protection locked="true" hidden="false"/>
    </xf>
    <xf numFmtId="164" fontId="46" fillId="14" borderId="16" xfId="111" applyFont="true" applyBorder="true" applyAlignment="true" applyProtection="true">
      <alignment horizontal="center" vertical="bottom" textRotation="0" wrapText="false" indent="0" shrinkToFit="false"/>
      <protection locked="true" hidden="false"/>
    </xf>
    <xf numFmtId="185" fontId="46" fillId="25" borderId="16" xfId="111" applyFont="true" applyBorder="true" applyAlignment="true" applyProtection="true">
      <alignment horizontal="center" vertical="bottom" textRotation="0" wrapText="false" indent="0" shrinkToFit="false"/>
      <protection locked="false" hidden="false"/>
    </xf>
    <xf numFmtId="164" fontId="38" fillId="10" borderId="16" xfId="111" applyFont="true" applyBorder="true" applyAlignment="true" applyProtection="true">
      <alignment horizontal="center" vertical="center" textRotation="0" wrapText="true" indent="0" shrinkToFit="false"/>
      <protection locked="false" hidden="false"/>
    </xf>
    <xf numFmtId="164" fontId="38" fillId="0" borderId="0" xfId="111" applyFont="true" applyBorder="true" applyAlignment="true" applyProtection="true">
      <alignment horizontal="right" vertical="bottom" textRotation="0" wrapText="false" indent="0" shrinkToFit="false"/>
      <protection locked="false" hidden="false"/>
    </xf>
    <xf numFmtId="185" fontId="38" fillId="14" borderId="16" xfId="111" applyFont="true" applyBorder="true" applyAlignment="true" applyProtection="true">
      <alignment horizontal="center" vertical="bottom" textRotation="0" wrapText="false" indent="0" shrinkToFit="false"/>
      <protection locked="true" hidden="false"/>
    </xf>
    <xf numFmtId="164" fontId="12" fillId="9" borderId="16" xfId="111" applyFont="true" applyBorder="true" applyAlignment="true" applyProtection="true">
      <alignment horizontal="center" vertical="bottom" textRotation="0" wrapText="false" indent="0" shrinkToFit="false"/>
      <protection locked="false" hidden="false"/>
    </xf>
    <xf numFmtId="185" fontId="38" fillId="25" borderId="16" xfId="111" applyFont="true" applyBorder="true" applyAlignment="true" applyProtection="true">
      <alignment horizontal="center" vertical="bottom" textRotation="0" wrapText="false" indent="0" shrinkToFit="false"/>
      <protection locked="false" hidden="false"/>
    </xf>
    <xf numFmtId="164" fontId="38" fillId="0" borderId="0" xfId="111" applyFont="true" applyBorder="true" applyAlignment="false" applyProtection="true">
      <alignment horizontal="general" vertical="bottom" textRotation="0" wrapText="false" indent="0" shrinkToFit="false"/>
      <protection locked="false" hidden="false"/>
    </xf>
    <xf numFmtId="164" fontId="38" fillId="9" borderId="16" xfId="0" applyFont="true" applyBorder="true" applyAlignment="true" applyProtection="true">
      <alignment horizontal="center" vertical="center" textRotation="0" wrapText="false" indent="0" shrinkToFit="false"/>
      <protection locked="false" hidden="false"/>
    </xf>
    <xf numFmtId="164" fontId="12" fillId="16" borderId="0" xfId="111" applyFont="true" applyBorder="false" applyAlignment="false" applyProtection="true">
      <alignment horizontal="general" vertical="bottom" textRotation="0" wrapText="false" indent="0" shrinkToFit="false"/>
      <protection locked="false" hidden="false"/>
    </xf>
    <xf numFmtId="164" fontId="12" fillId="0" borderId="12" xfId="111" applyFont="true" applyBorder="true" applyAlignment="true" applyProtection="true">
      <alignment horizontal="right" vertical="center" textRotation="0" wrapText="false" indent="0" shrinkToFit="false"/>
      <protection locked="false" hidden="false"/>
    </xf>
    <xf numFmtId="164" fontId="116" fillId="0" borderId="0" xfId="20" applyFont="true" applyBorder="true" applyAlignment="true" applyProtection="true">
      <alignment horizontal="left" vertical="bottom" textRotation="0" wrapText="false" indent="1" shrinkToFit="false"/>
      <protection locked="false" hidden="false"/>
    </xf>
    <xf numFmtId="164" fontId="12" fillId="0" borderId="0" xfId="111" applyFont="true" applyBorder="false" applyAlignment="true" applyProtection="true">
      <alignment horizontal="right" vertical="bottom" textRotation="0" wrapText="false" indent="0" shrinkToFit="false"/>
      <protection locked="false" hidden="false"/>
    </xf>
    <xf numFmtId="164" fontId="38" fillId="14" borderId="16" xfId="111" applyFont="true" applyBorder="true" applyAlignment="false" applyProtection="true">
      <alignment horizontal="general" vertical="bottom" textRotation="0" wrapText="false" indent="0" shrinkToFit="false"/>
      <protection locked="true" hidden="false"/>
    </xf>
    <xf numFmtId="164" fontId="12" fillId="0" borderId="0" xfId="111" applyFont="true" applyBorder="false" applyAlignment="false" applyProtection="true">
      <alignment horizontal="general" vertical="bottom" textRotation="0" wrapText="false" indent="0" shrinkToFit="false"/>
      <protection locked="true" hidden="false"/>
    </xf>
    <xf numFmtId="164" fontId="18" fillId="0" borderId="0" xfId="111" applyFont="true" applyBorder="false" applyAlignment="true" applyProtection="true">
      <alignment horizontal="left" vertical="bottom" textRotation="0" wrapText="false" indent="0" shrinkToFit="false"/>
      <protection locked="false" hidden="false"/>
    </xf>
    <xf numFmtId="164" fontId="12" fillId="10" borderId="16" xfId="111" applyFont="true" applyBorder="true" applyAlignment="true" applyProtection="true">
      <alignment horizontal="center" vertical="bottom" textRotation="0" wrapText="false" indent="0" shrinkToFit="false"/>
      <protection locked="false" hidden="false"/>
    </xf>
    <xf numFmtId="164" fontId="38" fillId="24" borderId="16" xfId="111" applyFont="true" applyBorder="true" applyAlignment="false" applyProtection="true">
      <alignment horizontal="general" vertical="bottom" textRotation="0" wrapText="false" indent="0" shrinkToFit="false"/>
      <protection locked="false" hidden="false"/>
    </xf>
    <xf numFmtId="164" fontId="18" fillId="0" borderId="0" xfId="111" applyFont="true" applyBorder="true" applyAlignment="true" applyProtection="true">
      <alignment horizontal="center" vertical="center" textRotation="0" wrapText="false" indent="0" shrinkToFit="false"/>
      <protection locked="false" hidden="false"/>
    </xf>
    <xf numFmtId="164" fontId="12" fillId="9" borderId="16" xfId="111" applyFont="true" applyBorder="true" applyAlignment="true" applyProtection="true">
      <alignment horizontal="center" vertical="center" textRotation="0" wrapText="false" indent="0" shrinkToFit="false"/>
      <protection locked="false" hidden="false"/>
    </xf>
    <xf numFmtId="164" fontId="12" fillId="23" borderId="16" xfId="0" applyFont="true" applyBorder="true" applyAlignment="true" applyProtection="true">
      <alignment horizontal="general" vertical="bottom" textRotation="0" wrapText="true" indent="0" shrinkToFit="false"/>
      <protection locked="false" hidden="false"/>
    </xf>
    <xf numFmtId="164" fontId="38" fillId="10" borderId="44" xfId="111" applyFont="true" applyBorder="true" applyAlignment="true" applyProtection="true">
      <alignment horizontal="left" vertical="center" textRotation="0" wrapText="false" indent="0" shrinkToFit="false"/>
      <protection locked="false" hidden="false"/>
    </xf>
    <xf numFmtId="164" fontId="38" fillId="10" borderId="46" xfId="111" applyFont="true" applyBorder="true" applyAlignment="true" applyProtection="true">
      <alignment horizontal="left" vertical="center" textRotation="0" wrapText="false" indent="0" shrinkToFit="false"/>
      <protection locked="false" hidden="false"/>
    </xf>
    <xf numFmtId="164" fontId="38" fillId="10" borderId="45" xfId="111" applyFont="true" applyBorder="true" applyAlignment="true" applyProtection="true">
      <alignment horizontal="left" vertical="center" textRotation="0" wrapText="false" indent="0" shrinkToFit="false"/>
      <protection locked="false" hidden="false"/>
    </xf>
    <xf numFmtId="164" fontId="38" fillId="10" borderId="3" xfId="111" applyFont="true" applyBorder="true" applyAlignment="true" applyProtection="true">
      <alignment horizontal="left" vertical="center" textRotation="0" wrapText="false" indent="0" shrinkToFit="false"/>
      <protection locked="false" hidden="false"/>
    </xf>
    <xf numFmtId="164" fontId="38" fillId="10" borderId="0" xfId="111" applyFont="true" applyBorder="true" applyAlignment="true" applyProtection="true">
      <alignment horizontal="left" vertical="center" textRotation="0" wrapText="false" indent="0" shrinkToFit="false"/>
      <protection locked="false" hidden="false"/>
    </xf>
    <xf numFmtId="164" fontId="38" fillId="10" borderId="12" xfId="111" applyFont="true" applyBorder="true" applyAlignment="true" applyProtection="true">
      <alignment horizontal="left" vertical="center" textRotation="0" wrapText="false" indent="0" shrinkToFit="false"/>
      <protection locked="false" hidden="false"/>
    </xf>
    <xf numFmtId="164" fontId="38" fillId="10" borderId="43" xfId="111" applyFont="true" applyBorder="true" applyAlignment="true" applyProtection="true">
      <alignment horizontal="left" vertical="center" textRotation="0" wrapText="false" indent="0" shrinkToFit="false"/>
      <protection locked="false" hidden="false"/>
    </xf>
    <xf numFmtId="164" fontId="38" fillId="10" borderId="27" xfId="111" applyFont="true" applyBorder="true" applyAlignment="true" applyProtection="true">
      <alignment horizontal="left" vertical="center" textRotation="0" wrapText="false" indent="0" shrinkToFit="false"/>
      <protection locked="false" hidden="false"/>
    </xf>
    <xf numFmtId="164" fontId="38" fillId="10" borderId="28" xfId="111" applyFont="true" applyBorder="true" applyAlignment="true" applyProtection="true">
      <alignment horizontal="left" vertical="center" textRotation="0" wrapText="false" indent="0" shrinkToFit="false"/>
      <protection locked="false" hidden="false"/>
    </xf>
    <xf numFmtId="164" fontId="103" fillId="16" borderId="0" xfId="111" applyFont="true" applyBorder="false" applyAlignment="true" applyProtection="true">
      <alignment horizontal="center" vertical="bottom" textRotation="0" wrapText="false" indent="0" shrinkToFit="false"/>
      <protection locked="false" hidden="false"/>
    </xf>
    <xf numFmtId="164" fontId="24" fillId="16" borderId="0" xfId="111" applyFont="true" applyBorder="true" applyAlignment="false" applyProtection="true">
      <alignment horizontal="general" vertical="bottom" textRotation="0" wrapText="false" indent="0" shrinkToFit="false"/>
      <protection locked="false" hidden="false"/>
    </xf>
    <xf numFmtId="164" fontId="42" fillId="16" borderId="0" xfId="0" applyFont="true" applyBorder="true" applyAlignment="false" applyProtection="true">
      <alignment horizontal="general" vertical="bottom" textRotation="0" wrapText="false" indent="0" shrinkToFit="false"/>
      <protection locked="false" hidden="false"/>
    </xf>
    <xf numFmtId="164" fontId="38" fillId="0" borderId="0" xfId="111" applyFont="true" applyBorder="false" applyAlignment="false" applyProtection="true">
      <alignment horizontal="general" vertical="bottom" textRotation="0" wrapText="false" indent="0" shrinkToFit="false"/>
      <protection locked="false" hidden="false"/>
    </xf>
    <xf numFmtId="164" fontId="18" fillId="0" borderId="0" xfId="111" applyFont="true" applyBorder="true" applyAlignment="true" applyProtection="true">
      <alignment horizontal="general" vertical="bottom" textRotation="0" wrapText="false" indent="0" shrinkToFit="false"/>
      <protection locked="false" hidden="false"/>
    </xf>
    <xf numFmtId="164" fontId="18" fillId="16" borderId="0" xfId="111" applyFont="true" applyBorder="true" applyAlignment="true" applyProtection="true">
      <alignment horizontal="left" vertical="center" textRotation="0" wrapText="false" indent="0" shrinkToFit="false"/>
      <protection locked="false" hidden="false"/>
    </xf>
    <xf numFmtId="164" fontId="12" fillId="10" borderId="42" xfId="0" applyFont="true" applyBorder="true" applyAlignment="false" applyProtection="true">
      <alignment horizontal="general" vertical="bottom" textRotation="0" wrapText="false" indent="0" shrinkToFit="false"/>
      <protection locked="false" hidden="false"/>
    </xf>
    <xf numFmtId="164" fontId="18" fillId="16" borderId="0" xfId="111" applyFont="true" applyBorder="true" applyAlignment="false" applyProtection="true">
      <alignment horizontal="general" vertical="bottom" textRotation="0" wrapText="false" indent="0" shrinkToFit="false"/>
      <protection locked="false" hidden="false"/>
    </xf>
    <xf numFmtId="164" fontId="12" fillId="10" borderId="16" xfId="0" applyFont="true" applyBorder="true" applyAlignment="false" applyProtection="true">
      <alignment horizontal="general" vertical="bottom" textRotation="0" wrapText="false" indent="0" shrinkToFit="false"/>
      <protection locked="false" hidden="false"/>
    </xf>
    <xf numFmtId="164" fontId="12" fillId="10" borderId="16" xfId="111" applyFont="true" applyBorder="true" applyAlignment="false" applyProtection="true">
      <alignment horizontal="general" vertical="bottom" textRotation="0" wrapText="false" indent="0" shrinkToFit="false"/>
      <protection locked="false" hidden="false"/>
    </xf>
    <xf numFmtId="180" fontId="12" fillId="12" borderId="16" xfId="111" applyFont="true" applyBorder="true" applyAlignment="false" applyProtection="true">
      <alignment horizontal="general" vertical="bottom" textRotation="0" wrapText="false" indent="0" shrinkToFit="false"/>
      <protection locked="false" hidden="false"/>
    </xf>
    <xf numFmtId="171" fontId="46" fillId="14" borderId="16" xfId="111" applyFont="true" applyBorder="true" applyAlignment="true" applyProtection="true">
      <alignment horizontal="center" vertical="bottom" textRotation="0" wrapText="false" indent="0" shrinkToFit="false"/>
      <protection locked="true" hidden="false"/>
    </xf>
    <xf numFmtId="164" fontId="38" fillId="10" borderId="16" xfId="111" applyFont="true" applyBorder="true" applyAlignment="true" applyProtection="true">
      <alignment horizontal="center" vertical="bottom" textRotation="0" wrapText="false" indent="0" shrinkToFit="false"/>
      <protection locked="false" hidden="false"/>
    </xf>
    <xf numFmtId="164" fontId="12" fillId="10" borderId="44" xfId="111" applyFont="true" applyBorder="true" applyAlignment="true" applyProtection="true">
      <alignment horizontal="general" vertical="bottom" textRotation="0" wrapText="false" indent="0" shrinkToFit="false"/>
      <protection locked="false" hidden="false"/>
    </xf>
    <xf numFmtId="164" fontId="12" fillId="10" borderId="46" xfId="111" applyFont="true" applyBorder="true" applyAlignment="true" applyProtection="true">
      <alignment horizontal="general" vertical="bottom" textRotation="0" wrapText="false" indent="0" shrinkToFit="false"/>
      <protection locked="false" hidden="false"/>
    </xf>
    <xf numFmtId="164" fontId="12" fillId="10" borderId="45" xfId="111" applyFont="true" applyBorder="true" applyAlignment="true" applyProtection="true">
      <alignment horizontal="general" vertical="bottom" textRotation="0" wrapText="false" indent="0" shrinkToFit="false"/>
      <protection locked="false" hidden="false"/>
    </xf>
    <xf numFmtId="164" fontId="12" fillId="10" borderId="3" xfId="111" applyFont="true" applyBorder="true" applyAlignment="true" applyProtection="true">
      <alignment horizontal="general" vertical="bottom" textRotation="0" wrapText="false" indent="0" shrinkToFit="false"/>
      <protection locked="false" hidden="false"/>
    </xf>
    <xf numFmtId="164" fontId="12" fillId="10" borderId="0" xfId="111" applyFont="true" applyBorder="true" applyAlignment="true" applyProtection="true">
      <alignment horizontal="general" vertical="bottom" textRotation="0" wrapText="false" indent="0" shrinkToFit="false"/>
      <protection locked="false" hidden="false"/>
    </xf>
    <xf numFmtId="164" fontId="12" fillId="10" borderId="12" xfId="111" applyFont="true" applyBorder="true" applyAlignment="true" applyProtection="true">
      <alignment horizontal="general" vertical="bottom" textRotation="0" wrapText="false" indent="0" shrinkToFit="false"/>
      <protection locked="false" hidden="false"/>
    </xf>
    <xf numFmtId="164" fontId="38" fillId="0" borderId="0" xfId="111" applyFont="true" applyBorder="true" applyAlignment="true" applyProtection="true">
      <alignment horizontal="center" vertical="bottom" textRotation="0" wrapText="false" indent="0" shrinkToFit="false"/>
      <protection locked="false" hidden="false"/>
    </xf>
    <xf numFmtId="164" fontId="12" fillId="0" borderId="0" xfId="111" applyFont="true" applyBorder="false" applyAlignment="true" applyProtection="true">
      <alignment horizontal="right" vertical="bottom" textRotation="0" wrapText="false" indent="0" shrinkToFit="false"/>
      <protection locked="false" hidden="false"/>
    </xf>
    <xf numFmtId="164" fontId="12" fillId="10" borderId="43" xfId="111" applyFont="true" applyBorder="true" applyAlignment="true" applyProtection="true">
      <alignment horizontal="general" vertical="bottom" textRotation="0" wrapText="false" indent="0" shrinkToFit="false"/>
      <protection locked="false" hidden="false"/>
    </xf>
    <xf numFmtId="164" fontId="12" fillId="10" borderId="27" xfId="111" applyFont="true" applyBorder="true" applyAlignment="true" applyProtection="true">
      <alignment horizontal="general" vertical="bottom" textRotation="0" wrapText="false" indent="0" shrinkToFit="false"/>
      <protection locked="false" hidden="false"/>
    </xf>
    <xf numFmtId="164" fontId="12" fillId="10" borderId="28" xfId="111" applyFont="true" applyBorder="true" applyAlignment="true" applyProtection="true">
      <alignment horizontal="general"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4" fontId="61" fillId="16" borderId="0" xfId="111" applyFont="true" applyBorder="false" applyAlignment="true" applyProtection="true">
      <alignment horizontal="center" vertical="bottom" textRotation="0" wrapText="false" indent="0" shrinkToFit="false"/>
      <protection locked="false" hidden="false"/>
    </xf>
    <xf numFmtId="164" fontId="46" fillId="0" borderId="0" xfId="0" applyFont="true" applyBorder="false" applyAlignment="true" applyProtection="true">
      <alignment horizontal="left" vertical="center" textRotation="0" wrapText="false" indent="0" shrinkToFit="false"/>
      <protection locked="false" hidden="false"/>
    </xf>
    <xf numFmtId="164" fontId="18" fillId="26" borderId="6" xfId="0" applyFont="true" applyBorder="true" applyAlignment="true" applyProtection="true">
      <alignment horizontal="center" vertical="center" textRotation="0" wrapText="true" indent="0" shrinkToFit="false"/>
      <protection locked="false" hidden="false"/>
    </xf>
    <xf numFmtId="180" fontId="12" fillId="12" borderId="42" xfId="0" applyFont="true" applyBorder="true" applyAlignment="false" applyProtection="true">
      <alignment horizontal="general" vertical="bottom" textRotation="0" wrapText="false" indent="0" shrinkToFit="false"/>
      <protection locked="false" hidden="false"/>
    </xf>
    <xf numFmtId="180" fontId="12" fillId="12" borderId="16" xfId="0" applyFont="true" applyBorder="true" applyAlignment="false" applyProtection="true">
      <alignment horizontal="general" vertical="bottom" textRotation="0" wrapText="false" indent="0" shrinkToFit="false"/>
      <protection locked="false" hidden="false"/>
    </xf>
    <xf numFmtId="188" fontId="46" fillId="14" borderId="16" xfId="111" applyFont="true" applyBorder="true" applyAlignment="true" applyProtection="true">
      <alignment horizontal="center" vertical="bottom" textRotation="0" wrapText="false" indent="0" shrinkToFit="false"/>
      <protection locked="true" hidden="false"/>
    </xf>
    <xf numFmtId="164" fontId="46" fillId="16" borderId="0" xfId="111" applyFont="true" applyBorder="true" applyAlignment="true" applyProtection="true">
      <alignment horizontal="right" vertical="bottom" textRotation="0" wrapText="false" indent="0" shrinkToFit="false"/>
      <protection locked="false" hidden="false"/>
    </xf>
    <xf numFmtId="188" fontId="38" fillId="14" borderId="16" xfId="111" applyFont="true" applyBorder="true" applyAlignment="true" applyProtection="true">
      <alignment horizontal="center" vertical="bottom" textRotation="0" wrapText="false" indent="0" shrinkToFit="false"/>
      <protection locked="true" hidden="false"/>
    </xf>
    <xf numFmtId="164" fontId="38" fillId="16" borderId="0" xfId="111" applyFont="true" applyBorder="true" applyAlignment="true" applyProtection="true">
      <alignment horizontal="right" vertical="bottom" textRotation="0" wrapText="false" indent="0" shrinkToFit="false"/>
      <protection locked="false" hidden="false"/>
    </xf>
    <xf numFmtId="196" fontId="38" fillId="14" borderId="16" xfId="111" applyFont="true" applyBorder="true" applyAlignment="true" applyProtection="true">
      <alignment horizontal="center" vertical="bottom" textRotation="0" wrapText="false" indent="0" shrinkToFit="false"/>
      <protection locked="true" hidden="false"/>
    </xf>
    <xf numFmtId="164" fontId="12" fillId="0" borderId="0" xfId="111" applyFont="true" applyBorder="true" applyAlignment="false" applyProtection="true">
      <alignment horizontal="general" vertical="bottom" textRotation="0" wrapText="false" indent="0" shrinkToFit="false"/>
      <protection locked="true" hidden="false"/>
    </xf>
    <xf numFmtId="164" fontId="5" fillId="23" borderId="16" xfId="20" applyFont="true" applyBorder="true" applyAlignment="true" applyProtection="true">
      <alignment horizontal="general" vertical="bottom" textRotation="0" wrapText="false" indent="0" shrinkToFit="false"/>
      <protection locked="false" hidden="false"/>
    </xf>
    <xf numFmtId="180" fontId="12" fillId="10" borderId="16" xfId="111" applyFont="true" applyBorder="true" applyAlignment="false" applyProtection="true">
      <alignment horizontal="general" vertical="bottom" textRotation="0" wrapText="false" indent="0" shrinkToFit="false"/>
      <protection locked="false" hidden="false"/>
    </xf>
    <xf numFmtId="164" fontId="16" fillId="0" borderId="0" xfId="111" applyFont="true" applyBorder="false" applyAlignment="false" applyProtection="true">
      <alignment horizontal="general" vertical="bottom" textRotation="0" wrapText="false" indent="0" shrinkToFit="false"/>
      <protection locked="false" hidden="false"/>
    </xf>
    <xf numFmtId="164" fontId="114" fillId="0" borderId="0" xfId="0" applyFont="true" applyBorder="false" applyAlignment="false" applyProtection="true">
      <alignment horizontal="general" vertical="bottom" textRotation="0" wrapText="false" indent="0" shrinkToFit="false"/>
      <protection locked="false" hidden="false"/>
    </xf>
    <xf numFmtId="164" fontId="114" fillId="0" borderId="0" xfId="0" applyFont="true" applyBorder="true" applyAlignment="false" applyProtection="true">
      <alignment horizontal="general" vertical="bottom" textRotation="0" wrapText="false" indent="0" shrinkToFit="false"/>
      <protection locked="false" hidden="false"/>
    </xf>
    <xf numFmtId="164" fontId="38" fillId="0" borderId="0" xfId="2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2" fillId="9" borderId="16" xfId="0" applyFont="true" applyBorder="true" applyAlignment="true" applyProtection="true">
      <alignment horizontal="center" vertical="center" textRotation="0" wrapText="false" indent="0" shrinkToFit="false"/>
      <protection locked="false" hidden="false"/>
    </xf>
    <xf numFmtId="164" fontId="42" fillId="10" borderId="16" xfId="111" applyFont="true" applyBorder="true" applyAlignment="true" applyProtection="true">
      <alignment horizontal="center" vertical="center" textRotation="0" wrapText="true" indent="0" shrinkToFit="false"/>
      <protection locked="false" hidden="false"/>
    </xf>
    <xf numFmtId="164" fontId="16" fillId="0" borderId="0" xfId="111" applyFont="true" applyBorder="true" applyAlignment="false" applyProtection="true">
      <alignment horizontal="general" vertical="bottom" textRotation="0" wrapText="false" indent="0" shrinkToFit="false"/>
      <protection locked="false" hidden="false"/>
    </xf>
    <xf numFmtId="164" fontId="12" fillId="23" borderId="16" xfId="0" applyFont="true" applyBorder="true" applyAlignment="true" applyProtection="true">
      <alignment horizontal="general" vertical="bottom" textRotation="0" wrapText="false" indent="0" shrinkToFit="false"/>
      <protection locked="false" hidden="false"/>
    </xf>
    <xf numFmtId="164" fontId="38" fillId="10" borderId="16" xfId="111" applyFont="true" applyBorder="true" applyAlignment="false" applyProtection="true">
      <alignment horizontal="general" vertical="bottom" textRotation="0" wrapText="false" indent="0" shrinkToFit="false"/>
      <protection locked="false" hidden="false"/>
    </xf>
    <xf numFmtId="164" fontId="117" fillId="21" borderId="0" xfId="0" applyFont="true" applyBorder="false" applyAlignment="false" applyProtection="true">
      <alignment horizontal="general" vertical="bottom" textRotation="0" wrapText="false" indent="0" shrinkToFit="false"/>
      <protection locked="false" hidden="false"/>
    </xf>
    <xf numFmtId="164" fontId="118" fillId="21" borderId="0" xfId="0" applyFont="true" applyBorder="false" applyAlignment="false" applyProtection="true">
      <alignment horizontal="general" vertical="bottom" textRotation="0" wrapText="false" indent="0" shrinkToFit="false"/>
      <protection locked="false" hidden="false"/>
    </xf>
    <xf numFmtId="164" fontId="118" fillId="21" borderId="0" xfId="0" applyFont="true" applyBorder="true" applyAlignment="false" applyProtection="true">
      <alignment horizontal="general" vertical="bottom" textRotation="0" wrapText="false" indent="0" shrinkToFit="false"/>
      <protection locked="false" hidden="false"/>
    </xf>
    <xf numFmtId="164" fontId="38" fillId="10" borderId="44" xfId="111" applyFont="true" applyBorder="true" applyAlignment="true" applyProtection="true">
      <alignment horizontal="center" vertical="bottom" textRotation="0" wrapText="false" indent="0" shrinkToFit="false"/>
      <protection locked="false" hidden="false"/>
    </xf>
    <xf numFmtId="164" fontId="38" fillId="10" borderId="46" xfId="111" applyFont="true" applyBorder="true" applyAlignment="true" applyProtection="true">
      <alignment horizontal="center" vertical="bottom" textRotation="0" wrapText="false" indent="0" shrinkToFit="false"/>
      <protection locked="false" hidden="false"/>
    </xf>
    <xf numFmtId="164" fontId="38" fillId="10" borderId="45" xfId="111" applyFont="true" applyBorder="true" applyAlignment="true" applyProtection="true">
      <alignment horizontal="center" vertical="bottom" textRotation="0" wrapText="false" indent="0" shrinkToFit="false"/>
      <protection locked="false" hidden="false"/>
    </xf>
    <xf numFmtId="164" fontId="38" fillId="10" borderId="3" xfId="111" applyFont="true" applyBorder="true" applyAlignment="true" applyProtection="true">
      <alignment horizontal="center" vertical="bottom" textRotation="0" wrapText="false" indent="0" shrinkToFit="false"/>
      <protection locked="false" hidden="false"/>
    </xf>
    <xf numFmtId="164" fontId="38" fillId="10" borderId="0" xfId="111" applyFont="true" applyBorder="true" applyAlignment="true" applyProtection="true">
      <alignment horizontal="center" vertical="bottom" textRotation="0" wrapText="false" indent="0" shrinkToFit="false"/>
      <protection locked="false" hidden="false"/>
    </xf>
    <xf numFmtId="164" fontId="38" fillId="10" borderId="12" xfId="111" applyFont="true" applyBorder="true" applyAlignment="true" applyProtection="true">
      <alignment horizontal="center" vertical="bottom" textRotation="0" wrapText="false" indent="0" shrinkToFit="false"/>
      <protection locked="false" hidden="false"/>
    </xf>
    <xf numFmtId="164" fontId="12" fillId="0" borderId="0" xfId="111" applyFont="true" applyBorder="true" applyAlignment="true" applyProtection="true">
      <alignment horizontal="right" vertical="center" textRotation="0" wrapText="false" indent="0" shrinkToFit="false"/>
      <protection locked="false" hidden="false"/>
    </xf>
    <xf numFmtId="164" fontId="18" fillId="0" borderId="0" xfId="111" applyFont="true" applyBorder="true" applyAlignment="true" applyProtection="true">
      <alignment horizontal="center" vertical="center" textRotation="0" wrapText="false" indent="0" shrinkToFit="false"/>
      <protection locked="true" hidden="false"/>
    </xf>
    <xf numFmtId="164" fontId="38" fillId="10" borderId="43" xfId="111" applyFont="true" applyBorder="true" applyAlignment="true" applyProtection="true">
      <alignment horizontal="center" vertical="bottom" textRotation="0" wrapText="false" indent="0" shrinkToFit="false"/>
      <protection locked="false" hidden="false"/>
    </xf>
    <xf numFmtId="164" fontId="38" fillId="10" borderId="27" xfId="111" applyFont="true" applyBorder="true" applyAlignment="true" applyProtection="true">
      <alignment horizontal="center" vertical="bottom" textRotation="0" wrapText="false" indent="0" shrinkToFit="false"/>
      <protection locked="false" hidden="false"/>
    </xf>
    <xf numFmtId="164" fontId="38" fillId="10" borderId="28" xfId="111" applyFont="true" applyBorder="true" applyAlignment="true" applyProtection="true">
      <alignment horizontal="center" vertical="bottom" textRotation="0" wrapText="false" indent="0" shrinkToFit="false"/>
      <protection locked="false" hidden="false"/>
    </xf>
    <xf numFmtId="164" fontId="18" fillId="0" borderId="0" xfId="0" applyFont="true" applyBorder="false" applyAlignment="true" applyProtection="true">
      <alignment horizontal="center" vertical="center" textRotation="0" wrapText="false" indent="0" shrinkToFit="false"/>
      <protection locked="false" hidden="false"/>
    </xf>
    <xf numFmtId="164" fontId="18" fillId="0" borderId="0" xfId="111" applyFont="true" applyBorder="false" applyAlignment="false" applyProtection="true">
      <alignment horizontal="general" vertical="bottom" textRotation="0" wrapText="false" indent="0" shrinkToFit="false"/>
      <protection locked="true" hidden="false"/>
    </xf>
    <xf numFmtId="164" fontId="38" fillId="10" borderId="17" xfId="111" applyFont="true" applyBorder="true" applyAlignment="true" applyProtection="true">
      <alignment horizontal="center" vertical="bottom" textRotation="0" wrapText="false" indent="0" shrinkToFit="false"/>
      <protection locked="false" hidden="false"/>
    </xf>
    <xf numFmtId="164" fontId="38" fillId="0" borderId="46" xfId="111" applyFont="true" applyBorder="true" applyAlignment="true" applyProtection="true">
      <alignment horizontal="general" vertical="bottom" textRotation="0" wrapText="false" indent="0" shrinkToFit="false"/>
      <protection locked="false" hidden="false"/>
    </xf>
    <xf numFmtId="164" fontId="114" fillId="10" borderId="16" xfId="111" applyFont="true" applyBorder="true" applyAlignment="true" applyProtection="true">
      <alignment horizontal="center" vertical="center" textRotation="0" wrapText="true" indent="0" shrinkToFit="false"/>
      <protection locked="false" hidden="false"/>
    </xf>
    <xf numFmtId="164" fontId="31" fillId="16" borderId="0" xfId="0" applyFont="true" applyBorder="false" applyAlignment="false" applyProtection="true">
      <alignment horizontal="general" vertical="bottom" textRotation="0" wrapText="false" indent="0" shrinkToFit="false"/>
      <protection locked="false" hidden="false"/>
    </xf>
    <xf numFmtId="164" fontId="113" fillId="16" borderId="0" xfId="0" applyFont="true" applyBorder="false" applyAlignment="true" applyProtection="true">
      <alignment horizontal="center" vertical="bottom" textRotation="0" wrapText="false" indent="0" shrinkToFit="false"/>
      <protection locked="false" hidden="false"/>
    </xf>
    <xf numFmtId="164" fontId="24" fillId="16" borderId="0" xfId="0" applyFont="true" applyBorder="false" applyAlignment="false" applyProtection="true">
      <alignment horizontal="general" vertical="bottom" textRotation="0" wrapText="false" indent="0" shrinkToFit="false"/>
      <protection locked="false" hidden="false"/>
    </xf>
    <xf numFmtId="164" fontId="79" fillId="0" borderId="0" xfId="0" applyFont="true" applyBorder="false" applyAlignment="true" applyProtection="true">
      <alignment horizontal="center" vertical="bottom" textRotation="0" wrapText="false" indent="0" shrinkToFit="false"/>
      <protection locked="false" hidden="false"/>
    </xf>
    <xf numFmtId="164" fontId="18" fillId="0" borderId="0" xfId="0" applyFont="true" applyBorder="false" applyAlignment="false" applyProtection="true">
      <alignment horizontal="general" vertical="bottom" textRotation="0" wrapText="false" indent="0" shrinkToFit="false"/>
      <protection locked="false" hidden="false"/>
    </xf>
    <xf numFmtId="164" fontId="12" fillId="9" borderId="17" xfId="111" applyFont="true" applyBorder="true" applyAlignment="true" applyProtection="true">
      <alignment horizontal="center" vertical="center" textRotation="0" wrapText="false" indent="0" shrinkToFit="false"/>
      <protection locked="false" hidden="false"/>
    </xf>
    <xf numFmtId="164" fontId="12" fillId="0" borderId="46" xfId="111" applyFont="true" applyBorder="true" applyAlignment="true" applyProtection="true">
      <alignment horizontal="center" vertical="center" textRotation="0" wrapText="false" indent="0" shrinkToFit="false"/>
      <protection locked="false" hidden="false"/>
    </xf>
    <xf numFmtId="164" fontId="55" fillId="16" borderId="0" xfId="111" applyFont="true" applyBorder="false" applyAlignment="true" applyProtection="true">
      <alignment horizontal="center" vertical="bottom" textRotation="0" wrapText="false" indent="0" shrinkToFit="false"/>
      <protection locked="false" hidden="false"/>
    </xf>
    <xf numFmtId="164" fontId="18" fillId="16" borderId="0" xfId="111" applyFont="true" applyBorder="true" applyAlignment="true" applyProtection="true">
      <alignment horizontal="center" vertical="bottom" textRotation="0" wrapText="false" indent="0" shrinkToFit="false"/>
      <protection locked="false" hidden="false"/>
    </xf>
    <xf numFmtId="164" fontId="38" fillId="0" borderId="0" xfId="111" applyFont="true" applyBorder="true" applyAlignment="false" applyProtection="true">
      <alignment horizontal="general" vertical="bottom" textRotation="0" wrapText="false" indent="0" shrinkToFit="false"/>
      <protection locked="true" hidden="false"/>
    </xf>
    <xf numFmtId="164" fontId="103" fillId="16" borderId="0" xfId="111" applyFont="true" applyBorder="false" applyAlignment="true" applyProtection="true">
      <alignment horizontal="left" vertical="center" textRotation="0" wrapText="false" indent="0" shrinkToFit="false"/>
      <protection locked="false" hidden="false"/>
    </xf>
    <xf numFmtId="172" fontId="12" fillId="12" borderId="42" xfId="15" applyFont="true" applyBorder="true" applyAlignment="true" applyProtection="true">
      <alignment horizontal="general" vertical="bottom" textRotation="0" wrapText="false" indent="0" shrinkToFit="false"/>
      <protection locked="false" hidden="false"/>
    </xf>
    <xf numFmtId="170" fontId="12" fillId="12" borderId="42" xfId="0" applyFont="true" applyBorder="true" applyAlignment="false" applyProtection="true">
      <alignment horizontal="general" vertical="bottom" textRotation="0" wrapText="false" indent="0" shrinkToFit="false"/>
      <protection locked="false" hidden="false"/>
    </xf>
    <xf numFmtId="170" fontId="12" fillId="12" borderId="16" xfId="0" applyFont="true" applyBorder="true" applyAlignment="false" applyProtection="true">
      <alignment horizontal="general" vertical="bottom" textRotation="0" wrapText="false" indent="0" shrinkToFit="false"/>
      <protection locked="false" hidden="false"/>
    </xf>
    <xf numFmtId="170" fontId="12" fillId="12" borderId="16" xfId="111" applyFont="true" applyBorder="true" applyAlignment="false" applyProtection="true">
      <alignment horizontal="general" vertical="bottom" textRotation="0" wrapText="false" indent="0" shrinkToFit="false"/>
      <protection locked="false" hidden="false"/>
    </xf>
    <xf numFmtId="164" fontId="117" fillId="16" borderId="0" xfId="0" applyFont="true" applyBorder="false" applyAlignment="true" applyProtection="true">
      <alignment horizontal="general" vertical="bottom" textRotation="0" wrapText="false" indent="0" shrinkToFit="false"/>
      <protection locked="true" hidden="true"/>
    </xf>
    <xf numFmtId="164" fontId="24" fillId="16" borderId="0" xfId="0" applyFont="true" applyBorder="false" applyAlignment="true" applyProtection="true">
      <alignment horizontal="general" vertical="bottom" textRotation="0" wrapText="false" indent="0" shrinkToFit="false"/>
      <protection locked="true" hidden="true"/>
    </xf>
    <xf numFmtId="180" fontId="24" fillId="16" borderId="0" xfId="0" applyFont="true" applyBorder="false" applyAlignment="false" applyProtection="true">
      <alignment horizontal="general" vertical="bottom" textRotation="0" wrapText="false" indent="0" shrinkToFit="false"/>
      <protection locked="true" hidden="true"/>
    </xf>
    <xf numFmtId="164" fontId="42" fillId="16" borderId="0" xfId="0" applyFont="true" applyBorder="false" applyAlignment="false" applyProtection="true">
      <alignment horizontal="general" vertical="bottom" textRotation="0" wrapText="false" indent="0" shrinkToFit="false"/>
      <protection locked="true" hidden="true"/>
    </xf>
    <xf numFmtId="164" fontId="24" fillId="16" borderId="0" xfId="0" applyFont="true" applyBorder="false" applyAlignment="false" applyProtection="true">
      <alignment horizontal="general" vertical="bottom" textRotation="0" wrapText="false" indent="0" shrinkToFit="false"/>
      <protection locked="true" hidden="true"/>
    </xf>
    <xf numFmtId="164" fontId="24" fillId="16" borderId="0" xfId="0" applyFont="true" applyBorder="true" applyAlignment="false" applyProtection="true">
      <alignment horizontal="general" vertical="bottom" textRotation="0" wrapText="false" indent="0" shrinkToFit="false"/>
      <protection locked="true" hidden="true"/>
    </xf>
    <xf numFmtId="180" fontId="24" fillId="16" borderId="0" xfId="0" applyFont="true" applyBorder="true" applyAlignment="false" applyProtection="true">
      <alignment horizontal="general" vertical="bottom" textRotation="0" wrapText="false" indent="0" shrinkToFit="false"/>
      <protection locked="true" hidden="true"/>
    </xf>
    <xf numFmtId="164" fontId="42" fillId="16" borderId="0" xfId="0" applyFont="true" applyBorder="true" applyAlignment="false" applyProtection="true">
      <alignment horizontal="general" vertical="bottom" textRotation="0" wrapText="false" indent="0" shrinkToFit="false"/>
      <protection locked="true" hidden="true"/>
    </xf>
    <xf numFmtId="164" fontId="42" fillId="0" borderId="0" xfId="0" applyFont="true" applyBorder="false" applyAlignment="false" applyProtection="true">
      <alignment horizontal="general" vertical="bottom" textRotation="0" wrapText="false" indent="0" shrinkToFit="false"/>
      <protection locked="true" hidden="true"/>
    </xf>
    <xf numFmtId="164" fontId="42" fillId="0" borderId="0" xfId="0" applyFont="true" applyBorder="true" applyAlignment="false" applyProtection="true">
      <alignment horizontal="general" vertical="bottom" textRotation="0" wrapText="false" indent="0" shrinkToFit="false"/>
      <protection locked="true" hidden="true"/>
    </xf>
    <xf numFmtId="164" fontId="119" fillId="5" borderId="0" xfId="63" applyFont="true" applyBorder="true" applyAlignment="false" applyProtection="true">
      <alignment horizontal="general" vertical="bottom" textRotation="0" wrapText="false" indent="0" shrinkToFit="false"/>
      <protection locked="false" hidden="false"/>
    </xf>
    <xf numFmtId="164" fontId="120" fillId="5" borderId="0" xfId="63" applyFont="true" applyBorder="true" applyAlignment="false" applyProtection="true">
      <alignment horizontal="general" vertical="bottom" textRotation="0" wrapText="false" indent="0" shrinkToFit="false"/>
      <protection locked="false" hidden="false"/>
    </xf>
    <xf numFmtId="164" fontId="120" fillId="5" borderId="0" xfId="63" applyFont="true" applyBorder="true" applyAlignment="true" applyProtection="true">
      <alignment horizontal="general" vertical="bottom" textRotation="0" wrapText="false" indent="0" shrinkToFit="false"/>
      <protection locked="false" hidden="false"/>
    </xf>
    <xf numFmtId="164" fontId="24" fillId="14" borderId="0" xfId="63" applyFont="true" applyBorder="true" applyAlignment="true" applyProtection="true">
      <alignment horizontal="general" vertical="bottom" textRotation="0" wrapText="false" indent="0" shrinkToFit="false"/>
      <protection locked="true" hidden="true"/>
    </xf>
    <xf numFmtId="182" fontId="24" fillId="14" borderId="47" xfId="63" applyFont="true" applyBorder="true" applyAlignment="true" applyProtection="true">
      <alignment horizontal="general" vertical="bottom" textRotation="0" wrapText="false" indent="0" shrinkToFit="false"/>
      <protection locked="true" hidden="true"/>
    </xf>
    <xf numFmtId="164" fontId="55" fillId="0" borderId="0" xfId="0" applyFont="true" applyBorder="false" applyAlignment="false" applyProtection="true">
      <alignment horizontal="general" vertical="bottom" textRotation="0" wrapText="false" indent="0" shrinkToFit="false"/>
      <protection locked="true" hidden="true"/>
    </xf>
    <xf numFmtId="164" fontId="42" fillId="12" borderId="16" xfId="0" applyFont="true" applyBorder="true" applyAlignment="false" applyProtection="true">
      <alignment horizontal="general" vertical="bottom" textRotation="0" wrapText="false" indent="0" shrinkToFit="false"/>
      <protection locked="true" hidden="true"/>
    </xf>
    <xf numFmtId="197" fontId="42" fillId="12" borderId="16" xfId="0" applyFont="true" applyBorder="true" applyAlignment="false" applyProtection="true">
      <alignment horizontal="general" vertical="bottom" textRotation="0" wrapText="false" indent="0" shrinkToFit="false"/>
      <protection locked="true" hidden="true"/>
    </xf>
    <xf numFmtId="164" fontId="24" fillId="14" borderId="16" xfId="63" applyFont="true" applyBorder="true" applyAlignment="true" applyProtection="true">
      <alignment horizontal="general" vertical="bottom" textRotation="0" wrapText="false" indent="0" shrinkToFit="false"/>
      <protection locked="true" hidden="true"/>
    </xf>
    <xf numFmtId="182" fontId="24" fillId="14" borderId="16" xfId="63" applyFont="true" applyBorder="true" applyAlignment="true" applyProtection="true">
      <alignment horizontal="general" vertical="bottom" textRotation="0" wrapText="false" indent="0" shrinkToFit="false"/>
      <protection locked="true" hidden="true"/>
    </xf>
    <xf numFmtId="164" fontId="42" fillId="10" borderId="0" xfId="0" applyFont="true" applyBorder="false" applyAlignment="false" applyProtection="true">
      <alignment horizontal="general" vertical="bottom" textRotation="0" wrapText="false" indent="0" shrinkToFit="false"/>
      <protection locked="true" hidden="true"/>
    </xf>
    <xf numFmtId="164" fontId="121" fillId="5" borderId="0" xfId="0" applyFont="true" applyBorder="true" applyAlignment="true" applyProtection="true">
      <alignment horizontal="left" vertical="bottom" textRotation="0" wrapText="false" indent="0" shrinkToFit="false"/>
      <protection locked="false" hidden="false"/>
    </xf>
    <xf numFmtId="164" fontId="31" fillId="5" borderId="0" xfId="63" applyFont="true" applyBorder="true" applyAlignment="true" applyProtection="true">
      <alignment horizontal="center" vertical="center" textRotation="0" wrapText="true" indent="0" shrinkToFit="false"/>
      <protection locked="false" hidden="false"/>
    </xf>
    <xf numFmtId="164" fontId="42" fillId="0" borderId="0" xfId="0" applyFont="true" applyBorder="false" applyAlignment="true" applyProtection="true">
      <alignment horizontal="center" vertical="center" textRotation="0" wrapText="false" indent="0" shrinkToFit="false"/>
      <protection locked="false" hidden="false"/>
    </xf>
    <xf numFmtId="164" fontId="31" fillId="12" borderId="16" xfId="63" applyFont="true" applyBorder="true" applyAlignment="true" applyProtection="true">
      <alignment horizontal="center" vertical="center" textRotation="0" wrapText="true" indent="0" shrinkToFit="false"/>
      <protection locked="false" hidden="false"/>
    </xf>
    <xf numFmtId="164" fontId="55" fillId="5" borderId="0" xfId="0" applyFont="true" applyBorder="false" applyAlignment="true" applyProtection="true">
      <alignment horizontal="center" vertical="center" textRotation="0" wrapText="true" indent="0" shrinkToFit="false"/>
      <protection locked="false" hidden="false"/>
    </xf>
    <xf numFmtId="164" fontId="42" fillId="0" borderId="0" xfId="0" applyFont="true" applyBorder="true" applyAlignment="true" applyProtection="true">
      <alignment horizontal="right" vertical="bottom" textRotation="0" wrapText="false" indent="0" shrinkToFit="false"/>
      <protection locked="false" hidden="false"/>
    </xf>
    <xf numFmtId="170" fontId="42" fillId="12" borderId="16" xfId="0" applyFont="true" applyBorder="true" applyAlignment="false" applyProtection="true">
      <alignment horizontal="general" vertical="bottom" textRotation="0" wrapText="false" indent="0" shrinkToFit="false"/>
      <protection locked="false" hidden="false"/>
    </xf>
    <xf numFmtId="164" fontId="51" fillId="0" borderId="0" xfId="0" applyFont="true" applyBorder="false" applyAlignment="true" applyProtection="true">
      <alignment horizontal="center" vertical="bottom" textRotation="0" wrapText="false" indent="0" shrinkToFit="false"/>
      <protection locked="false" hidden="false"/>
    </xf>
    <xf numFmtId="164" fontId="42" fillId="14" borderId="16" xfId="0" applyFont="true" applyBorder="true" applyAlignment="false" applyProtection="true">
      <alignment horizontal="general" vertical="bottom" textRotation="0" wrapText="false" indent="0" shrinkToFit="false"/>
      <protection locked="false" hidden="false"/>
    </xf>
    <xf numFmtId="164" fontId="42" fillId="13" borderId="31" xfId="0" applyFont="true" applyBorder="true" applyAlignment="false" applyProtection="true">
      <alignment horizontal="general" vertical="bottom" textRotation="0" wrapText="false" indent="0" shrinkToFit="false"/>
      <protection locked="false" hidden="false"/>
    </xf>
    <xf numFmtId="180" fontId="42" fillId="14" borderId="16" xfId="0" applyFont="true" applyBorder="true" applyAlignment="false" applyProtection="true">
      <alignment horizontal="general" vertical="bottom" textRotation="0" wrapText="false" indent="0" shrinkToFit="false"/>
      <protection locked="false" hidden="false"/>
    </xf>
    <xf numFmtId="164" fontId="55" fillId="0" borderId="0" xfId="0" applyFont="true" applyBorder="true" applyAlignment="true" applyProtection="true">
      <alignment horizontal="right" vertical="bottom" textRotation="0" wrapText="false" indent="0" shrinkToFit="false"/>
      <protection locked="false" hidden="false"/>
    </xf>
    <xf numFmtId="182" fontId="42" fillId="12" borderId="16" xfId="0" applyFont="true" applyBorder="true" applyAlignment="false" applyProtection="true">
      <alignment horizontal="general" vertical="bottom" textRotation="0" wrapText="false" indent="0" shrinkToFit="false"/>
      <protection locked="false" hidden="false"/>
    </xf>
    <xf numFmtId="176" fontId="42" fillId="7" borderId="16" xfId="0" applyFont="true" applyBorder="true" applyAlignment="false" applyProtection="true">
      <alignment horizontal="general" vertical="bottom" textRotation="0" wrapText="false" indent="0" shrinkToFit="false"/>
      <protection locked="false" hidden="false"/>
    </xf>
    <xf numFmtId="171" fontId="42" fillId="13" borderId="16" xfId="0" applyFont="true" applyBorder="true" applyAlignment="false" applyProtection="true">
      <alignment horizontal="general" vertical="bottom" textRotation="0" wrapText="false" indent="0" shrinkToFit="false"/>
      <protection locked="false" hidden="false"/>
    </xf>
    <xf numFmtId="164" fontId="42" fillId="10" borderId="0" xfId="0" applyFont="true" applyBorder="false" applyAlignment="false" applyProtection="true">
      <alignment horizontal="general" vertical="bottom" textRotation="0" wrapText="false" indent="0" shrinkToFit="false"/>
      <protection locked="false" hidden="false"/>
    </xf>
    <xf numFmtId="180" fontId="42" fillId="0" borderId="0" xfId="0" applyFont="true" applyBorder="false" applyAlignment="false" applyProtection="true">
      <alignment horizontal="general" vertical="bottom" textRotation="0" wrapText="false" indent="0" shrinkToFit="false"/>
      <protection locked="false" hidden="false"/>
    </xf>
    <xf numFmtId="198" fontId="42" fillId="14" borderId="16" xfId="0" applyFont="true" applyBorder="true" applyAlignment="false" applyProtection="true">
      <alignment horizontal="general" vertical="bottom" textRotation="0" wrapText="false" indent="0" shrinkToFit="false"/>
      <protection locked="false" hidden="false"/>
    </xf>
    <xf numFmtId="164" fontId="42" fillId="5" borderId="0" xfId="0" applyFont="true" applyBorder="true" applyAlignment="true" applyProtection="true">
      <alignment horizontal="right" vertical="bottom" textRotation="0" wrapText="false" indent="0" shrinkToFit="false"/>
      <protection locked="false" hidden="false"/>
    </xf>
    <xf numFmtId="197" fontId="42" fillId="5" borderId="0" xfId="0" applyFont="true" applyBorder="true" applyAlignment="false" applyProtection="true">
      <alignment horizontal="general" vertical="bottom" textRotation="0" wrapText="false" indent="0" shrinkToFit="false"/>
      <protection locked="false" hidden="false"/>
    </xf>
    <xf numFmtId="164" fontId="42" fillId="5" borderId="0" xfId="0" applyFont="true" applyBorder="false" applyAlignment="false" applyProtection="true">
      <alignment horizontal="general" vertical="bottom" textRotation="0" wrapText="false" indent="0" shrinkToFit="false"/>
      <protection locked="false" hidden="false"/>
    </xf>
    <xf numFmtId="164" fontId="31" fillId="5" borderId="0" xfId="63" applyFont="true" applyBorder="true" applyAlignment="true" applyProtection="true">
      <alignment horizontal="center" vertical="bottom" textRotation="0" wrapText="true" indent="0" shrinkToFit="false"/>
      <protection locked="false" hidden="false"/>
    </xf>
    <xf numFmtId="164" fontId="5" fillId="0" borderId="0" xfId="20" applyFont="true" applyBorder="true" applyAlignment="true" applyProtection="true">
      <alignment horizontal="left" vertical="bottom" textRotation="0" wrapText="false" indent="1" shrinkToFit="false"/>
      <protection locked="true" hidden="true"/>
    </xf>
    <xf numFmtId="164" fontId="42" fillId="0" borderId="0" xfId="0" applyFont="true" applyBorder="true" applyAlignment="true" applyProtection="true">
      <alignment horizontal="right" vertical="bottom" textRotation="0" wrapText="false" indent="0" shrinkToFit="false"/>
      <protection locked="true" hidden="true"/>
    </xf>
    <xf numFmtId="198" fontId="42" fillId="13" borderId="16" xfId="0" applyFont="true" applyBorder="true" applyAlignment="false" applyProtection="true">
      <alignment horizontal="general" vertical="bottom" textRotation="0" wrapText="false" indent="0" shrinkToFit="false"/>
      <protection locked="false" hidden="false"/>
    </xf>
    <xf numFmtId="164" fontId="42" fillId="0" borderId="0" xfId="0" applyFont="true" applyBorder="false" applyAlignment="false" applyProtection="true">
      <alignment horizontal="general" vertical="bottom" textRotation="0" wrapText="false" indent="0" shrinkToFit="false"/>
      <protection locked="true" hidden="true"/>
    </xf>
    <xf numFmtId="180" fontId="42" fillId="13" borderId="16" xfId="0" applyFont="true" applyBorder="true" applyAlignment="false" applyProtection="true">
      <alignment horizontal="general" vertical="bottom" textRotation="0" wrapText="false" indent="0" shrinkToFit="false"/>
      <protection locked="false" hidden="false"/>
    </xf>
    <xf numFmtId="182" fontId="42" fillId="14" borderId="16" xfId="0" applyFont="true" applyBorder="true" applyAlignment="false" applyProtection="true">
      <alignment horizontal="general" vertical="bottom" textRotation="0" wrapText="false" indent="0" shrinkToFit="false"/>
      <protection locked="false" hidden="false"/>
    </xf>
    <xf numFmtId="172" fontId="42" fillId="13" borderId="16" xfId="15" applyFont="true" applyBorder="true" applyAlignment="true" applyProtection="true">
      <alignment horizontal="general" vertical="bottom" textRotation="0" wrapText="false" indent="0" shrinkToFit="false"/>
      <protection locked="false" hidden="false"/>
    </xf>
    <xf numFmtId="164" fontId="42" fillId="13" borderId="16" xfId="0" applyFont="true" applyBorder="true" applyAlignment="false" applyProtection="true">
      <alignment horizontal="general" vertical="bottom" textRotation="0" wrapText="false" indent="0" shrinkToFit="false"/>
      <protection locked="false" hidden="false"/>
    </xf>
    <xf numFmtId="164" fontId="42" fillId="0" borderId="0" xfId="0" applyFont="true" applyBorder="true" applyAlignment="true" applyProtection="true">
      <alignment horizontal="left" vertical="bottom" textRotation="0" wrapText="false" indent="0" shrinkToFit="false"/>
      <protection locked="false" hidden="false"/>
    </xf>
    <xf numFmtId="197" fontId="42" fillId="14" borderId="16" xfId="0" applyFont="true" applyBorder="true" applyAlignment="false" applyProtection="true">
      <alignment horizontal="general" vertical="bottom" textRotation="0" wrapText="false" indent="0" shrinkToFit="false"/>
      <protection locked="false" hidden="false"/>
    </xf>
    <xf numFmtId="164" fontId="55" fillId="14" borderId="16" xfId="0" applyFont="true" applyBorder="true" applyAlignment="true" applyProtection="true">
      <alignment horizontal="center" vertical="bottom" textRotation="0" wrapText="false" indent="0" shrinkToFit="false"/>
      <protection locked="true" hidden="true"/>
    </xf>
    <xf numFmtId="164" fontId="31" fillId="14" borderId="16" xfId="63" applyFont="true" applyBorder="true" applyAlignment="true" applyProtection="true">
      <alignment horizontal="center" vertical="center" textRotation="0" wrapText="true" indent="0" shrinkToFit="false"/>
      <protection locked="true" hidden="true"/>
    </xf>
    <xf numFmtId="180" fontId="42" fillId="13" borderId="16" xfId="0" applyFont="true" applyBorder="true" applyAlignment="false" applyProtection="true">
      <alignment horizontal="general" vertical="bottom" textRotation="0" wrapText="false" indent="0" shrinkToFit="false"/>
      <protection locked="true" hidden="true"/>
    </xf>
    <xf numFmtId="197" fontId="42" fillId="14" borderId="28" xfId="0" applyFont="true" applyBorder="true" applyAlignment="false" applyProtection="true">
      <alignment horizontal="general" vertical="bottom" textRotation="0" wrapText="false" indent="0" shrinkToFit="false"/>
      <protection locked="true" hidden="true"/>
    </xf>
  </cellXfs>
  <cellStyles count="14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dy: normal cell" xfId="21" builtinId="53" customBuiltin="true"/>
    <cellStyle name="Comma 2" xfId="22" builtinId="53" customBuiltin="true"/>
    <cellStyle name="Comma 2 2" xfId="23" builtinId="53" customBuiltin="true"/>
    <cellStyle name="Comma 2 2 2" xfId="24" builtinId="53" customBuiltin="true"/>
    <cellStyle name="Comma 2 3" xfId="25" builtinId="53" customBuiltin="true"/>
    <cellStyle name="Comma 3" xfId="26" builtinId="53" customBuiltin="true"/>
    <cellStyle name="Comma 3 2" xfId="27" builtinId="53" customBuiltin="true"/>
    <cellStyle name="Comma 3 2 2" xfId="28" builtinId="53" customBuiltin="true"/>
    <cellStyle name="Comma 3 2 2 2" xfId="29" builtinId="53" customBuiltin="true"/>
    <cellStyle name="Comma 3 2 2 3" xfId="30" builtinId="53" customBuiltin="true"/>
    <cellStyle name="Comma 3 2 3" xfId="31" builtinId="53" customBuiltin="true"/>
    <cellStyle name="Comma 3 2 4" xfId="32" builtinId="53" customBuiltin="true"/>
    <cellStyle name="Comma 3 3" xfId="33" builtinId="53" customBuiltin="true"/>
    <cellStyle name="Comma 3 3 2" xfId="34" builtinId="53" customBuiltin="true"/>
    <cellStyle name="Comma 3 3 2 2" xfId="35" builtinId="53" customBuiltin="true"/>
    <cellStyle name="Comma 3 3 2 3" xfId="36" builtinId="53" customBuiltin="true"/>
    <cellStyle name="Comma 3 3 3" xfId="37" builtinId="53" customBuiltin="true"/>
    <cellStyle name="Comma 3 3 4" xfId="38" builtinId="53" customBuiltin="true"/>
    <cellStyle name="Comma 3 4" xfId="39" builtinId="53" customBuiltin="true"/>
    <cellStyle name="Comma 3 4 2" xfId="40" builtinId="53" customBuiltin="true"/>
    <cellStyle name="Comma 3 4 3" xfId="41" builtinId="53" customBuiltin="true"/>
    <cellStyle name="Comma 3 5" xfId="42" builtinId="53" customBuiltin="true"/>
    <cellStyle name="Comma 3 6" xfId="43" builtinId="53" customBuiltin="true"/>
    <cellStyle name="Comma 4" xfId="44" builtinId="53" customBuiltin="true"/>
    <cellStyle name="Comma 4 2" xfId="45" builtinId="53" customBuiltin="true"/>
    <cellStyle name="Comma 5" xfId="46" builtinId="53" customBuiltin="true"/>
    <cellStyle name="Comma 6" xfId="47" builtinId="53" customBuiltin="true"/>
    <cellStyle name="Comma 7" xfId="48" builtinId="53" customBuiltin="true"/>
    <cellStyle name="Comma 7 2" xfId="49" builtinId="53" customBuiltin="true"/>
    <cellStyle name="Currency 2" xfId="50" builtinId="53" customBuiltin="true"/>
    <cellStyle name="Currency 2 2" xfId="51" builtinId="53" customBuiltin="true"/>
    <cellStyle name="Currency 3" xfId="52" builtinId="53" customBuiltin="true"/>
    <cellStyle name="Hyperlink 2" xfId="53" builtinId="53" customBuiltin="true"/>
    <cellStyle name="Hyperlink 3" xfId="54" builtinId="53" customBuiltin="true"/>
    <cellStyle name="Ligne détail" xfId="55" builtinId="53" customBuiltin="true"/>
    <cellStyle name="Normal 10" xfId="56" builtinId="53" customBuiltin="true"/>
    <cellStyle name="Normal 10 2" xfId="57" builtinId="53" customBuiltin="true"/>
    <cellStyle name="Normal 11" xfId="58" builtinId="53" customBuiltin="true"/>
    <cellStyle name="Normal 12" xfId="59" builtinId="53" customBuiltin="true"/>
    <cellStyle name="Normal 12 2" xfId="60" builtinId="53" customBuiltin="true"/>
    <cellStyle name="Normal 13" xfId="61" builtinId="53" customBuiltin="true"/>
    <cellStyle name="Normal 14" xfId="62" builtinId="53" customBuiltin="true"/>
    <cellStyle name="Normal 2" xfId="63" builtinId="53" customBuiltin="true"/>
    <cellStyle name="Normal 2 2" xfId="64" builtinId="53" customBuiltin="true"/>
    <cellStyle name="Normal 2 2 2" xfId="65" builtinId="53" customBuiltin="true"/>
    <cellStyle name="Normal 2 3" xfId="66" builtinId="53" customBuiltin="true"/>
    <cellStyle name="Normal 2 3 2" xfId="67" builtinId="53" customBuiltin="true"/>
    <cellStyle name="Normal 2 4" xfId="68" builtinId="53" customBuiltin="true"/>
    <cellStyle name="Normal 2 5" xfId="69" builtinId="53" customBuiltin="true"/>
    <cellStyle name="Normal 2 6" xfId="70" builtinId="53" customBuiltin="true"/>
    <cellStyle name="Normal 3" xfId="71" builtinId="53" customBuiltin="true"/>
    <cellStyle name="Normal 3 2" xfId="72" builtinId="53" customBuiltin="true"/>
    <cellStyle name="Normal 3 3" xfId="73" builtinId="53" customBuiltin="true"/>
    <cellStyle name="Normal 4" xfId="74" builtinId="53" customBuiltin="true"/>
    <cellStyle name="Normal 4 2" xfId="75" builtinId="53" customBuiltin="true"/>
    <cellStyle name="Normal 4 2 2" xfId="76" builtinId="53" customBuiltin="true"/>
    <cellStyle name="Normal 4 2 2 2" xfId="77" builtinId="53" customBuiltin="true"/>
    <cellStyle name="Normal 4 2 2 2 2" xfId="78" builtinId="53" customBuiltin="true"/>
    <cellStyle name="Normal 4 2 2 2 3" xfId="79" builtinId="53" customBuiltin="true"/>
    <cellStyle name="Normal 4 2 2 3" xfId="80" builtinId="53" customBuiltin="true"/>
    <cellStyle name="Normal 4 2 2 4" xfId="81" builtinId="53" customBuiltin="true"/>
    <cellStyle name="Normal 4 2 3" xfId="82" builtinId="53" customBuiltin="true"/>
    <cellStyle name="Normal 4 2 3 2" xfId="83" builtinId="53" customBuiltin="true"/>
    <cellStyle name="Normal 4 2 3 3" xfId="84" builtinId="53" customBuiltin="true"/>
    <cellStyle name="Normal 4 2 4" xfId="85" builtinId="53" customBuiltin="true"/>
    <cellStyle name="Normal 4 2 5" xfId="86" builtinId="53" customBuiltin="true"/>
    <cellStyle name="Normal 4 3" xfId="87" builtinId="53" customBuiltin="true"/>
    <cellStyle name="Normal 4 3 2" xfId="88" builtinId="53" customBuiltin="true"/>
    <cellStyle name="Normal 4 3 3" xfId="89" builtinId="53" customBuiltin="true"/>
    <cellStyle name="Normal 4 4" xfId="90" builtinId="53" customBuiltin="true"/>
    <cellStyle name="Normal 4 5" xfId="91" builtinId="53" customBuiltin="true"/>
    <cellStyle name="Normal 5" xfId="92" builtinId="53" customBuiltin="true"/>
    <cellStyle name="Normal 5 2" xfId="93" builtinId="53" customBuiltin="true"/>
    <cellStyle name="Normal 5 2 2" xfId="94" builtinId="53" customBuiltin="true"/>
    <cellStyle name="Normal 5 2 2 2" xfId="95" builtinId="53" customBuiltin="true"/>
    <cellStyle name="Normal 5 2 2 3" xfId="96" builtinId="53" customBuiltin="true"/>
    <cellStyle name="Normal 5 2 3" xfId="97" builtinId="53" customBuiltin="true"/>
    <cellStyle name="Normal 5 2 4" xfId="98" builtinId="53" customBuiltin="true"/>
    <cellStyle name="Normal 5 3" xfId="99" builtinId="53" customBuiltin="true"/>
    <cellStyle name="Normal 5 3 2" xfId="100" builtinId="53" customBuiltin="true"/>
    <cellStyle name="Normal 5 3 2 2" xfId="101" builtinId="53" customBuiltin="true"/>
    <cellStyle name="Normal 5 3 2 3" xfId="102" builtinId="53" customBuiltin="true"/>
    <cellStyle name="Normal 5 3 3" xfId="103" builtinId="53" customBuiltin="true"/>
    <cellStyle name="Normal 5 3 4" xfId="104" builtinId="53" customBuiltin="true"/>
    <cellStyle name="Normal 5 4" xfId="105" builtinId="53" customBuiltin="true"/>
    <cellStyle name="Normal 5 4 2" xfId="106" builtinId="53" customBuiltin="true"/>
    <cellStyle name="Normal 5 4 3" xfId="107" builtinId="53" customBuiltin="true"/>
    <cellStyle name="Normal 5 5" xfId="108" builtinId="53" customBuiltin="true"/>
    <cellStyle name="Normal 5 6" xfId="109" builtinId="53" customBuiltin="true"/>
    <cellStyle name="Normal 5 7" xfId="110" builtinId="53" customBuiltin="true"/>
    <cellStyle name="Normal 6" xfId="111" builtinId="53" customBuiltin="true"/>
    <cellStyle name="Normal 6 2" xfId="112" builtinId="53" customBuiltin="true"/>
    <cellStyle name="Normal 6 2 2" xfId="113" builtinId="53" customBuiltin="true"/>
    <cellStyle name="Normal 6 2 3" xfId="114" builtinId="53" customBuiltin="true"/>
    <cellStyle name="Normal 6 3" xfId="115" builtinId="53" customBuiltin="true"/>
    <cellStyle name="Normal 6 3 2" xfId="116" builtinId="53" customBuiltin="true"/>
    <cellStyle name="Normal 6 3 2 2" xfId="117" builtinId="53" customBuiltin="true"/>
    <cellStyle name="Normal 6 3 2 3" xfId="118" builtinId="53" customBuiltin="true"/>
    <cellStyle name="Normal 6 3 3" xfId="119" builtinId="53" customBuiltin="true"/>
    <cellStyle name="Normal 6 3 4" xfId="120" builtinId="53" customBuiltin="true"/>
    <cellStyle name="Normal 6 4" xfId="121" builtinId="53" customBuiltin="true"/>
    <cellStyle name="Normal 6 5" xfId="122" builtinId="53" customBuiltin="true"/>
    <cellStyle name="Normal 6 6" xfId="123" builtinId="53" customBuiltin="true"/>
    <cellStyle name="Normal 7" xfId="124" builtinId="53" customBuiltin="true"/>
    <cellStyle name="Normal 7 2" xfId="125" builtinId="53" customBuiltin="true"/>
    <cellStyle name="Normal 7 2 2" xfId="126" builtinId="53" customBuiltin="true"/>
    <cellStyle name="Normal 7 2 2 2" xfId="127" builtinId="53" customBuiltin="true"/>
    <cellStyle name="Normal 7 2 2 3" xfId="128" builtinId="53" customBuiltin="true"/>
    <cellStyle name="Normal 7 2 3" xfId="129" builtinId="53" customBuiltin="true"/>
    <cellStyle name="Normal 7 2 4" xfId="130" builtinId="53" customBuiltin="true"/>
    <cellStyle name="Normal 7 3" xfId="131" builtinId="53" customBuiltin="true"/>
    <cellStyle name="Normal 8" xfId="132" builtinId="53" customBuiltin="true"/>
    <cellStyle name="Normal 8 2" xfId="133" builtinId="53" customBuiltin="true"/>
    <cellStyle name="Normal 9" xfId="134" builtinId="53" customBuiltin="true"/>
    <cellStyle name="Percent 2" xfId="135" builtinId="53" customBuiltin="true"/>
    <cellStyle name="Percent 2 2" xfId="136" builtinId="53" customBuiltin="true"/>
    <cellStyle name="Percent 2 2 2" xfId="137" builtinId="53" customBuiltin="true"/>
    <cellStyle name="Percent 2 2 3" xfId="138" builtinId="53" customBuiltin="true"/>
    <cellStyle name="Percent 2 3" xfId="139" builtinId="53" customBuiltin="true"/>
    <cellStyle name="Percent 2 4" xfId="140" builtinId="53" customBuiltin="true"/>
    <cellStyle name="Percent 3" xfId="141" builtinId="53" customBuiltin="true"/>
    <cellStyle name="Percent 3 2" xfId="142" builtinId="53" customBuiltin="true"/>
    <cellStyle name="Percent 3 2 2" xfId="143" builtinId="53" customBuiltin="true"/>
    <cellStyle name="Percent 3 2 3" xfId="144" builtinId="53" customBuiltin="true"/>
    <cellStyle name="Percent 3 3" xfId="145" builtinId="53" customBuiltin="true"/>
    <cellStyle name="Percent 3 4" xfId="146" builtinId="53" customBuiltin="true"/>
    <cellStyle name="Percent 4" xfId="147" builtinId="53" customBuiltin="true"/>
    <cellStyle name="Percent 4 2" xfId="148" builtinId="53" customBuiltin="true"/>
    <cellStyle name="Percent 5" xfId="149" builtinId="53" customBuiltin="true"/>
    <cellStyle name="Percent 6" xfId="150" builtinId="53" customBuiltin="true"/>
    <cellStyle name="Titre colonnes" xfId="151" builtinId="53" customBuiltin="true"/>
    <cellStyle name="Titre lignes" xfId="152" builtinId="53" customBuiltin="true"/>
    <cellStyle name="Titre lignes 2" xfId="153" builtinId="53" customBuiltin="true"/>
    <cellStyle name="Excel Built-in Input" xfId="154" builtinId="53" customBuiltin="true"/>
    <cellStyle name="*unknown*" xfId="20" builtinId="8" customBuiltin="false"/>
  </cellStyles>
  <dxfs count="205">
    <dxf>
      <font>
        <color rgb="FF9C0006"/>
      </font>
      <fill>
        <patternFill>
          <bgColor rgb="FFE2F0D9"/>
        </patternFill>
      </fill>
    </dxf>
    <dxf>
      <font>
        <color rgb="FF9C0006"/>
      </font>
      <fill>
        <patternFill>
          <bgColor rgb="FFE2F0D9"/>
        </patternFill>
      </fill>
    </dxf>
    <dxf>
      <font>
        <color rgb="FF9C0006"/>
      </font>
      <fill>
        <patternFill>
          <bgColor rgb="FFE2F0D9"/>
        </patternFill>
      </fill>
    </dxf>
    <dxf>
      <font>
        <color rgb="FF9C0006"/>
      </font>
      <fill>
        <patternFill>
          <bgColor rgb="FFE2F0D9"/>
        </patternFill>
      </fill>
    </dxf>
    <dxf>
      <font>
        <color rgb="FF843C0B"/>
      </font>
      <fill>
        <patternFill>
          <bgColor rgb="FFE2F0D9"/>
        </patternFill>
      </fill>
    </dxf>
    <dxf>
      <font>
        <color rgb="FF843C0B"/>
      </font>
      <fill>
        <patternFill>
          <bgColor rgb="FFE2F0D9"/>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E2F0D9"/>
        </patternFill>
      </fill>
    </dxf>
    <dxf>
      <font>
        <color rgb="FF9C0006"/>
      </font>
      <fill>
        <patternFill>
          <bgColor rgb="FFE2F0D9"/>
        </patternFill>
      </fill>
    </dxf>
    <dxf>
      <font>
        <color rgb="FF9C0006"/>
      </font>
      <fill>
        <patternFill>
          <bgColor rgb="FFE2F0D9"/>
        </patternFill>
      </fill>
    </dxf>
    <dxf>
      <font>
        <color rgb="FFD9D9D9"/>
      </font>
      <fill>
        <patternFill>
          <bgColor rgb="FFF2F2F2"/>
        </patternFill>
      </fill>
    </dxf>
    <dxf>
      <font>
        <b val="1"/>
        <i val="0"/>
        <color rgb="FF9C0000"/>
      </font>
      <fill>
        <patternFill>
          <bgColor rgb="FFFFC7CE"/>
        </patternFill>
      </fill>
    </dxf>
    <dxf>
      <font>
        <color rgb="FF9C0000"/>
      </font>
      <fill>
        <patternFill>
          <bgColor rgb="FFFFC7CE"/>
        </patternFill>
      </fill>
    </dxf>
    <dxf>
      <fill>
        <patternFill>
          <bgColor rgb="FFE2F0D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D0CECE"/>
      <rgbColor rgb="FF0000FF"/>
      <rgbColor rgb="FFFFFF00"/>
      <rgbColor rgb="FFFFC7CE"/>
      <rgbColor rgb="FFC5E0B3"/>
      <rgbColor rgb="FF9C0000"/>
      <rgbColor rgb="FF006100"/>
      <rgbColor rgb="FF000080"/>
      <rgbColor rgb="FF9C6500"/>
      <rgbColor rgb="FFC00000"/>
      <rgbColor rgb="FF2E75B6"/>
      <rgbColor rgb="FFBFBFBF"/>
      <rgbColor rgb="FF808080"/>
      <rgbColor rgb="FFA5A5A5"/>
      <rgbColor rgb="FF4472C4"/>
      <rgbColor rgb="FFFFFF9B"/>
      <rgbColor rgb="FFE2F0D9"/>
      <rgbColor rgb="FFD9D9D9"/>
      <rgbColor rgb="FFFF6666"/>
      <rgbColor rgb="FF0563C1"/>
      <rgbColor rgb="FFBDD7EE"/>
      <rgbColor rgb="FF000080"/>
      <rgbColor rgb="FFF8CBAD"/>
      <rgbColor rgb="FFFFEB9C"/>
      <rgbColor rgb="FFC6E0B4"/>
      <rgbColor rgb="FFD8D8D8"/>
      <rgbColor rgb="FF9C0006"/>
      <rgbColor rgb="FF1F4E79"/>
      <rgbColor rgb="FFF2F2F2"/>
      <rgbColor rgb="FFC5E0B4"/>
      <rgbColor rgb="FFDAE3F3"/>
      <rgbColor rgb="FFC6EFCE"/>
      <rgbColor rgb="FFFFFF99"/>
      <rgbColor rgb="FF9DC3E6"/>
      <rgbColor rgb="FFFF9999"/>
      <rgbColor rgb="FFAFABAB"/>
      <rgbColor rgb="FFFFCC99"/>
      <rgbColor rgb="FF3366FF"/>
      <rgbColor rgb="FF9BC2E6"/>
      <rgbColor rgb="FFA6A6A6"/>
      <rgbColor rgb="FFFFC000"/>
      <rgbColor rgb="FFF4B183"/>
      <rgbColor rgb="FFED7D31"/>
      <rgbColor rgb="FF7F7F7F"/>
      <rgbColor rgb="FF8B8B8B"/>
      <rgbColor rgb="FF203864"/>
      <rgbColor rgb="FF5B9BD5"/>
      <rgbColor rgb="FFE7E6E6"/>
      <rgbColor rgb="FF44546A"/>
      <rgbColor rgb="FF843C0B"/>
      <rgbColor rgb="FFF9B67F"/>
      <rgbColor rgb="FF3F3F76"/>
      <rgbColor rgb="FF2D2D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2.xml"/><Relationship Id="rId5" Type="http://schemas.openxmlformats.org/officeDocument/2006/relationships/externalLink" Target="externalLinks/externalLink3.xml"/><Relationship Id="rId6" Type="http://schemas.openxmlformats.org/officeDocument/2006/relationships/externalLink" Target="externalLinks/externalLink1.xml"/><Relationship Id="rId7" Type="http://schemas.openxmlformats.org/officeDocument/2006/relationships/externalLink" Target="externalLinks/externalLink4.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GLOBAL Adoption -- REF and PDS Scenarios</a:t>
            </a:r>
          </a:p>
        </c:rich>
      </c:tx>
      <c:overlay val="0"/>
      <c:spPr>
        <a:noFill/>
        <a:ln>
          <a:noFill/>
        </a:ln>
      </c:spPr>
    </c:title>
    <c:autoTitleDeleted val="0"/>
    <c:plotArea>
      <c:lineChart>
        <c:grouping val="standard"/>
        <c:varyColors val="0"/>
        <c:ser>
          <c:idx val="0"/>
          <c:order val="0"/>
          <c:tx>
            <c:strRef>
              <c:f>'Advanced Controls'!$B$289</c:f>
              <c:strCache>
                <c:ptCount val="1"/>
                <c:pt idx="0">
                  <c:v>PDS</c:v>
                </c:pt>
              </c:strCache>
            </c:strRef>
          </c:tx>
          <c:spPr>
            <a:solidFill>
              <a:srgbClr val="5b9bd5"/>
            </a:solidFill>
            <a:ln w="31680">
              <a:solidFill>
                <a:srgbClr val="5b9bd5"/>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Controls'!$A$290:$A$336</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Controls'!$B$290:$B$336</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ser>
          <c:idx val="1"/>
          <c:order val="1"/>
          <c:tx>
            <c:strRef>
              <c:f>"REF"</c:f>
              <c:strCache>
                <c:ptCount val="1"/>
                <c:pt idx="0">
                  <c:v>REF</c:v>
                </c:pt>
              </c:strCache>
            </c:strRef>
          </c:tx>
          <c:spPr>
            <a:solidFill>
              <a:srgbClr val="ed7d31"/>
            </a:solidFill>
            <a:ln w="31680">
              <a:solidFill>
                <a:srgbClr val="ed7d31"/>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Controls'!$A$290:$A$336</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Controls'!$E$290:$E$336</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hiLowLines>
          <c:spPr>
            <a:ln>
              <a:noFill/>
            </a:ln>
          </c:spPr>
        </c:hiLowLines>
        <c:marker val="0"/>
        <c:axId val="71488982"/>
        <c:axId val="40878550"/>
      </c:lineChart>
      <c:catAx>
        <c:axId val="71488982"/>
        <c:scaling>
          <c:orientation val="minMax"/>
        </c:scaling>
        <c:delete val="0"/>
        <c:axPos val="b"/>
        <c:numFmt formatCode="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0878550"/>
        <c:crosses val="autoZero"/>
        <c:auto val="1"/>
        <c:lblAlgn val="ctr"/>
        <c:lblOffset val="100"/>
      </c:catAx>
      <c:valAx>
        <c:axId val="40878550"/>
        <c:scaling>
          <c:orientation val="minMax"/>
        </c:scaling>
        <c:delete val="0"/>
        <c:axPos val="l"/>
        <c:majorGridlines>
          <c:spPr>
            <a:ln w="6480">
              <a:solidFill>
                <a:srgbClr val="8b8b8b"/>
              </a:solidFill>
              <a:round/>
            </a:ln>
          </c:spPr>
        </c:majorGridlines>
        <c:numFmt formatCode="_-* #,##0.00_-;\-* #,##0.00_-;_-* \-??_-;_-@_-"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1488982"/>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REGIONAL Adoption --  PDS Scenario</a:t>
            </a:r>
          </a:p>
        </c:rich>
      </c:tx>
      <c:overlay val="0"/>
      <c:spPr>
        <a:noFill/>
        <a:ln>
          <a:noFill/>
        </a:ln>
      </c:spPr>
    </c:title>
    <c:autoTitleDeleted val="0"/>
    <c:plotArea>
      <c:lineChart>
        <c:grouping val="standard"/>
        <c:varyColors val="0"/>
        <c:ser>
          <c:idx val="0"/>
          <c:order val="0"/>
          <c:tx>
            <c:strRef>
              <c:f>'Advanced Controls'!$B$353</c:f>
              <c:strCache>
                <c:ptCount val="1"/>
                <c:pt idx="0">
                  <c:v>#REF!</c:v>
                </c:pt>
              </c:strCache>
            </c:strRef>
          </c:tx>
          <c:spPr>
            <a:solidFill>
              <a:srgbClr val="5b9bd5"/>
            </a:solidFill>
            <a:ln w="31680">
              <a:solidFill>
                <a:srgbClr val="5b9bd5"/>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Controls'!$A$354:$A$400</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Controls'!$B$354:$B$400</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ser>
          <c:idx val="1"/>
          <c:order val="1"/>
          <c:tx>
            <c:strRef>
              <c:f>'Advanced Controls'!$C$353</c:f>
              <c:strCache>
                <c:ptCount val="1"/>
                <c:pt idx="0">
                  <c:v>#REF!</c:v>
                </c:pt>
              </c:strCache>
            </c:strRef>
          </c:tx>
          <c:spPr>
            <a:solidFill>
              <a:srgbClr val="ed7d31"/>
            </a:solidFill>
            <a:ln w="31680">
              <a:solidFill>
                <a:srgbClr val="ed7d31"/>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Controls'!$A$354:$A$400</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Controls'!$C$354:$C$400</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ser>
          <c:idx val="2"/>
          <c:order val="2"/>
          <c:tx>
            <c:strRef>
              <c:f>'Advanced Controls'!$D$353</c:f>
              <c:strCache>
                <c:ptCount val="1"/>
                <c:pt idx="0">
                  <c:v>#REF!</c:v>
                </c:pt>
              </c:strCache>
            </c:strRef>
          </c:tx>
          <c:spPr>
            <a:solidFill>
              <a:srgbClr val="a5a5a5"/>
            </a:solidFill>
            <a:ln w="31680">
              <a:solidFill>
                <a:srgbClr val="a5a5a5"/>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Controls'!$A$354:$A$400</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Controls'!$D$354:$D$400</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ser>
          <c:idx val="3"/>
          <c:order val="3"/>
          <c:tx>
            <c:strRef>
              <c:f>'Advanced Controls'!$E$353</c:f>
              <c:strCache>
                <c:ptCount val="1"/>
                <c:pt idx="0">
                  <c:v>#REF!</c:v>
                </c:pt>
              </c:strCache>
            </c:strRef>
          </c:tx>
          <c:spPr>
            <a:solidFill>
              <a:srgbClr val="ffc000"/>
            </a:solidFill>
            <a:ln w="31680">
              <a:solidFill>
                <a:srgbClr val="ffc000"/>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Controls'!$A$354:$A$400</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Controls'!$E$354:$E$400</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ser>
          <c:idx val="4"/>
          <c:order val="4"/>
          <c:tx>
            <c:strRef>
              <c:f>'Advanced Controls'!$F$353</c:f>
              <c:strCache>
                <c:ptCount val="1"/>
                <c:pt idx="0">
                  <c:v>#REF!</c:v>
                </c:pt>
              </c:strCache>
            </c:strRef>
          </c:tx>
          <c:spPr>
            <a:solidFill>
              <a:srgbClr val="4472c4"/>
            </a:solidFill>
            <a:ln w="31680">
              <a:solidFill>
                <a:srgbClr val="4472c4"/>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Controls'!$A$354:$A$400</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Controls'!$F$354:$F$400</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ser>
          <c:idx val="5"/>
          <c:order val="5"/>
          <c:tx>
            <c:strRef>
              <c:f>'Advanced Controls'!$G$353</c:f>
              <c:strCache>
                <c:ptCount val="1"/>
                <c:pt idx="0">
                  <c:v>#REF!</c:v>
                </c:pt>
              </c:strCache>
            </c:strRef>
          </c:tx>
          <c:spPr>
            <a:solidFill>
              <a:srgbClr val="0000ff"/>
            </a:solidFill>
            <a:ln w="31680">
              <a:solidFill>
                <a:srgbClr val="0000ff"/>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Controls'!$A$354:$A$400</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Controls'!$G$354:$G$400</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hiLowLines>
          <c:spPr>
            <a:ln>
              <a:noFill/>
            </a:ln>
          </c:spPr>
        </c:hiLowLines>
        <c:marker val="0"/>
        <c:axId val="16930222"/>
        <c:axId val="1124944"/>
      </c:lineChart>
      <c:catAx>
        <c:axId val="16930222"/>
        <c:scaling>
          <c:orientation val="minMax"/>
        </c:scaling>
        <c:delete val="0"/>
        <c:axPos val="b"/>
        <c:numFmt formatCode="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124944"/>
        <c:crosses val="autoZero"/>
        <c:auto val="1"/>
        <c:lblAlgn val="ctr"/>
        <c:lblOffset val="100"/>
      </c:catAx>
      <c:valAx>
        <c:axId val="1124944"/>
        <c:scaling>
          <c:orientation val="minMax"/>
        </c:scaling>
        <c:delete val="0"/>
        <c:axPos val="l"/>
        <c:majorGridlines>
          <c:spPr>
            <a:ln w="6480">
              <a:solidFill>
                <a:srgbClr val="8b8b8b"/>
              </a:solidFill>
              <a:round/>
            </a:ln>
          </c:spPr>
        </c:majorGridlines>
        <c:numFmt formatCode="_-* #,##0.00_-;\-* #,##0.00_-;_-* \-??_-;_-@_-"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6930222"/>
        <c:crosses val="autoZero"/>
        <c:crossBetween val="midCat"/>
      </c:valAx>
      <c:spPr>
        <a:solidFill>
          <a:srgbClr val="ffffff"/>
        </a:solidFill>
        <a:ln>
          <a:noFill/>
        </a:ln>
      </c:spPr>
    </c:plotArea>
    <c:legend>
      <c:layout>
        <c:manualLayout>
          <c:xMode val="edge"/>
          <c:yMode val="edge"/>
          <c:x val="0.722781355150563"/>
          <c:y val="0.350543240918415"/>
          <c:w val="0.249019078688917"/>
          <c:h val="0.289309676626556"/>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COUNTRY-Level Adoption -- PDS Scenario</a:t>
            </a:r>
          </a:p>
        </c:rich>
      </c:tx>
      <c:overlay val="0"/>
      <c:spPr>
        <a:noFill/>
        <a:ln>
          <a:noFill/>
        </a:ln>
      </c:spPr>
    </c:title>
    <c:autoTitleDeleted val="0"/>
    <c:plotArea>
      <c:layout>
        <c:manualLayout>
          <c:layoutTarget val="inner"/>
          <c:xMode val="edge"/>
          <c:yMode val="edge"/>
          <c:x val="0.117039895884755"/>
          <c:y val="0.110044826062251"/>
          <c:w val="0.71785666202935"/>
          <c:h val="0.82795631037313"/>
        </c:manualLayout>
      </c:layout>
      <c:lineChart>
        <c:grouping val="standard"/>
        <c:varyColors val="0"/>
        <c:ser>
          <c:idx val="0"/>
          <c:order val="0"/>
          <c:tx>
            <c:strRef>
              <c:f>'Advanced Controls'!$B$408</c:f>
              <c:strCache>
                <c:ptCount val="1"/>
                <c:pt idx="0">
                  <c:v>#REF!</c:v>
                </c:pt>
              </c:strCache>
            </c:strRef>
          </c:tx>
          <c:spPr>
            <a:solidFill>
              <a:srgbClr val="5b9bd5"/>
            </a:solidFill>
            <a:ln w="31680">
              <a:solidFill>
                <a:srgbClr val="5b9bd5"/>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Controls'!$A$409:$A$455</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Controls'!$B$409:$B$455</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ser>
          <c:idx val="1"/>
          <c:order val="1"/>
          <c:tx>
            <c:strRef>
              <c:f>'Advanced Controls'!$C$408</c:f>
              <c:strCache>
                <c:ptCount val="1"/>
                <c:pt idx="0">
                  <c:v>#REF!</c:v>
                </c:pt>
              </c:strCache>
            </c:strRef>
          </c:tx>
          <c:spPr>
            <a:solidFill>
              <a:srgbClr val="ed7d31"/>
            </a:solidFill>
            <a:ln w="31680">
              <a:solidFill>
                <a:srgbClr val="ed7d31"/>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Controls'!$A$409:$A$455</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Controls'!$C$409:$C$455</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ser>
          <c:idx val="2"/>
          <c:order val="2"/>
          <c:tx>
            <c:strRef>
              <c:f>'Advanced Controls'!$D$408</c:f>
              <c:strCache>
                <c:ptCount val="1"/>
                <c:pt idx="0">
                  <c:v>#REF!</c:v>
                </c:pt>
              </c:strCache>
            </c:strRef>
          </c:tx>
          <c:spPr>
            <a:solidFill>
              <a:srgbClr val="a5a5a5"/>
            </a:solidFill>
            <a:ln w="31680">
              <a:solidFill>
                <a:srgbClr val="a5a5a5"/>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Controls'!$A$409:$A$455</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Controls'!$D$409:$D$455</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ser>
          <c:idx val="3"/>
          <c:order val="3"/>
          <c:tx>
            <c:strRef>
              <c:f>'Advanced Controls'!$E$408</c:f>
              <c:strCache>
                <c:ptCount val="1"/>
                <c:pt idx="0">
                  <c:v>#REF!</c:v>
                </c:pt>
              </c:strCache>
            </c:strRef>
          </c:tx>
          <c:spPr>
            <a:solidFill>
              <a:srgbClr val="ffc000"/>
            </a:solidFill>
            <a:ln w="31680">
              <a:solidFill>
                <a:srgbClr val="ffc000"/>
              </a:solidFill>
              <a:round/>
            </a:ln>
          </c:spPr>
          <c:marker>
            <c:symbol val="none"/>
          </c:marker>
          <c:dLbls>
            <c:numFmt formatCode="_-* #,##0.00_-;\-* #,##0.00_-;_-* \-??_-;_-@_-" sourceLinked="1"/>
            <c:dLblPos val="r"/>
            <c:showLegendKey val="0"/>
            <c:showVal val="0"/>
            <c:showCatName val="0"/>
            <c:showSerName val="0"/>
            <c:showPercent val="0"/>
            <c:showLeaderLines val="0"/>
          </c:dLbls>
          <c:cat>
            <c:strRef>
              <c:f>'Advanced Controls'!$A$409:$A$455</c:f>
              <c:strCache>
                <c:ptCount val="4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strCache>
            </c:strRef>
          </c:cat>
          <c:val>
            <c:numRef>
              <c:f>'Advanced Controls'!$E$409:$E$455</c:f>
              <c:numCache>
                <c:formatCode>General</c:formatCode>
                <c:ptCount val="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numCache>
            </c:numRef>
          </c:val>
          <c:smooth val="0"/>
        </c:ser>
        <c:hiLowLines>
          <c:spPr>
            <a:ln>
              <a:noFill/>
            </a:ln>
          </c:spPr>
        </c:hiLowLines>
        <c:marker val="0"/>
        <c:axId val="11267392"/>
        <c:axId val="27137777"/>
      </c:lineChart>
      <c:catAx>
        <c:axId val="11267392"/>
        <c:scaling>
          <c:orientation val="minMax"/>
        </c:scaling>
        <c:delete val="0"/>
        <c:axPos val="b"/>
        <c:numFmt formatCode="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7137777"/>
        <c:crosses val="autoZero"/>
        <c:auto val="1"/>
        <c:lblAlgn val="ctr"/>
        <c:lblOffset val="100"/>
      </c:catAx>
      <c:valAx>
        <c:axId val="27137777"/>
        <c:scaling>
          <c:orientation val="minMax"/>
        </c:scaling>
        <c:delete val="0"/>
        <c:axPos val="l"/>
        <c:majorGridlines>
          <c:spPr>
            <a:ln w="6480">
              <a:solidFill>
                <a:srgbClr val="8b8b8b"/>
              </a:solidFill>
              <a:round/>
            </a:ln>
          </c:spPr>
        </c:majorGridlines>
        <c:numFmt formatCode="_-* #,##0.00_-;\-* #,##0.00_-;_-* \-??_-;_-@_-"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1267392"/>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wmf"/><Relationship Id="rId3" Type="http://schemas.openxmlformats.org/officeDocument/2006/relationships/image" Target="../media/image3.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24</xdr:row>
      <xdr:rowOff>13680</xdr:rowOff>
    </xdr:from>
    <xdr:to>
      <xdr:col>2</xdr:col>
      <xdr:colOff>720720</xdr:colOff>
      <xdr:row>24</xdr:row>
      <xdr:rowOff>533160</xdr:rowOff>
    </xdr:to>
    <xdr:sp>
      <xdr:nvSpPr>
        <xdr:cNvPr id="0" name="CustomShape 1"/>
        <xdr:cNvSpPr/>
      </xdr:nvSpPr>
      <xdr:spPr>
        <a:xfrm>
          <a:off x="13680" y="2013840"/>
          <a:ext cx="4970160" cy="519480"/>
        </a:xfrm>
        <a:prstGeom prst="rect">
          <a:avLst/>
        </a:prstGeom>
        <a:solidFill>
          <a:schemeClr val="lt1"/>
        </a:solidFill>
        <a:ln w="9360">
          <a:noFill/>
        </a:ln>
      </xdr:spPr>
      <xdr:style>
        <a:lnRef idx="0"/>
        <a:fillRef idx="0"/>
        <a:effectRef idx="0"/>
        <a:fontRef idx="minor"/>
      </xdr:style>
      <xdr:txBody>
        <a:bodyPr lIns="90000" rIns="90000" tIns="45000" bIns="45000" anchor="ctr"/>
        <a:p>
          <a:pPr>
            <a:lnSpc>
              <a:spcPct val="100000"/>
            </a:lnSpc>
          </a:pPr>
          <a:r>
            <a:rPr b="1" lang="en-US" sz="2400" spc="-1" strike="noStrike">
              <a:solidFill>
                <a:srgbClr val="000000"/>
              </a:solidFill>
              <a:latin typeface="Calibri"/>
            </a:rPr>
            <a:t>MASTER CONTROL BUTTONS    </a:t>
          </a:r>
          <a:endParaRPr b="0" lang="en-US" sz="2400" spc="-1" strike="noStrike">
            <a:latin typeface="Times New Roman"/>
          </a:endParaRPr>
        </a:p>
      </xdr:txBody>
    </xdr:sp>
    <xdr:clientData/>
  </xdr:twoCellAnchor>
  <xdr:twoCellAnchor editAs="oneCell">
    <xdr:from>
      <xdr:col>6</xdr:col>
      <xdr:colOff>584280</xdr:colOff>
      <xdr:row>287</xdr:row>
      <xdr:rowOff>158760</xdr:rowOff>
    </xdr:from>
    <xdr:to>
      <xdr:col>9</xdr:col>
      <xdr:colOff>37800</xdr:colOff>
      <xdr:row>319</xdr:row>
      <xdr:rowOff>126720</xdr:rowOff>
    </xdr:to>
    <xdr:graphicFrame>
      <xdr:nvGraphicFramePr>
        <xdr:cNvPr id="1" name="ChartGlobalAdoption"/>
        <xdr:cNvGraphicFramePr/>
      </xdr:nvGraphicFramePr>
      <xdr:xfrm>
        <a:off x="14100840" y="58615920"/>
        <a:ext cx="6176880" cy="6302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243720</xdr:colOff>
      <xdr:row>351</xdr:row>
      <xdr:rowOff>6480</xdr:rowOff>
    </xdr:from>
    <xdr:to>
      <xdr:col>10</xdr:col>
      <xdr:colOff>352440</xdr:colOff>
      <xdr:row>383</xdr:row>
      <xdr:rowOff>12600</xdr:rowOff>
    </xdr:to>
    <xdr:graphicFrame>
      <xdr:nvGraphicFramePr>
        <xdr:cNvPr id="2" name="Chart 4"/>
        <xdr:cNvGraphicFramePr/>
      </xdr:nvGraphicFramePr>
      <xdr:xfrm>
        <a:off x="16008120" y="70665120"/>
        <a:ext cx="6801480" cy="5797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1676520</xdr:colOff>
      <xdr:row>406</xdr:row>
      <xdr:rowOff>139680</xdr:rowOff>
    </xdr:from>
    <xdr:to>
      <xdr:col>9</xdr:col>
      <xdr:colOff>545760</xdr:colOff>
      <xdr:row>438</xdr:row>
      <xdr:rowOff>50400</xdr:rowOff>
    </xdr:to>
    <xdr:graphicFrame>
      <xdr:nvGraphicFramePr>
        <xdr:cNvPr id="3" name="Chart 7"/>
        <xdr:cNvGraphicFramePr/>
      </xdr:nvGraphicFramePr>
      <xdr:xfrm>
        <a:off x="12764160" y="80818920"/>
        <a:ext cx="8021520" cy="57016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8</xdr:row>
      <xdr:rowOff>22680</xdr:rowOff>
    </xdr:from>
    <xdr:to>
      <xdr:col>11</xdr:col>
      <xdr:colOff>403200</xdr:colOff>
      <xdr:row>14</xdr:row>
      <xdr:rowOff>217440</xdr:rowOff>
    </xdr:to>
    <xdr:sp>
      <xdr:nvSpPr>
        <xdr:cNvPr id="4" name="CustomShape 1"/>
        <xdr:cNvSpPr/>
      </xdr:nvSpPr>
      <xdr:spPr>
        <a:xfrm>
          <a:off x="0" y="1698840"/>
          <a:ext cx="15502680" cy="1375920"/>
        </a:xfrm>
        <a:prstGeom prst="rect">
          <a:avLst/>
        </a:prstGeom>
        <a:noFill/>
        <a:ln w="9360">
          <a:solidFill>
            <a:schemeClr val="lt1">
              <a:shade val="50000"/>
            </a:schemeClr>
          </a:solidFill>
          <a:round/>
        </a:ln>
      </xdr:spPr>
      <xdr:style>
        <a:lnRef idx="0"/>
        <a:fillRef idx="0"/>
        <a:effectRef idx="0"/>
        <a:fontRef idx="minor"/>
      </xdr:style>
      <xdr:txBody>
        <a:bodyPr lIns="90000" rIns="90000" tIns="45000" bIns="45000"/>
        <a:p>
          <a:r>
            <a:rPr b="1" lang="en-US" sz="1400" spc="-1" strike="noStrike">
              <a:solidFill>
                <a:srgbClr val="000000"/>
              </a:solidFill>
              <a:latin typeface="Calibri"/>
            </a:rPr>
            <a:t>Description of Calculations/Inputs:</a:t>
          </a:r>
          <a:endParaRPr b="0" lang="en-US" sz="1400" spc="-1" strike="noStrike">
            <a:latin typeface="Times New Roman"/>
          </a:endParaRPr>
        </a:p>
        <a:p>
          <a:endParaRPr b="0" lang="en-US" sz="1400" spc="-1" strike="noStrike">
            <a:latin typeface="Times New Roman"/>
          </a:endParaRPr>
        </a:p>
        <a:p>
          <a:pPr>
            <a:lnSpc>
              <a:spcPct val="100000"/>
            </a:lnSpc>
          </a:pPr>
          <a:r>
            <a:rPr b="1" lang="en-US" sz="1400" spc="-1" strike="noStrike">
              <a:solidFill>
                <a:srgbClr val="000000"/>
              </a:solidFill>
              <a:latin typeface="Calibri"/>
            </a:rPr>
            <a:t>This page is very important and should be used extensively.  It is where you will collect all of your relevant data from the peer reviewed literature.  This page contains meta-analyses that can be used to formulate mean, low, and high estimates contained on the "Advanced Controls" page. You can use this sheet for common factoring needs for variables used in First Cost and Operating Cost Factoring.  </a:t>
          </a:r>
          <a:endParaRPr b="0" lang="en-US" sz="1400" spc="-1" strike="noStrike">
            <a:latin typeface="Times New Roman"/>
          </a:endParaRPr>
        </a:p>
      </xdr:txBody>
    </xdr:sp>
    <xdr:clientData/>
  </xdr:twoCellAnchor>
  <xdr:twoCellAnchor editAs="oneCell">
    <xdr:from>
      <xdr:col>8</xdr:col>
      <xdr:colOff>403200</xdr:colOff>
      <xdr:row>1394</xdr:row>
      <xdr:rowOff>12240</xdr:rowOff>
    </xdr:from>
    <xdr:to>
      <xdr:col>12</xdr:col>
      <xdr:colOff>280440</xdr:colOff>
      <xdr:row>1403</xdr:row>
      <xdr:rowOff>190080</xdr:rowOff>
    </xdr:to>
    <xdr:sp>
      <xdr:nvSpPr>
        <xdr:cNvPr id="5" name="CustomShape 1"/>
        <xdr:cNvSpPr/>
      </xdr:nvSpPr>
      <xdr:spPr>
        <a:xfrm>
          <a:off x="12629160" y="283692600"/>
          <a:ext cx="3930120" cy="1901880"/>
        </a:xfrm>
        <a:prstGeom prst="rect">
          <a:avLst/>
        </a:prstGeom>
        <a:solidFill>
          <a:srgbClr val="ffff00"/>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1" lang="en-US" sz="1100" spc="-1" strike="noStrike">
              <a:solidFill>
                <a:srgbClr val="000000"/>
              </a:solidFill>
              <a:latin typeface="Calibri"/>
            </a:rPr>
            <a:t>[EXPLAIN ANY FACTORING DONE HERE]</a:t>
          </a:r>
          <a:endParaRPr b="0" lang="en-US" sz="1100" spc="-1" strike="noStrike">
            <a:latin typeface="Times New Roman"/>
          </a:endParaRPr>
        </a:p>
      </xdr:txBody>
    </xdr:sp>
    <xdr:clientData/>
  </xdr:twoCellAnchor>
  <xdr:twoCellAnchor editAs="oneCell">
    <xdr:from>
      <xdr:col>4</xdr:col>
      <xdr:colOff>635400</xdr:colOff>
      <xdr:row>1442</xdr:row>
      <xdr:rowOff>122400</xdr:rowOff>
    </xdr:from>
    <xdr:to>
      <xdr:col>7</xdr:col>
      <xdr:colOff>512640</xdr:colOff>
      <xdr:row>1465</xdr:row>
      <xdr:rowOff>91080</xdr:rowOff>
    </xdr:to>
    <xdr:sp>
      <xdr:nvSpPr>
        <xdr:cNvPr id="6" name="CustomShape 1"/>
        <xdr:cNvSpPr/>
      </xdr:nvSpPr>
      <xdr:spPr>
        <a:xfrm>
          <a:off x="5946840" y="293518080"/>
          <a:ext cx="5280120" cy="4559760"/>
        </a:xfrm>
        <a:prstGeom prst="rect">
          <a:avLst/>
        </a:prstGeom>
        <a:solidFill>
          <a:srgbClr val="ffff00"/>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1" lang="en-US" sz="1100" spc="-1" strike="noStrike">
              <a:solidFill>
                <a:srgbClr val="000000"/>
              </a:solidFill>
              <a:latin typeface="Calibri"/>
            </a:rPr>
            <a:t>[EXPLAIN ANY FACTORING DONE HERE]</a:t>
          </a:r>
          <a:endParaRPr b="0" lang="en-US" sz="1100" spc="-1" strike="noStrike">
            <a:latin typeface="Times New Roman"/>
          </a:endParaRPr>
        </a:p>
      </xdr:txBody>
    </xdr:sp>
    <xdr:clientData/>
  </xdr:twoCellAnchor>
  <xdr:twoCellAnchor editAs="oneCell">
    <xdr:from>
      <xdr:col>2</xdr:col>
      <xdr:colOff>3960</xdr:colOff>
      <xdr:row>39</xdr:row>
      <xdr:rowOff>152640</xdr:rowOff>
    </xdr:from>
    <xdr:to>
      <xdr:col>11</xdr:col>
      <xdr:colOff>25560</xdr:colOff>
      <xdr:row>42</xdr:row>
      <xdr:rowOff>554400</xdr:rowOff>
    </xdr:to>
    <xdr:sp>
      <xdr:nvSpPr>
        <xdr:cNvPr id="7" name="CustomShape 1"/>
        <xdr:cNvSpPr/>
      </xdr:nvSpPr>
      <xdr:spPr>
        <a:xfrm>
          <a:off x="2362320" y="8022600"/>
          <a:ext cx="12762720" cy="1001880"/>
        </a:xfrm>
        <a:prstGeom prst="downArrowCallout">
          <a:avLst>
            <a:gd name="adj1" fmla="val 20031"/>
            <a:gd name="adj2" fmla="val 34869"/>
            <a:gd name="adj3" fmla="val 24530"/>
            <a:gd name="adj4" fmla="val 52100"/>
          </a:avLst>
        </a:prstGeom>
        <a:ln/>
      </xdr:spPr>
      <xdr:style>
        <a:lnRef idx="1">
          <a:schemeClr val="accent1"/>
        </a:lnRef>
        <a:fillRef idx="3">
          <a:schemeClr val="accent1"/>
        </a:fillRef>
        <a:effectRef idx="2">
          <a:schemeClr val="accent1"/>
        </a:effectRef>
        <a:fontRef idx="minor"/>
      </xdr:style>
      <xdr:txBody>
        <a:bodyPr lIns="90000" rIns="90000" tIns="45000" bIns="45000"/>
        <a:p>
          <a:pPr algn="ctr">
            <a:lnSpc>
              <a:spcPct val="100000"/>
            </a:lnSpc>
          </a:pPr>
          <a:r>
            <a:rPr b="1" lang="en-US" sz="1800" spc="-1" strike="noStrike">
              <a:solidFill>
                <a:srgbClr val="ffffff"/>
              </a:solidFill>
              <a:latin typeface="Calibri"/>
            </a:rPr>
            <a:t>ENTER VARIABLE DATA FROM SOURCES HERE. BE SURE TO COMPLETE EVERY FIELD!</a:t>
          </a:r>
          <a:endParaRPr b="0" lang="en-US" sz="1800" spc="-1" strike="noStrike">
            <a:latin typeface="Times New Roman"/>
          </a:endParaRPr>
        </a:p>
      </xdr:txBody>
    </xdr:sp>
    <xdr:clientData/>
  </xdr:twoCellAnchor>
  <xdr:twoCellAnchor editAs="oneCell">
    <xdr:from>
      <xdr:col>5</xdr:col>
      <xdr:colOff>360</xdr:colOff>
      <xdr:row>1</xdr:row>
      <xdr:rowOff>0</xdr:rowOff>
    </xdr:from>
    <xdr:to>
      <xdr:col>6</xdr:col>
      <xdr:colOff>527400</xdr:colOff>
      <xdr:row>6</xdr:row>
      <xdr:rowOff>134280</xdr:rowOff>
    </xdr:to>
    <xdr:pic>
      <xdr:nvPicPr>
        <xdr:cNvPr id="8" name="Picture 9" descr=""/>
        <xdr:cNvPicPr/>
      </xdr:nvPicPr>
      <xdr:blipFill>
        <a:blip r:embed="rId1"/>
        <a:stretch/>
      </xdr:blipFill>
      <xdr:spPr>
        <a:xfrm>
          <a:off x="7428960" y="295200"/>
          <a:ext cx="2169720" cy="1134360"/>
        </a:xfrm>
        <a:prstGeom prst="rect">
          <a:avLst/>
        </a:prstGeom>
        <a:ln>
          <a:noFill/>
        </a:ln>
      </xdr:spPr>
    </xdr:pic>
    <xdr:clientData/>
  </xdr:twoCellAnchor>
  <xdr:twoCellAnchor editAs="oneCell">
    <xdr:from>
      <xdr:col>0</xdr:col>
      <xdr:colOff>266760</xdr:colOff>
      <xdr:row>1389</xdr:row>
      <xdr:rowOff>76680</xdr:rowOff>
    </xdr:from>
    <xdr:to>
      <xdr:col>11</xdr:col>
      <xdr:colOff>669960</xdr:colOff>
      <xdr:row>1390</xdr:row>
      <xdr:rowOff>95040</xdr:rowOff>
    </xdr:to>
    <xdr:sp>
      <xdr:nvSpPr>
        <xdr:cNvPr id="9" name="CustomShape 1"/>
        <xdr:cNvSpPr/>
      </xdr:nvSpPr>
      <xdr:spPr>
        <a:xfrm>
          <a:off x="266760" y="282347280"/>
          <a:ext cx="15502680" cy="6375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r>
            <a:rPr b="1" lang="en-US" sz="1100" spc="-1" strike="noStrike">
              <a:solidFill>
                <a:srgbClr val="000000"/>
              </a:solidFill>
              <a:latin typeface="Calibri"/>
            </a:rPr>
            <a:t>Decription of Calculations/Inputs:</a:t>
          </a:r>
          <a:endParaRPr b="0" lang="en-US" sz="1100" spc="-1" strike="noStrike">
            <a:latin typeface="Times New Roman"/>
          </a:endParaRPr>
        </a:p>
        <a:p>
          <a:r>
            <a:rPr b="1" lang="en-US" sz="1100" spc="-1" strike="noStrike">
              <a:solidFill>
                <a:srgbClr val="000000"/>
              </a:solidFill>
              <a:latin typeface="Calibri"/>
            </a:rPr>
            <a:t>Using multiple data points from literature review you can enter in cumulative adoption data that correlate with price/cost and calculate a learning rate to use in Advanced Controls for First Cost or a factoring variable</a:t>
          </a:r>
          <a:endParaRPr b="0" lang="en-US" sz="1100" spc="-1" strike="noStrike">
            <a:latin typeface="Times New Roman"/>
          </a:endParaRPr>
        </a:p>
        <a:p>
          <a:endParaRPr b="0" lang="en-US" sz="1100" spc="-1" strike="noStrike">
            <a:latin typeface="Times New Roman"/>
          </a:endParaRPr>
        </a:p>
        <a:p>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0</xdr:col>
      <xdr:colOff>0</xdr:colOff>
      <xdr:row>1398</xdr:row>
      <xdr:rowOff>360</xdr:rowOff>
    </xdr:from>
    <xdr:to>
      <xdr:col>0</xdr:col>
      <xdr:colOff>2091960</xdr:colOff>
      <xdr:row>1404</xdr:row>
      <xdr:rowOff>11880</xdr:rowOff>
    </xdr:to>
    <xdr:pic>
      <xdr:nvPicPr>
        <xdr:cNvPr id="10" name="Picture 10" descr=""/>
        <xdr:cNvPicPr/>
      </xdr:nvPicPr>
      <xdr:blipFill>
        <a:blip r:embed="rId2"/>
        <a:stretch/>
      </xdr:blipFill>
      <xdr:spPr>
        <a:xfrm>
          <a:off x="0" y="284452200"/>
          <a:ext cx="2091960" cy="1154520"/>
        </a:xfrm>
        <a:prstGeom prst="rect">
          <a:avLst/>
        </a:prstGeom>
        <a:ln>
          <a:noFill/>
        </a:ln>
      </xdr:spPr>
    </xdr:pic>
    <xdr:clientData/>
  </xdr:twoCellAnchor>
  <xdr:twoCellAnchor editAs="oneCell">
    <xdr:from>
      <xdr:col>6</xdr:col>
      <xdr:colOff>270360</xdr:colOff>
      <xdr:row>1431</xdr:row>
      <xdr:rowOff>95400</xdr:rowOff>
    </xdr:from>
    <xdr:to>
      <xdr:col>7</xdr:col>
      <xdr:colOff>806040</xdr:colOff>
      <xdr:row>1437</xdr:row>
      <xdr:rowOff>91440</xdr:rowOff>
    </xdr:to>
    <xdr:pic>
      <xdr:nvPicPr>
        <xdr:cNvPr id="11" name="Picture 11" descr=""/>
        <xdr:cNvPicPr/>
      </xdr:nvPicPr>
      <xdr:blipFill>
        <a:blip r:embed="rId3"/>
        <a:stretch/>
      </xdr:blipFill>
      <xdr:spPr>
        <a:xfrm>
          <a:off x="9341640" y="291376800"/>
          <a:ext cx="2178720" cy="1148400"/>
        </a:xfrm>
        <a:prstGeom prst="rect">
          <a:avLst/>
        </a:prstGeom>
        <a:ln>
          <a:noFill/>
        </a:ln>
      </xdr:spPr>
    </xdr:pic>
    <xdr:clientData/>
  </xdr:twoCellAnchor>
  <xdr:twoCellAnchor editAs="oneCell">
    <xdr:from>
      <xdr:col>8</xdr:col>
      <xdr:colOff>413280</xdr:colOff>
      <xdr:row>1407</xdr:row>
      <xdr:rowOff>127440</xdr:rowOff>
    </xdr:from>
    <xdr:to>
      <xdr:col>12</xdr:col>
      <xdr:colOff>290520</xdr:colOff>
      <xdr:row>1426</xdr:row>
      <xdr:rowOff>126720</xdr:rowOff>
    </xdr:to>
    <xdr:sp>
      <xdr:nvSpPr>
        <xdr:cNvPr id="12" name="CustomShape 1"/>
        <xdr:cNvSpPr/>
      </xdr:nvSpPr>
      <xdr:spPr>
        <a:xfrm>
          <a:off x="12639240" y="286331760"/>
          <a:ext cx="3930120" cy="4076280"/>
        </a:xfrm>
        <a:prstGeom prst="rect">
          <a:avLst/>
        </a:prstGeom>
        <a:solidFill>
          <a:srgbClr val="ffff00"/>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1" lang="en-US" sz="1100" spc="-1" strike="noStrike">
              <a:solidFill>
                <a:srgbClr val="000000"/>
              </a:solidFill>
              <a:latin typeface="Calibri"/>
            </a:rPr>
            <a:t>[EXPLAIN ANY FACTORING DONE HERE]</a:t>
          </a:r>
          <a:endParaRPr b="0" lang="en-US"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Users/Chad%20Drawdown/Google%20Drive/Drawdown/Research/Land%20Use%20Folder/SUBMISSIONS%202016/afforestation_/Afforestation-OPT1.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Users/Guest/Downloads/Carbon%20Sequestration%20Model%20v5.2%20template.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Users/aaa/Box%20Sync/Research/02%20-%20SOLUTION%20MODELS%20&amp;%20TECHNICAL%20REPORTS/SECTOR%20-%20LAND/00%20CURRENT%20Land%20Models/Afforestation-PDLANDv0.5.5-31Jan2017.xlsm"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E:/Users/Guest/Downloads/Carbon%20Sequestration%20Model%20v5.2%20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Fellows Instructions"/>
      <sheetName val="Preliminary Review 1"/>
      <sheetName val="Policy Analysis"/>
      <sheetName val="Preliminary Review 2"/>
      <sheetName val="External Review"/>
      <sheetName val="Main Controls"/>
      <sheetName val="Variable Meta-analysis"/>
      <sheetName val="EconCalcs"/>
      <sheetName val="HistoricAndProjectedData"/>
      <sheetName val="TLA Data"/>
      <sheetName val="AEZ Data"/>
      <sheetName val="Temp. Land Data"/>
      <sheetName val="Adoption Data"/>
      <sheetName val="Custom Adoption"/>
      <sheetName val="First Cost"/>
      <sheetName val="Net Profit Margin"/>
      <sheetName val="Unit Adoption Calculations"/>
      <sheetName val="Emissions Factors"/>
      <sheetName val="CO2 Calcs"/>
      <sheetName val="CH4 Calcs"/>
      <sheetName val="Helper Tables"/>
      <sheetName val="FAO Stat Land Data"/>
      <sheetName val="Region-Country Sorting"/>
      <sheetName val="ADD SHEETS --&g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 Adoption Curve"/>
      <sheetName val="AEZ Data"/>
      <sheetName val="Main Controls"/>
      <sheetName val="A. Calculations"/>
      <sheetName val="B. CO2 PPM Calculator"/>
      <sheetName val="D. Financial Analysis"/>
      <sheetName val="E. Cost&amp;Emissions"/>
      <sheetName val="F. Carbon Sequestration Data"/>
      <sheetName val="G. Cost &amp; Emisions Database"/>
      <sheetName val="H. Land Area"/>
      <sheetName val="I. References"/>
      <sheetName val="CO2-eq MMT Reduced"/>
      <sheetName val="CO2 MMT Reduced"/>
      <sheetName val="CH4 Tons Reduced"/>
      <sheetName val="N20 Tons Reduced"/>
      <sheetName val="Other GHG Tons Reduc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 Instructions"/>
      <sheetName val="Main Controls"/>
      <sheetName val="Preliminary Review 1"/>
      <sheetName val="Preliminary Review 2"/>
      <sheetName val="External Review"/>
      <sheetName val="Result Graphs"/>
      <sheetName val="Unit Adoption Calculations"/>
      <sheetName val="CO2 Calcs"/>
      <sheetName val="ScenarioRecord"/>
      <sheetName val="Variable Meta-analysis"/>
      <sheetName val="EconCalcs"/>
      <sheetName val="Adoption Data"/>
      <sheetName val="Data Interpolator"/>
      <sheetName val="Custom Adoption"/>
      <sheetName val="HistoricAndProjectedData"/>
      <sheetName val="TLA Data"/>
      <sheetName val="S-Curve Adoption"/>
      <sheetName val="First Cost"/>
      <sheetName val="Net Profit Margin"/>
      <sheetName val="Policy Analysis"/>
      <sheetName val="Emissions Factors"/>
      <sheetName val="CH4 Calcs"/>
      <sheetName val="Helper Tables"/>
      <sheetName val="FAO Stat Land Data"/>
      <sheetName val="AEZ Data"/>
      <sheetName val="WORLD Land Data"/>
      <sheetName val="OPT3-AEZ-Area_percent"/>
      <sheetName val="Region-Country Sorting"/>
      <sheetName val="ADD SHEETS --&gt;"/>
      <sheetName val="Regional Afforestation 2015"/>
      <sheetName val="timber yields and rotation le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ain Controls"/>
      <sheetName val="A. Calculations"/>
      <sheetName val="B. CO2 PPM Calculator"/>
      <sheetName val="C. Adoption Curve"/>
      <sheetName val="D. Financial Analysis"/>
      <sheetName val="E. Cost&amp;Emissions"/>
      <sheetName val="F. Carbon Sequestration Data"/>
      <sheetName val="G. Cost &amp; Emisions Database"/>
      <sheetName val="H. Land Area"/>
      <sheetName val="I. References"/>
      <sheetName val="CO2-eq MMT Reduced"/>
      <sheetName val="CO2 MMT Reduced"/>
      <sheetName val="CH4 Tons Reduced"/>
      <sheetName val="N20 Tons Reduced"/>
      <sheetName val="Other GHG Tons Reduced"/>
      <sheetName val="AEZ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o.org/nr/gaez/about-data-portal/en/"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inflationdata.com/Inflation/Consumer_Price_Index/CurrentCPI.asp?reloaded=true" TargetMode="External"/><Relationship Id="rId3" Type="http://schemas.openxmlformats.org/officeDocument/2006/relationships/hyperlink" Target="http://www.usforex.com/forex-tools/historical-rate-tools/yearly-average-rates" TargetMode="External"/><Relationship Id="rId4" Type="http://schemas.openxmlformats.org/officeDocument/2006/relationships/hyperlink" Target="https://www.ipcc.ch/publications_and_data/ar4/wg1/en/ch2s2-10-2.html" TargetMode="External"/><Relationship Id="rId5" Type="http://schemas.openxmlformats.org/officeDocument/2006/relationships/hyperlink" Target="http://www.dpi.nsw.gov.au/__data/assets/pdf_file/0003/175530/26-Young-cattle-15-20-mths.pdf" TargetMode="External"/><Relationship Id="rId6" Type="http://schemas.openxmlformats.org/officeDocument/2006/relationships/hyperlink" Target="http://link.springer.com/chapter/10.1007/978-94-007-6707-2_13" TargetMode="External"/><Relationship Id="rId7" Type="http://schemas.openxmlformats.org/officeDocument/2006/relationships/hyperlink" Target="http://link.springer.com/article/10.1007/BF00704870" TargetMode="External"/><Relationship Id="rId8" Type="http://schemas.openxmlformats.org/officeDocument/2006/relationships/hyperlink" Target="http://link.springer.com/article/10.1023%2FA%3A1013375426677" TargetMode="External"/><Relationship Id="rId9" Type="http://schemas.openxmlformats.org/officeDocument/2006/relationships/hyperlink" Target="http://link.springer.com/article/10.1007/s10457-005-8302-0" TargetMode="External"/><Relationship Id="rId10" Type="http://schemas.openxmlformats.org/officeDocument/2006/relationships/hyperlink" Target="https://www.ag.ndsu.edu/archive/carringt/livestock/Beef%20Report%2005/Costs%20and%20Returns%20for%20Cow.htm" TargetMode="External"/><Relationship Id="rId11" Type="http://schemas.openxmlformats.org/officeDocument/2006/relationships/hyperlink" Target="http://www.dpi.nsw.gov.au/__data/assets/pdf_file/0005/175523/16-North-Coast-weaners-unimproved.pdf" TargetMode="External"/><Relationship Id="rId12" Type="http://schemas.openxmlformats.org/officeDocument/2006/relationships/hyperlink" Target="http://digitalcommons.usu.edu/cgi/viewcontent.cgi?article=1716&amp;context=extension_curall" TargetMode="External"/><Relationship Id="rId13" Type="http://schemas.openxmlformats.org/officeDocument/2006/relationships/hyperlink" Target="https://extension.usu.edu/boxelder/files/uploads/Farm%20Management/Cow_Calf.pdf" TargetMode="External"/><Relationship Id="rId14" Type="http://schemas.openxmlformats.org/officeDocument/2006/relationships/hyperlink" Target="http://ageconsearch.umn.edu/bitstream/124249/2/2012AC%20Browne,%20Natalie%20CP.pdf" TargetMode="External"/><Relationship Id="rId15" Type="http://schemas.openxmlformats.org/officeDocument/2006/relationships/hyperlink" Target="http://cdn.intechopen.com/pdfs/40419/InTech-Status_of_beef_cattle_production_in_argentina_over_the_last_decade_and_its_prospects.pdf" TargetMode="External"/><Relationship Id="rId16" Type="http://schemas.openxmlformats.org/officeDocument/2006/relationships/hyperlink" Target="http://link.springer.com/chapter/10.1007/978-94-007-6707-2_13" TargetMode="External"/><Relationship Id="rId17" Type="http://schemas.openxmlformats.org/officeDocument/2006/relationships/drawing" Target="../drawings/drawing2.xml"/><Relationship Id="rId18"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tabColor rgb="FFFFC000"/>
    <pageSetUpPr fitToPage="false"/>
  </sheetPr>
  <dimension ref="A1:CR457"/>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pane xSplit="0" ySplit="22" topLeftCell="A23" activePane="bottomLeft" state="frozen"/>
      <selection pane="topLeft" activeCell="A1" activeCellId="0" sqref="A1"/>
      <selection pane="bottomLeft" activeCell="A3" activeCellId="1" sqref="T912:T914 A3"/>
    </sheetView>
  </sheetViews>
  <sheetFormatPr defaultRowHeight="14.25" zeroHeight="false" outlineLevelRow="1" outlineLevelCol="0"/>
  <cols>
    <col collapsed="false" customWidth="true" hidden="false" outlineLevel="0" max="1" min="1" style="1" width="29.42"/>
    <col collapsed="false" customWidth="true" hidden="false" outlineLevel="0" max="2" min="2" style="1" width="31.01"/>
    <col collapsed="false" customWidth="true" hidden="false" outlineLevel="0" max="3" min="3" style="2" width="33.71"/>
    <col collapsed="false" customWidth="true" hidden="false" outlineLevel="0" max="4" min="4" style="1" width="31.86"/>
    <col collapsed="false" customWidth="true" hidden="false" outlineLevel="0" max="5" min="5" style="1" width="31.15"/>
    <col collapsed="false" customWidth="true" hidden="false" outlineLevel="0" max="6" min="6" style="2" width="34.42"/>
    <col collapsed="false" customWidth="true" hidden="false" outlineLevel="0" max="7" min="7" style="1" width="31.86"/>
    <col collapsed="false" customWidth="true" hidden="false" outlineLevel="0" max="8" min="8" style="1" width="32"/>
    <col collapsed="false" customWidth="true" hidden="false" outlineLevel="0" max="10" min="9" style="1" width="31.43"/>
    <col collapsed="false" customWidth="true" hidden="false" outlineLevel="0" max="11" min="11" style="1" width="31.01"/>
    <col collapsed="false" customWidth="true" hidden="false" outlineLevel="0" max="12" min="12" style="1" width="34.42"/>
    <col collapsed="false" customWidth="true" hidden="false" outlineLevel="0" max="13" min="13" style="1" width="30.43"/>
    <col collapsed="false" customWidth="true" hidden="false" outlineLevel="0" max="1025" min="14" style="1" width="9"/>
  </cols>
  <sheetData>
    <row r="1" s="3" customFormat="true" ht="26.25" hidden="false" customHeight="true" outlineLevel="0" collapsed="false">
      <c r="B1" s="4" t="s">
        <v>0</v>
      </c>
      <c r="C1" s="4"/>
      <c r="D1" s="4"/>
      <c r="E1" s="4"/>
      <c r="F1" s="4"/>
      <c r="G1" s="4"/>
      <c r="H1" s="5"/>
      <c r="I1" s="6"/>
      <c r="J1" s="6"/>
      <c r="K1" s="6"/>
      <c r="L1" s="6"/>
      <c r="M1" s="6"/>
    </row>
    <row r="2" customFormat="false" ht="18.75" hidden="false" customHeight="false" outlineLevel="0" collapsed="false">
      <c r="A2" s="7" t="s">
        <v>1</v>
      </c>
      <c r="B2" s="8" t="s">
        <v>2</v>
      </c>
      <c r="C2" s="8"/>
      <c r="D2" s="8"/>
      <c r="E2" s="9" t="s">
        <v>3</v>
      </c>
      <c r="F2" s="9"/>
      <c r="G2" s="10"/>
      <c r="H2" s="11" t="s">
        <v>4</v>
      </c>
      <c r="I2" s="11"/>
    </row>
    <row r="3" s="16" customFormat="true" ht="26.25" hidden="false" customHeight="false" outlineLevel="0" collapsed="false">
      <c r="A3" s="12" t="str">
        <f aca="false">CONCATENATE("Adoption Unit Increase in ",I4," (PDS vs REF)")</f>
        <v>Adoption Unit Increase in 2050 (PDS vs REF)</v>
      </c>
      <c r="B3" s="13" t="str">
        <f aca="false">CONCATENATE("Marginal First Cost 2015","-",$I$4)</f>
        <v>Marginal First Cost 2015-2050</v>
      </c>
      <c r="C3" s="12" t="str">
        <f aca="false">CONCATENATE("Net Operating Savings ",H4,"-",I4)</f>
        <v>Net Operating Savings 2020-2050</v>
      </c>
      <c r="D3" s="12" t="str">
        <f aca="false">CONCATENATE("Lifetime Operating Savings ",H4,"-",I4)</f>
        <v>Lifetime Operating Savings 2020-2050</v>
      </c>
      <c r="E3" s="14" t="s">
        <v>5</v>
      </c>
      <c r="F3" s="15" t="s">
        <v>6</v>
      </c>
      <c r="H3" s="17" t="s">
        <v>7</v>
      </c>
      <c r="I3" s="18" t="s">
        <v>8</v>
      </c>
    </row>
    <row r="4" customFormat="false" ht="15" hidden="false" customHeight="false" outlineLevel="0" collapsed="false">
      <c r="A4" s="19" t="str">
        <f aca="false">IFERROR(INDEX(#REF!,I4-2013)-INDEX(#REF!,I4-2013),"-")</f>
        <v>-</v>
      </c>
      <c r="B4" s="20" t="str">
        <f aca="false">IFERROR((SUM(OFFSET(#REF!,0,0,I4-2014,1))-SUM(OFFSET(#REF!,0,0,I4-2014,1))-SUM(OFFSET(#REF!,0,0,I4-2014,1)))/10^9,"-")</f>
        <v>-</v>
      </c>
      <c r="C4" s="21" t="str">
        <f aca="false">IFERROR(((INDEX(#REF!,I4-2014) - INDEX(#REF!,H4-2014))-(INDEX(#REF!,I4-2014) - INDEX(#REF!,H4-2014)))/10^9,"-")</f>
        <v>-</v>
      </c>
      <c r="D4" s="22" t="str">
        <f aca="false">IFERROR(SUM(#REF!)/10^9,"-")</f>
        <v>-</v>
      </c>
      <c r="E4" s="23" t="str">
        <f aca="false">IFERROR(SUM(#REF!)/1000,"-")</f>
        <v>-</v>
      </c>
      <c r="F4" s="24" t="str">
        <f aca="false">IFERROR(SUM(#REF!)/1000,"-")</f>
        <v>-</v>
      </c>
      <c r="H4" s="25" t="n">
        <v>2020</v>
      </c>
      <c r="I4" s="26" t="n">
        <v>2050</v>
      </c>
    </row>
    <row r="5" s="33" customFormat="true" ht="13.5" hidden="false" customHeight="false" outlineLevel="0" collapsed="false">
      <c r="A5" s="27" t="str">
        <f aca="false">FunctionalUnitOfMeasure</f>
        <v>million hectare</v>
      </c>
      <c r="B5" s="28" t="s">
        <v>9</v>
      </c>
      <c r="C5" s="29" t="s">
        <v>9</v>
      </c>
      <c r="D5" s="30" t="s">
        <v>9</v>
      </c>
      <c r="E5" s="31" t="str">
        <f aca="false">CONCATENATE("Gt CO2 (",H4,"-",I4,")")</f>
        <v>Gt CO2 (2020-2050)</v>
      </c>
      <c r="F5" s="32" t="str">
        <f aca="false">CONCATENATE("Gt CO2 (",H4,"-",I4,")")</f>
        <v>Gt CO2 (2020-2050)</v>
      </c>
      <c r="H5" s="34" t="s">
        <v>10</v>
      </c>
      <c r="I5" s="34" t="s">
        <v>11</v>
      </c>
    </row>
    <row r="6" customFormat="false" ht="14.25" hidden="false" customHeight="false" outlineLevel="0" collapsed="false">
      <c r="A6" s="35"/>
      <c r="B6" s="36" t="str">
        <f aca="false">IF(B4="-","-",IF(B4=0,"BREAKEVEN",IF(B4&gt;0,"ADDITIONAL COST","ADDITIONAL SAVINGS")))</f>
        <v>-</v>
      </c>
      <c r="C6" s="35" t="str">
        <f aca="false">IF(C4="-","-",IF(C4=0,"BREAKEVEN",IF(C4&lt;0,"NET COST","NET SAVINGS")))</f>
        <v>-</v>
      </c>
      <c r="D6" s="35" t="str">
        <f aca="false">IF(D4="-","-",IF(D4=0,"BREAKEVEN",IF(D4&lt;0,"NET COST","NET SAVINGS")))</f>
        <v>-</v>
      </c>
      <c r="E6" s="37"/>
      <c r="F6" s="38"/>
      <c r="J6" s="39"/>
      <c r="K6" s="39"/>
    </row>
    <row r="7" customFormat="false" ht="15" hidden="true" customHeight="false" outlineLevel="1" collapsed="false">
      <c r="A7" s="7" t="s">
        <v>12</v>
      </c>
      <c r="B7" s="7"/>
      <c r="C7" s="7"/>
      <c r="D7" s="7"/>
      <c r="E7" s="9" t="s">
        <v>13</v>
      </c>
      <c r="F7" s="40"/>
      <c r="G7" s="40"/>
      <c r="J7" s="41"/>
      <c r="K7" s="41"/>
    </row>
    <row r="8" customFormat="false" ht="26.25" hidden="true" customHeight="false" outlineLevel="1" collapsed="false">
      <c r="A8" s="12" t="str">
        <f aca="false">CONCATENATE("Global Units of Adoption in ",I4)</f>
        <v>Global Units of Adoption in 2050</v>
      </c>
      <c r="B8" s="12" t="s">
        <v>14</v>
      </c>
      <c r="C8" s="12" t="str">
        <f aca="false">CONCATENATE("Global Percent Adoption in Year 1:",H4)</f>
        <v>Global Percent Adoption in Year 1:2020</v>
      </c>
      <c r="D8" s="12" t="str">
        <f aca="false">CONCATENATE("Global Percent Adoption in Year 2:",I4)</f>
        <v>Global Percent Adoption in Year 2:2050</v>
      </c>
      <c r="E8" s="42" t="str">
        <f aca="false">CONCATENATE("Potential Yield Increase over ",H4,"-",I4)</f>
        <v>Potential Yield Increase over 2020-2050</v>
      </c>
      <c r="F8" s="35"/>
      <c r="G8" s="35"/>
      <c r="J8" s="41"/>
      <c r="K8" s="41"/>
    </row>
    <row r="9" customFormat="false" ht="14.25" hidden="true" customHeight="false" outlineLevel="1" collapsed="false">
      <c r="A9" s="43" t="str">
        <f aca="false">IFERROR(INDEX(#REF!,I4-2013),"-")</f>
        <v>-</v>
      </c>
      <c r="B9" s="44" t="n">
        <f aca="false">B58</f>
        <v>0</v>
      </c>
      <c r="C9" s="45" t="str">
        <f aca="false">IFERROR(INDEX($C$290:$C$336,MATCH($H$4,$A$290:$A$336,0),1),"-")</f>
        <v>-</v>
      </c>
      <c r="D9" s="45" t="str">
        <f aca="false">IFERROR(INDEX($C$290:$C$336,MATCH($I$4,$A$290:$A$336,0),1),"-")</f>
        <v>-</v>
      </c>
      <c r="E9" s="46" t="str">
        <f aca="false">IFERROR(SUM(#REF!)*$G$77*$G$92*1000*(1-$I$173),"-")</f>
        <v>-</v>
      </c>
      <c r="F9" s="35"/>
      <c r="G9" s="47"/>
      <c r="J9" s="41"/>
      <c r="K9" s="41"/>
    </row>
    <row r="10" customFormat="false" ht="14.25" hidden="true" customHeight="false" outlineLevel="1" collapsed="false">
      <c r="A10" s="29" t="str">
        <f aca="false">FunctionalUnitOfMeasure</f>
        <v>million hectare</v>
      </c>
      <c r="B10" s="48" t="s">
        <v>15</v>
      </c>
      <c r="C10" s="48" t="s">
        <v>15</v>
      </c>
      <c r="D10" s="48" t="s">
        <v>15</v>
      </c>
      <c r="E10" s="49" t="s">
        <v>16</v>
      </c>
      <c r="F10" s="35"/>
      <c r="J10" s="41"/>
      <c r="K10" s="41"/>
    </row>
    <row r="11" customFormat="false" ht="14.25" hidden="true" customHeight="false" outlineLevel="1" collapsed="false">
      <c r="A11" s="35"/>
      <c r="B11" s="48"/>
      <c r="C11" s="35"/>
      <c r="D11" s="35"/>
      <c r="E11" s="50"/>
      <c r="F11" s="35"/>
      <c r="J11" s="41"/>
      <c r="K11" s="41"/>
    </row>
    <row r="12" customFormat="false" ht="15" hidden="true" customHeight="false" outlineLevel="1" collapsed="false">
      <c r="A12" s="7" t="s">
        <v>17</v>
      </c>
      <c r="B12" s="7"/>
      <c r="C12" s="7"/>
      <c r="D12" s="7"/>
      <c r="E12" s="7"/>
      <c r="F12" s="7"/>
      <c r="G12" s="7"/>
      <c r="J12" s="41"/>
      <c r="K12" s="41"/>
    </row>
    <row r="13" customFormat="false" ht="51.75" hidden="true" customHeight="false" outlineLevel="1" collapsed="false">
      <c r="A13" s="12" t="str">
        <f aca="false">CONCATENATE("Cumulative First Cost 2015 -",I4)</f>
        <v>Cumulative First Cost 2015 -2050</v>
      </c>
      <c r="B13" s="51" t="s">
        <v>18</v>
      </c>
      <c r="C13" s="12" t="str">
        <f aca="false">CONCATENATE("Average Abatement Cost ",$H$4,"-",$I$4)</f>
        <v>Average Abatement Cost 2020-2050</v>
      </c>
      <c r="D13" s="12" t="s">
        <v>19</v>
      </c>
      <c r="E13" s="12" t="s">
        <v>20</v>
      </c>
      <c r="F13" s="12" t="s">
        <v>21</v>
      </c>
      <c r="G13" s="12" t="s">
        <v>22</v>
      </c>
      <c r="J13" s="41"/>
      <c r="K13" s="41"/>
    </row>
    <row r="14" customFormat="false" ht="14.25" hidden="true" customHeight="false" outlineLevel="1" collapsed="false">
      <c r="A14" s="21" t="str">
        <f aca="false">IFERROR((SUM(OFFSET(#REF!,0,0,I4-2014,1)))/10^9,"-")</f>
        <v>-</v>
      </c>
      <c r="B14" s="21" t="str">
        <f aca="false">IFERROR(#REF!/10^9,"-")</f>
        <v>-</v>
      </c>
      <c r="C14" s="52" t="str">
        <f aca="false">IFERROR(-SUM(OFFSET(#REF!,$H$4-2015,0,$I$4-$H$4+1,1))/($G$19*10^9),"-")</f>
        <v>-</v>
      </c>
      <c r="D14" s="53" t="str">
        <f aca="false">IFERROR(#REF!,"-")</f>
        <v>-</v>
      </c>
      <c r="E14" s="53" t="str">
        <f aca="false">IFERROR(#REF!,"-")</f>
        <v>-</v>
      </c>
      <c r="F14" s="53" t="str">
        <f aca="false">IFERROR(#REF!,"-")</f>
        <v>-</v>
      </c>
      <c r="G14" s="53" t="str">
        <f aca="false">IFERROR(#REF!,"-")</f>
        <v>-</v>
      </c>
      <c r="J14" s="41"/>
      <c r="K14" s="41"/>
    </row>
    <row r="15" customFormat="false" ht="14.25" hidden="true" customHeight="false" outlineLevel="1" collapsed="false">
      <c r="A15" s="30" t="s">
        <v>9</v>
      </c>
      <c r="B15" s="29" t="s">
        <v>9</v>
      </c>
      <c r="C15" s="29" t="s">
        <v>23</v>
      </c>
      <c r="D15" s="29" t="s">
        <v>24</v>
      </c>
      <c r="E15" s="29" t="s">
        <v>24</v>
      </c>
      <c r="F15" s="29" t="s">
        <v>24</v>
      </c>
      <c r="G15" s="29" t="s">
        <v>24</v>
      </c>
      <c r="J15" s="41"/>
      <c r="K15" s="41"/>
    </row>
    <row r="16" customFormat="false" ht="14.25" hidden="true" customHeight="false" outlineLevel="1" collapsed="false">
      <c r="A16" s="48"/>
      <c r="B16" s="35" t="str">
        <f aca="false">IF(B14="-","-",IF(B14=0,"BREAKEVEN",IF(B14&lt;0,"NET COST","NET SAVINGS")))</f>
        <v>-</v>
      </c>
      <c r="C16" s="35" t="str">
        <f aca="false">IF(C14="-","-",IF(C14=0,"BREAKEVEN",IF(C14&lt;0,"NET SAVINGS","NET COST")))</f>
        <v>-</v>
      </c>
      <c r="D16" s="54" t="e">
        <f aca="false">CONCATENATE("Purchase in ",#REF!)</f>
        <v>#REF!</v>
      </c>
      <c r="E16" s="54" t="e">
        <f aca="false">CONCATENATE("Purchase in ",#REF!)</f>
        <v>#REF!</v>
      </c>
      <c r="F16" s="54" t="e">
        <f aca="false">CONCATENATE("Purchase in ",#REF!)</f>
        <v>#REF!</v>
      </c>
      <c r="G16" s="54" t="e">
        <f aca="false">CONCATENATE("Purchase in ",#REF!)</f>
        <v>#REF!</v>
      </c>
      <c r="J16" s="41"/>
      <c r="K16" s="41"/>
    </row>
    <row r="17" s="55" customFormat="true" ht="15" hidden="true" customHeight="false" outlineLevel="1" collapsed="false">
      <c r="A17" s="7" t="s">
        <v>25</v>
      </c>
      <c r="B17" s="7"/>
      <c r="C17" s="7"/>
      <c r="D17" s="7"/>
      <c r="E17" s="7"/>
      <c r="F17" s="7"/>
      <c r="G17" s="7"/>
      <c r="CR17" s="55" t="s">
        <v>26</v>
      </c>
    </row>
    <row r="18" s="58" customFormat="true" ht="26.25" hidden="true" customHeight="false" outlineLevel="1" collapsed="false">
      <c r="A18" s="56" t="s">
        <v>27</v>
      </c>
      <c r="B18" s="56" t="str">
        <f aca="false">CONCATENATE("Emissions Reduction in ",I4)</f>
        <v>Emissions Reduction in 2050</v>
      </c>
      <c r="C18" s="56" t="s">
        <v>28</v>
      </c>
      <c r="D18" s="56" t="str">
        <f aca="false">CONCATENATE("Approximate PPM rate in ",I4)</f>
        <v>Approximate PPM rate in 2050</v>
      </c>
      <c r="E18" s="57" t="s">
        <v>29</v>
      </c>
      <c r="F18" s="57" t="str">
        <f aca="false">CONCATENATE("CO2 Sequestered in ",I4)</f>
        <v>CO2 Sequestered in 2050</v>
      </c>
      <c r="G18" s="57" t="s">
        <v>30</v>
      </c>
      <c r="CR18" s="58" t="s">
        <v>31</v>
      </c>
    </row>
    <row r="19" s="63" customFormat="true" ht="14.25" hidden="true" customHeight="false" outlineLevel="1" collapsed="false">
      <c r="A19" s="59" t="str">
        <f aca="false">IFERROR(MAX(OFFSET(#REF!,H4-2015,0,I4-H4+1,1))/1000,"-")</f>
        <v>-</v>
      </c>
      <c r="B19" s="59" t="str">
        <f aca="false">IFERROR(INDEX(#REF!,$I$4-2014)/1000,"-")</f>
        <v>-</v>
      </c>
      <c r="C19" s="60" t="str">
        <f aca="false">IFERROR(INDEX(#REF!,I4-2014),"-")</f>
        <v>-</v>
      </c>
      <c r="D19" s="61" t="str">
        <f aca="false">IFERROR(INDEX(#REF!,I4-2014)-INDEX(#REF!,I4-2014-1),"-")</f>
        <v>-</v>
      </c>
      <c r="E19" s="62" t="str">
        <f aca="false">IFERROR(MAX(OFFSET(#REF!,H4-2015,0,I4-H4+1,1))/1000,"-")</f>
        <v>-</v>
      </c>
      <c r="F19" s="62" t="str">
        <f aca="false">IFERROR((INDEX(#REF!,I4-2014))/1000,"-")</f>
        <v>-</v>
      </c>
      <c r="G19" s="60" t="n">
        <f aca="false">IFERROR(SUM(E4,F4),"-")</f>
        <v>0</v>
      </c>
    </row>
    <row r="20" s="66" customFormat="true" ht="24" hidden="true" customHeight="false" outlineLevel="1" collapsed="false">
      <c r="A20" s="64" t="s">
        <v>32</v>
      </c>
      <c r="B20" s="64" t="s">
        <v>32</v>
      </c>
      <c r="C20" s="65" t="str">
        <f aca="false">CONCATENATE("ppm CO2-eq (",I4,")")</f>
        <v>ppm CO2-eq (2050)</v>
      </c>
      <c r="D20" s="65" t="str">
        <f aca="false">CONCATENATE("ppm CO2-eq/yr
(change from ",I4-1," to ",I4,")")</f>
        <v>ppm CO2-eq/yr
(change from 2049 to 2050)</v>
      </c>
      <c r="E20" s="64" t="s">
        <v>32</v>
      </c>
      <c r="F20" s="64" t="s">
        <v>32</v>
      </c>
      <c r="G20" s="64" t="str">
        <f aca="false">CONCATENATE("Gt CO2 (",H4,"-",I4,")")</f>
        <v>Gt CO2 (2020-2050)</v>
      </c>
    </row>
    <row r="21" s="1" customFormat="true" ht="14.25" hidden="true" customHeight="false" outlineLevel="1" collapsed="false"/>
    <row r="22" customFormat="false" ht="15" hidden="false" customHeight="false" outlineLevel="0" collapsed="false">
      <c r="A22" s="67" t="s">
        <v>33</v>
      </c>
      <c r="B22" s="67"/>
      <c r="C22" s="67"/>
      <c r="D22" s="67"/>
      <c r="E22" s="67"/>
      <c r="F22" s="67"/>
      <c r="G22" s="67"/>
    </row>
    <row r="24" customFormat="false" ht="14.25" hidden="false" customHeight="false" outlineLevel="0" collapsed="false">
      <c r="A24" s="68"/>
      <c r="B24" s="68"/>
      <c r="C24" s="69"/>
      <c r="D24" s="68"/>
      <c r="E24" s="68"/>
      <c r="F24" s="69"/>
      <c r="G24" s="68"/>
      <c r="H24" s="68"/>
      <c r="I24" s="68"/>
    </row>
    <row r="25" s="72" customFormat="true" ht="45" hidden="false" customHeight="false" outlineLevel="0" collapsed="false">
      <c r="A25" s="70"/>
      <c r="B25" s="70"/>
      <c r="C25" s="71"/>
      <c r="F25" s="73"/>
      <c r="I25" s="74"/>
      <c r="J25" s="74"/>
      <c r="K25" s="74"/>
      <c r="L25" s="74"/>
    </row>
    <row r="26" s="79" customFormat="true" ht="20.25" hidden="false" customHeight="false" outlineLevel="0" collapsed="false">
      <c r="A26" s="75" t="s">
        <v>34</v>
      </c>
      <c r="B26" s="76"/>
      <c r="C26" s="77"/>
      <c r="D26" s="76"/>
      <c r="E26" s="76"/>
      <c r="F26" s="78"/>
    </row>
    <row r="27" customFormat="false" ht="15" hidden="false" customHeight="false" outlineLevel="0" collapsed="false">
      <c r="A27" s="80" t="s">
        <v>35</v>
      </c>
      <c r="E27" s="81" t="s">
        <v>36</v>
      </c>
    </row>
    <row r="28" customFormat="false" ht="15" hidden="false" customHeight="false" outlineLevel="0" collapsed="false">
      <c r="A28" s="82" t="s">
        <v>37</v>
      </c>
      <c r="C28" s="83"/>
      <c r="E28" s="84" t="s">
        <v>38</v>
      </c>
    </row>
    <row r="29" customFormat="false" ht="15" hidden="false" customHeight="false" outlineLevel="0" collapsed="false">
      <c r="A29" s="82" t="s">
        <v>39</v>
      </c>
      <c r="C29" s="83"/>
      <c r="E29" s="85" t="s">
        <v>40</v>
      </c>
    </row>
    <row r="30" customFormat="false" ht="15" hidden="false" customHeight="false" outlineLevel="0" collapsed="false">
      <c r="A30" s="82" t="s">
        <v>41</v>
      </c>
      <c r="C30" s="83"/>
      <c r="E30" s="86" t="s">
        <v>42</v>
      </c>
    </row>
    <row r="31" customFormat="false" ht="15" hidden="false" customHeight="false" outlineLevel="0" collapsed="false">
      <c r="A31" s="80" t="s">
        <v>43</v>
      </c>
      <c r="C31" s="83"/>
      <c r="E31" s="87" t="s">
        <v>44</v>
      </c>
    </row>
    <row r="32" customFormat="false" ht="15" hidden="false" customHeight="false" outlineLevel="0" collapsed="false">
      <c r="A32" s="82" t="s">
        <v>45</v>
      </c>
      <c r="E32" s="88" t="s">
        <v>46</v>
      </c>
    </row>
    <row r="33" customFormat="false" ht="15" hidden="false" customHeight="false" outlineLevel="0" collapsed="false">
      <c r="E33" s="89"/>
    </row>
    <row r="34" customFormat="false" ht="18" hidden="false" customHeight="false" outlineLevel="0" collapsed="false">
      <c r="A34" s="90" t="s">
        <v>47</v>
      </c>
    </row>
    <row r="35" customFormat="false" ht="18" hidden="false" customHeight="false" outlineLevel="0" collapsed="false">
      <c r="A35" s="90"/>
    </row>
    <row r="36" s="1" customFormat="true" ht="14.25" hidden="true" customHeight="false" outlineLevel="0" collapsed="false">
      <c r="B36" s="2"/>
    </row>
    <row r="37" s="1" customFormat="true" ht="14.25" hidden="true" customHeight="false" outlineLevel="0" collapsed="false">
      <c r="B37" s="2"/>
    </row>
    <row r="38" s="91" customFormat="true" ht="15" hidden="true" customHeight="false" outlineLevel="0" collapsed="false">
      <c r="B38" s="92"/>
      <c r="C38" s="93"/>
      <c r="D38" s="74"/>
      <c r="E38" s="74"/>
      <c r="F38" s="74"/>
      <c r="G38" s="74"/>
      <c r="H38" s="74"/>
    </row>
    <row r="39" s="91" customFormat="true" ht="15" hidden="false" customHeight="false" outlineLevel="0" collapsed="false">
      <c r="B39" s="94"/>
      <c r="F39" s="92"/>
      <c r="G39" s="93"/>
      <c r="H39" s="74"/>
      <c r="I39" s="74"/>
      <c r="J39" s="74"/>
      <c r="K39" s="74"/>
      <c r="L39" s="74"/>
    </row>
    <row r="40" customFormat="false" ht="20.25" hidden="false" customHeight="false" outlineLevel="0" collapsed="false">
      <c r="B40" s="95" t="s">
        <v>48</v>
      </c>
      <c r="C40" s="96" t="s">
        <v>49</v>
      </c>
    </row>
    <row r="41" customFormat="false" ht="15.75" hidden="false" customHeight="false" outlineLevel="0" collapsed="false">
      <c r="B41" s="95" t="s">
        <v>50</v>
      </c>
      <c r="C41" s="97" t="s">
        <v>51</v>
      </c>
      <c r="D41" s="98"/>
    </row>
    <row r="42" customFormat="false" ht="20.25" hidden="false" customHeight="false" outlineLevel="0" collapsed="false">
      <c r="B42" s="95" t="s">
        <v>52</v>
      </c>
      <c r="C42" s="97" t="s">
        <v>53</v>
      </c>
      <c r="D42" s="99" t="s">
        <v>54</v>
      </c>
      <c r="F42" s="100"/>
    </row>
    <row r="43" customFormat="false" ht="15.75" hidden="false" customHeight="false" outlineLevel="0" collapsed="false">
      <c r="B43" s="101" t="s">
        <v>55</v>
      </c>
      <c r="C43" s="97" t="n">
        <v>2014</v>
      </c>
      <c r="D43" s="99" t="s">
        <v>56</v>
      </c>
    </row>
    <row r="44" customFormat="false" ht="15.75" hidden="false" customHeight="false" outlineLevel="0" collapsed="false">
      <c r="B44" s="102"/>
      <c r="C44" s="103"/>
      <c r="D44" s="104"/>
    </row>
    <row r="45" s="55" customFormat="true" ht="15" hidden="false" customHeight="false" outlineLevel="0" collapsed="false">
      <c r="A45" s="105"/>
      <c r="B45" s="105"/>
      <c r="C45" s="106"/>
      <c r="D45" s="105"/>
      <c r="E45" s="105"/>
      <c r="F45" s="106"/>
      <c r="G45" s="105"/>
      <c r="H45" s="105"/>
      <c r="I45" s="105"/>
    </row>
    <row r="46" customFormat="false" ht="14.25" hidden="false" customHeight="false" outlineLevel="0" collapsed="false">
      <c r="A46" s="107"/>
      <c r="B46" s="108"/>
      <c r="C46" s="109"/>
      <c r="D46" s="108"/>
      <c r="E46" s="108"/>
      <c r="F46" s="109"/>
      <c r="G46" s="108"/>
      <c r="H46" s="108"/>
      <c r="I46" s="110"/>
    </row>
    <row r="47" s="119" customFormat="true" ht="27.75" hidden="false" customHeight="false" outlineLevel="0" collapsed="false">
      <c r="A47" s="111" t="s">
        <v>57</v>
      </c>
      <c r="B47" s="112"/>
      <c r="C47" s="113"/>
      <c r="D47" s="114"/>
      <c r="E47" s="114"/>
      <c r="F47" s="115"/>
      <c r="G47" s="114"/>
      <c r="H47" s="114"/>
      <c r="I47" s="116"/>
      <c r="J47" s="117"/>
      <c r="K47" s="117"/>
      <c r="L47" s="117"/>
      <c r="M47" s="117"/>
      <c r="N47" s="118"/>
    </row>
    <row r="48" s="124" customFormat="true" ht="15.75" hidden="false" customHeight="false" outlineLevel="0" collapsed="false">
      <c r="A48" s="120"/>
      <c r="B48" s="121"/>
      <c r="C48" s="122"/>
      <c r="D48" s="121"/>
      <c r="E48" s="121"/>
      <c r="F48" s="122"/>
      <c r="G48" s="121"/>
      <c r="H48" s="121"/>
      <c r="I48" s="123"/>
      <c r="J48" s="118"/>
      <c r="K48" s="118"/>
      <c r="L48" s="118"/>
      <c r="M48" s="118"/>
      <c r="N48" s="118"/>
    </row>
    <row r="49" s="124" customFormat="true" ht="18" hidden="false" customHeight="true" outlineLevel="0" collapsed="false">
      <c r="A49" s="125" t="s">
        <v>58</v>
      </c>
      <c r="B49" s="125"/>
      <c r="C49" s="125"/>
      <c r="D49" s="126"/>
      <c r="E49" s="126"/>
      <c r="F49" s="127" t="s">
        <v>59</v>
      </c>
      <c r="G49" s="128" t="s">
        <v>60</v>
      </c>
      <c r="H49" s="129"/>
      <c r="I49" s="130"/>
      <c r="J49" s="117"/>
      <c r="K49" s="117"/>
      <c r="L49" s="117"/>
      <c r="M49" s="117"/>
      <c r="N49" s="118"/>
    </row>
    <row r="50" s="1" customFormat="true" ht="15.75" hidden="false" customHeight="false" outlineLevel="0" collapsed="false">
      <c r="C50" s="131" t="s">
        <v>61</v>
      </c>
      <c r="E50" s="132" t="s">
        <v>62</v>
      </c>
      <c r="G50" s="133" t="s">
        <v>63</v>
      </c>
    </row>
    <row r="51" customFormat="false" ht="15.75" hidden="false" customHeight="false" outlineLevel="0" collapsed="false">
      <c r="A51" s="134" t="s">
        <v>64</v>
      </c>
      <c r="B51" s="132" t="n">
        <f aca="false">C43</f>
        <v>2014</v>
      </c>
      <c r="C51" s="135" t="str">
        <f aca="false">IFERROR(#REF!,"")</f>
        <v/>
      </c>
      <c r="D51" s="2" t="str">
        <f aca="false">FunctionalUnitOfMeasure</f>
        <v>million hectare</v>
      </c>
      <c r="E51" s="135" t="str">
        <f aca="false">IFERROR(#REF!,"")</f>
        <v/>
      </c>
      <c r="F51" s="2" t="str">
        <f aca="false">FunctionalUnitOfMeasure</f>
        <v>million hectare</v>
      </c>
      <c r="G51" s="133" t="s">
        <v>65</v>
      </c>
      <c r="H51" s="136"/>
      <c r="I51" s="137"/>
      <c r="J51" s="137"/>
      <c r="K51" s="137"/>
      <c r="L51" s="137"/>
      <c r="M51" s="137"/>
      <c r="N51" s="138"/>
    </row>
    <row r="52" customFormat="false" ht="15" hidden="false" customHeight="false" outlineLevel="0" collapsed="false">
      <c r="A52" s="134" t="str">
        <f aca="false">CONCATENATE(I4," REF Land")</f>
        <v>2050 REF Land</v>
      </c>
      <c r="B52" s="132" t="n">
        <f aca="false">I4</f>
        <v>2050</v>
      </c>
      <c r="C52" s="135" t="str">
        <f aca="false">IFERROR(#REF!,"")</f>
        <v/>
      </c>
      <c r="D52" s="2" t="str">
        <f aca="false">D51</f>
        <v>million hectare</v>
      </c>
      <c r="E52" s="135" t="str">
        <f aca="false">IFERROR(#REF!,"")</f>
        <v/>
      </c>
      <c r="F52" s="2" t="str">
        <f aca="false">F51</f>
        <v>million hectare</v>
      </c>
      <c r="G52" s="139"/>
      <c r="H52" s="137"/>
      <c r="I52" s="137"/>
      <c r="J52" s="137"/>
      <c r="K52" s="137"/>
      <c r="L52" s="137"/>
      <c r="M52" s="137"/>
      <c r="N52" s="138"/>
    </row>
    <row r="53" customFormat="false" ht="15" hidden="false" customHeight="true" outlineLevel="0" collapsed="false">
      <c r="A53" s="134" t="str">
        <f aca="false">CONCATENATE(I4," PDS Land")</f>
        <v>2050 PDS Land</v>
      </c>
      <c r="B53" s="132" t="n">
        <f aca="false">I4</f>
        <v>2050</v>
      </c>
      <c r="C53" s="135" t="str">
        <f aca="false">IFERROR(#REF!,"")</f>
        <v/>
      </c>
      <c r="D53" s="2" t="str">
        <f aca="false">D52</f>
        <v>million hectare</v>
      </c>
      <c r="E53" s="135" t="str">
        <f aca="false">IFERROR(#REF!,"")</f>
        <v/>
      </c>
      <c r="F53" s="2" t="str">
        <f aca="false">F52</f>
        <v>million hectare</v>
      </c>
      <c r="G53" s="140" t="s">
        <v>66</v>
      </c>
      <c r="H53" s="140"/>
      <c r="I53" s="140"/>
      <c r="J53" s="137"/>
      <c r="K53" s="137"/>
      <c r="L53" s="137"/>
      <c r="M53" s="137"/>
      <c r="N53" s="138"/>
    </row>
    <row r="54" s="1" customFormat="true" ht="15" hidden="false" customHeight="false" outlineLevel="0" collapsed="false">
      <c r="A54" s="2"/>
      <c r="D54" s="141" t="s">
        <v>67</v>
      </c>
      <c r="E54" s="142" t="s">
        <v>31</v>
      </c>
      <c r="G54" s="140"/>
      <c r="H54" s="140"/>
      <c r="I54" s="140"/>
    </row>
    <row r="55" customFormat="false" ht="18" hidden="false" customHeight="true" outlineLevel="0" collapsed="false">
      <c r="A55" s="143" t="s">
        <v>68</v>
      </c>
      <c r="B55" s="143"/>
      <c r="C55" s="143"/>
      <c r="D55" s="143"/>
      <c r="E55" s="143"/>
      <c r="F55" s="144"/>
      <c r="G55" s="145"/>
      <c r="H55" s="145"/>
      <c r="I55" s="146"/>
    </row>
    <row r="56" s="55" customFormat="true" ht="15.75" hidden="false" customHeight="false" outlineLevel="0" collapsed="false">
      <c r="A56" s="147"/>
      <c r="B56" s="147"/>
      <c r="C56" s="147"/>
      <c r="D56" s="147"/>
      <c r="E56" s="147"/>
      <c r="F56" s="148"/>
      <c r="G56" s="149"/>
      <c r="H56" s="149"/>
      <c r="I56" s="149"/>
    </row>
    <row r="57" customFormat="false" ht="15.75" hidden="false" customHeight="false" outlineLevel="0" collapsed="false">
      <c r="A57" s="150"/>
      <c r="B57" s="151" t="s">
        <v>69</v>
      </c>
      <c r="C57" s="152" t="s">
        <v>70</v>
      </c>
      <c r="D57" s="153" t="n">
        <f aca="false">C43</f>
        <v>2014</v>
      </c>
      <c r="E57" s="154" t="s">
        <v>71</v>
      </c>
      <c r="F57" s="154"/>
      <c r="G57" s="155" t="s">
        <v>72</v>
      </c>
    </row>
    <row r="58" customFormat="false" ht="15" hidden="false" customHeight="false" outlineLevel="0" collapsed="false">
      <c r="A58" s="156" t="s">
        <v>73</v>
      </c>
      <c r="B58" s="157" t="n">
        <f aca="false">IF(E54="No",IFERROR($C58/$C51,0),IFERROR($C58/$E51,0))</f>
        <v>0</v>
      </c>
      <c r="C58" s="158" t="n">
        <v>314.15</v>
      </c>
      <c r="D58" s="2" t="str">
        <f aca="false">FunctionalUnitOfMeasure</f>
        <v>million hectare</v>
      </c>
      <c r="E58" s="159" t="s">
        <v>74</v>
      </c>
      <c r="F58" s="160" t="e">
        <f aca="false">VLOOKUP(E58,'Variable Meta-analysis-DD'!$B$47:$CM$70,74,0)</f>
        <v>#DIV/0!</v>
      </c>
      <c r="G58" s="161" t="e">
        <f aca="false">#REF!</f>
        <v>#REF!</v>
      </c>
    </row>
    <row r="59" customFormat="false" ht="15" hidden="false" customHeight="false" outlineLevel="0" collapsed="false">
      <c r="A59" s="156" t="s">
        <v>75</v>
      </c>
      <c r="B59" s="157" t="n">
        <f aca="false">IFERROR(C59/(VLOOKUP($B$51,#REF!,3)),0)</f>
        <v>0</v>
      </c>
      <c r="C59" s="162"/>
      <c r="D59" s="2" t="str">
        <f aca="false">D58</f>
        <v>million hectare</v>
      </c>
      <c r="E59" s="159" t="s">
        <v>74</v>
      </c>
      <c r="F59" s="160" t="e">
        <f aca="false">VLOOKUP(E59,'Variable Meta-analysis-DD'!$B$47:$CM$70,77,0)</f>
        <v>#DIV/0!</v>
      </c>
      <c r="G59" s="161" t="e">
        <f aca="false">#REF!</f>
        <v>#REF!</v>
      </c>
    </row>
    <row r="60" customFormat="false" ht="15" hidden="false" customHeight="false" outlineLevel="0" collapsed="false">
      <c r="A60" s="156" t="s">
        <v>76</v>
      </c>
      <c r="B60" s="157" t="n">
        <f aca="false">IFERROR(C60/(VLOOKUP($B$51,#REF!,4)),0)</f>
        <v>0</v>
      </c>
      <c r="C60" s="162"/>
      <c r="D60" s="2" t="str">
        <f aca="false">D59</f>
        <v>million hectare</v>
      </c>
      <c r="E60" s="159" t="s">
        <v>74</v>
      </c>
      <c r="F60" s="160" t="e">
        <f aca="false">VLOOKUP(E60,'Variable Meta-analysis-DD'!$B$47:$CM$70,80,0)</f>
        <v>#DIV/0!</v>
      </c>
      <c r="G60" s="161" t="e">
        <f aca="false">#REF!</f>
        <v>#REF!</v>
      </c>
      <c r="L60" s="137"/>
      <c r="M60" s="137"/>
      <c r="N60" s="138"/>
    </row>
    <row r="61" customFormat="false" ht="15" hidden="false" customHeight="false" outlineLevel="0" collapsed="false">
      <c r="A61" s="156" t="s">
        <v>77</v>
      </c>
      <c r="B61" s="157" t="n">
        <f aca="false">IFERROR(C61/(VLOOKUP($B$51,#REF!,5)),0)</f>
        <v>0</v>
      </c>
      <c r="C61" s="162"/>
      <c r="D61" s="2" t="str">
        <f aca="false">D60</f>
        <v>million hectare</v>
      </c>
      <c r="E61" s="159" t="s">
        <v>74</v>
      </c>
      <c r="F61" s="160" t="e">
        <f aca="false">VLOOKUP(E61,'Variable Meta-analysis-DD'!$B$47:$CM$70,83,0)</f>
        <v>#DIV/0!</v>
      </c>
      <c r="G61" s="161" t="e">
        <f aca="false">#REF!</f>
        <v>#REF!</v>
      </c>
      <c r="L61" s="137"/>
      <c r="M61" s="137"/>
      <c r="N61" s="138"/>
    </row>
    <row r="62" customFormat="false" ht="15" hidden="false" customHeight="false" outlineLevel="0" collapsed="false">
      <c r="A62" s="156" t="s">
        <v>78</v>
      </c>
      <c r="B62" s="157" t="n">
        <f aca="false">IFERROR(C62/(VLOOKUP($B$51,#REF!,6)),0)</f>
        <v>0</v>
      </c>
      <c r="C62" s="162"/>
      <c r="D62" s="2" t="str">
        <f aca="false">D61</f>
        <v>million hectare</v>
      </c>
      <c r="E62" s="159" t="s">
        <v>74</v>
      </c>
      <c r="F62" s="160" t="e">
        <f aca="false">VLOOKUP(E62,'Variable Meta-analysis-DD'!$B$47:$CM$70,86,0)</f>
        <v>#DIV/0!</v>
      </c>
      <c r="G62" s="161" t="e">
        <f aca="false">#REF!</f>
        <v>#REF!</v>
      </c>
      <c r="L62" s="137"/>
      <c r="M62" s="137"/>
      <c r="N62" s="138"/>
    </row>
    <row r="63" customFormat="false" ht="15" hidden="false" customHeight="false" outlineLevel="0" collapsed="false">
      <c r="A63" s="156" t="s">
        <v>79</v>
      </c>
      <c r="B63" s="157" t="n">
        <f aca="false">IFERROR(C63/(VLOOKUP($B$51,#REF!,7)),0)</f>
        <v>0</v>
      </c>
      <c r="C63" s="162"/>
      <c r="D63" s="2" t="str">
        <f aca="false">D62</f>
        <v>million hectare</v>
      </c>
      <c r="E63" s="159" t="s">
        <v>74</v>
      </c>
      <c r="F63" s="160" t="e">
        <f aca="false">VLOOKUP(E63,'Variable Meta-analysis-DD'!$B$47:$CM$70,89,0)</f>
        <v>#DIV/0!</v>
      </c>
      <c r="G63" s="161" t="e">
        <f aca="false">#REF!</f>
        <v>#REF!</v>
      </c>
      <c r="L63" s="137"/>
      <c r="M63" s="137"/>
      <c r="N63" s="138"/>
    </row>
    <row r="64" customFormat="false" ht="15" hidden="false" customHeight="false" outlineLevel="0" collapsed="false">
      <c r="A64" s="156" t="s">
        <v>80</v>
      </c>
      <c r="B64" s="157" t="n">
        <f aca="false">IFERROR(C64/(VLOOKUP($B$51,#REF!,8)),0)</f>
        <v>0</v>
      </c>
      <c r="C64" s="162"/>
      <c r="D64" s="2" t="str">
        <f aca="false">D63</f>
        <v>million hectare</v>
      </c>
      <c r="E64" s="159" t="s">
        <v>74</v>
      </c>
      <c r="F64" s="160" t="e">
        <f aca="false">VLOOKUP(E64,'Variable Meta-analysis-DD'!$B$47:$CM$70,61,0)</f>
        <v>#DIV/0!</v>
      </c>
      <c r="G64" s="161" t="e">
        <f aca="false">#REF!</f>
        <v>#REF!</v>
      </c>
      <c r="L64" s="137"/>
      <c r="M64" s="137"/>
      <c r="N64" s="138"/>
    </row>
    <row r="65" customFormat="false" ht="15" hidden="false" customHeight="false" outlineLevel="0" collapsed="false">
      <c r="A65" s="156" t="s">
        <v>81</v>
      </c>
      <c r="B65" s="157" t="n">
        <f aca="false">IFERROR(C65/(VLOOKUP($B$51,#REF!,9)),0)</f>
        <v>0</v>
      </c>
      <c r="C65" s="162"/>
      <c r="D65" s="2" t="str">
        <f aca="false">D64</f>
        <v>million hectare</v>
      </c>
      <c r="E65" s="159" t="s">
        <v>74</v>
      </c>
      <c r="F65" s="160" t="e">
        <f aca="false">VLOOKUP(E65,'Variable Meta-analysis-DD'!$B$47:$CM$70,64,0)</f>
        <v>#DIV/0!</v>
      </c>
      <c r="G65" s="161" t="e">
        <f aca="false">#REF!</f>
        <v>#REF!</v>
      </c>
    </row>
    <row r="66" customFormat="false" ht="15" hidden="false" customHeight="false" outlineLevel="0" collapsed="false">
      <c r="A66" s="156" t="s">
        <v>82</v>
      </c>
      <c r="B66" s="157" t="n">
        <f aca="false">IFERROR(C66/(VLOOKUP($B$51,#REF!,10)),0)</f>
        <v>0</v>
      </c>
      <c r="C66" s="162"/>
      <c r="D66" s="2" t="str">
        <f aca="false">D65</f>
        <v>million hectare</v>
      </c>
      <c r="E66" s="159" t="s">
        <v>74</v>
      </c>
      <c r="F66" s="160" t="e">
        <f aca="false">VLOOKUP(E66,'Variable Meta-analysis-DD'!$B$47:$CM$70,67,0)</f>
        <v>#DIV/0!</v>
      </c>
      <c r="G66" s="161" t="e">
        <f aca="false">#REF!</f>
        <v>#REF!</v>
      </c>
      <c r="L66" s="137"/>
      <c r="M66" s="137"/>
      <c r="N66" s="138"/>
    </row>
    <row r="67" customFormat="false" ht="15.75" hidden="false" customHeight="false" outlineLevel="0" collapsed="false">
      <c r="A67" s="156" t="s">
        <v>83</v>
      </c>
      <c r="B67" s="157" t="n">
        <f aca="false">IFERROR(C67/(VLOOKUP($B$51,#REF!,11)),0)</f>
        <v>0</v>
      </c>
      <c r="C67" s="162"/>
      <c r="D67" s="2" t="str">
        <f aca="false">D66</f>
        <v>million hectare</v>
      </c>
      <c r="E67" s="159" t="s">
        <v>74</v>
      </c>
      <c r="F67" s="163" t="e">
        <f aca="false">VLOOKUP(E67,'Variable Meta-analysis-DD'!$B$47:$CM$70,70,0)</f>
        <v>#DIV/0!</v>
      </c>
      <c r="G67" s="164" t="e">
        <f aca="false">#REF!</f>
        <v>#REF!</v>
      </c>
      <c r="H67" s="137"/>
      <c r="I67" s="137"/>
      <c r="J67" s="137"/>
      <c r="K67" s="137"/>
      <c r="L67" s="137"/>
      <c r="M67" s="137"/>
      <c r="N67" s="138"/>
    </row>
    <row r="68" s="124" customFormat="true" ht="15" hidden="false" customHeight="false" outlineLevel="0" collapsed="false">
      <c r="A68" s="165"/>
      <c r="D68" s="165"/>
      <c r="H68" s="166"/>
      <c r="I68" s="166"/>
      <c r="J68" s="166"/>
      <c r="K68" s="166"/>
      <c r="L68" s="166"/>
      <c r="M68" s="166"/>
      <c r="N68" s="118"/>
    </row>
    <row r="69" s="138" customFormat="true" ht="14.25" hidden="false" customHeight="false" outlineLevel="0" collapsed="false">
      <c r="C69" s="167"/>
      <c r="F69" s="167"/>
    </row>
    <row r="70" s="119" customFormat="true" ht="18" hidden="false" customHeight="false" outlineLevel="0" collapsed="false">
      <c r="A70" s="168"/>
      <c r="B70" s="169"/>
      <c r="C70" s="170"/>
      <c r="D70" s="168"/>
      <c r="E70" s="168"/>
      <c r="F70" s="170"/>
      <c r="G70" s="168"/>
      <c r="H70" s="168"/>
      <c r="I70" s="168"/>
      <c r="J70" s="171"/>
      <c r="K70" s="171"/>
      <c r="L70" s="171"/>
      <c r="M70" s="171"/>
      <c r="N70" s="118"/>
    </row>
    <row r="72" customFormat="false" ht="15" hidden="false" customHeight="false" outlineLevel="0" collapsed="false">
      <c r="A72" s="105"/>
      <c r="B72" s="105"/>
      <c r="C72" s="106"/>
      <c r="D72" s="105"/>
      <c r="E72" s="105"/>
      <c r="F72" s="106"/>
      <c r="G72" s="105"/>
      <c r="H72" s="105"/>
      <c r="I72" s="105"/>
    </row>
    <row r="73" s="55" customFormat="true" ht="28.5" hidden="false" customHeight="false" outlineLevel="0" collapsed="false">
      <c r="A73" s="172" t="s">
        <v>84</v>
      </c>
      <c r="B73" s="173"/>
      <c r="C73" s="174"/>
      <c r="D73" s="173"/>
      <c r="E73" s="173"/>
      <c r="F73" s="174"/>
      <c r="G73" s="173"/>
      <c r="H73" s="173"/>
      <c r="I73" s="175"/>
    </row>
    <row r="74" customFormat="false" ht="18" hidden="false" customHeight="false" outlineLevel="0" collapsed="false">
      <c r="A74" s="176" t="s">
        <v>85</v>
      </c>
      <c r="B74" s="176"/>
      <c r="C74" s="176"/>
      <c r="D74" s="176"/>
      <c r="E74" s="176"/>
      <c r="F74" s="176"/>
      <c r="G74" s="176"/>
      <c r="H74" s="176"/>
      <c r="I74" s="176"/>
    </row>
    <row r="75" customFormat="false" ht="75" hidden="false" customHeight="true" outlineLevel="0" collapsed="false">
      <c r="A75" s="177"/>
      <c r="B75" s="178" t="str">
        <f aca="false">'Variable Meta-analysis-DD'!C81</f>
        <v>CONVENTIONAL First Cost per Implementation Unit for replaced practices/technologies</v>
      </c>
      <c r="C75" s="178" t="str">
        <f aca="false">VariableConventionalOperatingCost</f>
        <v>CONVENTIONAL Operating Cost per Functional Unit per Annum</v>
      </c>
      <c r="D75" s="178" t="str">
        <f aca="false">VariableCO2PerFuel</f>
        <v>CONVENTIONAL Net Profit Margin per Functional Unit per Annum</v>
      </c>
      <c r="F75" s="178" t="s">
        <v>86</v>
      </c>
      <c r="G75" s="178" t="str">
        <f aca="false">VariableConventionalDisposal</f>
        <v>Yield  from CONVENTIONAL Practice</v>
      </c>
    </row>
    <row r="76" s="183" customFormat="true" ht="14.25" hidden="false" customHeight="false" outlineLevel="0" collapsed="false">
      <c r="A76" s="179"/>
      <c r="B76" s="180" t="s">
        <v>87</v>
      </c>
      <c r="C76" s="181" t="s">
        <v>88</v>
      </c>
      <c r="D76" s="182" t="s">
        <v>89</v>
      </c>
      <c r="E76" s="1"/>
      <c r="F76" s="181" t="s">
        <v>90</v>
      </c>
      <c r="G76" s="181"/>
      <c r="H76" s="1"/>
      <c r="I76" s="1"/>
    </row>
    <row r="77" customFormat="false" ht="15" hidden="false" customHeight="false" outlineLevel="0" collapsed="false">
      <c r="A77" s="55"/>
      <c r="B77" s="184"/>
      <c r="C77" s="185" t="n">
        <v>328.415857769938</v>
      </c>
      <c r="D77" s="186" t="n">
        <v>143.543918454436</v>
      </c>
      <c r="F77" s="187" t="n">
        <v>30</v>
      </c>
      <c r="G77" s="188" t="n">
        <v>3.42857142857143</v>
      </c>
    </row>
    <row r="78" customFormat="false" ht="30" hidden="false" customHeight="false" outlineLevel="0" collapsed="false">
      <c r="A78" s="189"/>
      <c r="B78" s="190" t="s">
        <v>91</v>
      </c>
      <c r="C78" s="191" t="s">
        <v>92</v>
      </c>
      <c r="D78" s="192" t="str">
        <f aca="false">'Variable Meta-analysis-DD'!N228</f>
        <v>US$2014/ ha/ yr</v>
      </c>
      <c r="F78" s="191"/>
      <c r="G78" s="191" t="s">
        <v>93</v>
      </c>
    </row>
    <row r="79" customFormat="false" ht="15" hidden="false" customHeight="false" outlineLevel="0" collapsed="false">
      <c r="A79" s="193" t="s">
        <v>94</v>
      </c>
      <c r="B79" s="194" t="s">
        <v>95</v>
      </c>
      <c r="C79" s="194" t="s">
        <v>95</v>
      </c>
      <c r="D79" s="194" t="s">
        <v>95</v>
      </c>
      <c r="F79" s="191"/>
      <c r="G79" s="194" t="s">
        <v>95</v>
      </c>
    </row>
    <row r="80" customFormat="false" ht="15" hidden="false" customHeight="false" outlineLevel="0" collapsed="false">
      <c r="A80" s="195" t="s">
        <v>96</v>
      </c>
      <c r="B80" s="196" t="e">
        <f aca="false">IF(B79="Project Drawdown Data",IF(B83="N",'Variable Meta-analysis-DD'!S105,'Variable Meta-analysis-DD'!T105),IF(B83="N",#REF!,#REF!))</f>
        <v>#DIV/0!</v>
      </c>
      <c r="C80" s="197" t="n">
        <f aca="false">IF(C79="Project Drawdown Data",IF($C$83="N",'Variable Meta-analysis-DD'!S176,'Variable Meta-analysis-DD'!T176),IF($C$83="N",#REF!,#REF!))</f>
        <v>328.415857769938</v>
      </c>
      <c r="D80" s="198" t="n">
        <f aca="false">IF($D$79="Project Drawdown Data",IF(D83="N",'Variable Meta-analysis-DD'!S248,'Variable Meta-analysis-DD'!T248),IF(D83="N",#REF!,#REF!))</f>
        <v>143.543918454436</v>
      </c>
      <c r="F80" s="191"/>
      <c r="G80" s="199" t="n">
        <f aca="false">IF($G$79="Project Drawdown Data",IF($G$83="N",'Variable Meta-analysis-DD'!S318,'Variable Meta-analysis-DD'!T318),IF($G$83="N",#REF!,#REF!))</f>
        <v>3.42857142857143</v>
      </c>
    </row>
    <row r="81" customFormat="false" ht="15" hidden="false" customHeight="false" outlineLevel="0" collapsed="false">
      <c r="A81" s="200" t="s">
        <v>97</v>
      </c>
      <c r="B81" s="196" t="e">
        <f aca="false">IF(B79="Project Drawdown Data",IF(B83="N",'Variable Meta-analysis-DD'!S106,'Variable Meta-analysis-DD'!T106),IF(B83="N",#REF!,#REF!))</f>
        <v>#DIV/0!</v>
      </c>
      <c r="C81" s="197" t="n">
        <f aca="false">IF(C79="Project Drawdown Data",IF($C$83="N",'Variable Meta-analysis-DD'!S177,'Variable Meta-analysis-DD'!T177),IF($C$83="N",#REF!,#REF!))</f>
        <v>706.188600472634</v>
      </c>
      <c r="D81" s="198" t="n">
        <f aca="false">IF($D$79="Project Drawdown Data",IF(D83="N",'Variable Meta-analysis-DD'!S249,'Variable Meta-analysis-DD'!T249),IF(D83="N",#REF!,#REF!))</f>
        <v>231.319024699045</v>
      </c>
      <c r="F81" s="191"/>
      <c r="G81" s="199" t="n">
        <f aca="false">IF($G$79="Project Drawdown Data",IF($G$83="N",'Variable Meta-analysis-DD'!S319,'Variable Meta-analysis-DD'!T319),IF($G$83="N",#REF!,#REF!))</f>
        <v>5.08534478639189</v>
      </c>
    </row>
    <row r="82" customFormat="false" ht="15" hidden="false" customHeight="false" outlineLevel="0" collapsed="false">
      <c r="A82" s="200" t="s">
        <v>98</v>
      </c>
      <c r="B82" s="196" t="e">
        <f aca="false">IF(B79="Project Drawdown Data",IF(B83="N",'Variable Meta-analysis-DD'!S107,'Variable Meta-analysis-DD'!T107),IF(B83="N",#REF!,#REF!))</f>
        <v>#DIV/0!</v>
      </c>
      <c r="C82" s="197" t="n">
        <f aca="false">IF($C$79="Project Drawdown Data",IF($C$83="N",'Variable Meta-analysis-DD'!S178,'Variable Meta-analysis-DD'!T178),IF($C$83="N",#REF!,#REF!))</f>
        <v>-49.3568849327578</v>
      </c>
      <c r="D82" s="198" t="n">
        <f aca="false">IF($D$79="Project Drawdown Data",IF(D83="N",'Variable Meta-analysis-DD'!S250,'Variable Meta-analysis-DD'!T250),IF(D83="N",#REF!,#REF!))</f>
        <v>55.7688122098278</v>
      </c>
      <c r="F82" s="191"/>
      <c r="G82" s="199" t="n">
        <f aca="false">IF($G$79="Project Drawdown Data",IF($G$83="N",'Variable Meta-analysis-DD'!S320,'Variable Meta-analysis-DD'!T320),IF($G$83="N",#REF!,#REF!))</f>
        <v>1.77179807075097</v>
      </c>
    </row>
    <row r="83" customFormat="false" ht="15" hidden="false" customHeight="false" outlineLevel="0" collapsed="false">
      <c r="A83" s="141" t="s">
        <v>99</v>
      </c>
      <c r="B83" s="201" t="s">
        <v>100</v>
      </c>
      <c r="C83" s="201" t="s">
        <v>100</v>
      </c>
      <c r="D83" s="202" t="s">
        <v>100</v>
      </c>
      <c r="F83" s="191"/>
      <c r="G83" s="203" t="s">
        <v>100</v>
      </c>
    </row>
    <row r="84" customFormat="false" ht="15" hidden="false" customHeight="false" outlineLevel="0" collapsed="false">
      <c r="A84" s="141" t="s">
        <v>101</v>
      </c>
      <c r="B84" s="204" t="str">
        <f aca="false">IF(B79="Project Drawdown Data",'Variable Meta-analysis-DD'!S113,#REF!)</f>
        <v>N</v>
      </c>
      <c r="C84" s="204" t="str">
        <f aca="false">IF($C$79="Project Drawdown Data",'Variable Meta-analysis-DD'!S184,#REF!)</f>
        <v>Y</v>
      </c>
      <c r="D84" s="205" t="str">
        <f aca="false">IF($D$79="Project Drawdown Data",'Variable Meta-analysis-DD'!S256,#REF!)</f>
        <v>N</v>
      </c>
      <c r="F84" s="191"/>
      <c r="G84" s="204" t="str">
        <f aca="false">IF($G$79="Project Drawdown Data",'Variable Meta-analysis-DD'!S326,#REF!)</f>
        <v>N</v>
      </c>
    </row>
    <row r="85" s="209" customFormat="true" ht="15" hidden="false" customHeight="false" outlineLevel="0" collapsed="false">
      <c r="A85" s="141" t="s">
        <v>102</v>
      </c>
      <c r="B85" s="206" t="n">
        <f aca="false">IF(B79="Project Drawdown Data",IF('Advanced Controls'!B83="Y",'Variable Meta-analysis-DD'!T110,'Variable Meta-analysis-DD'!S110),IF('Advanced Controls'!B83="Y",#REF!,#REF!))</f>
        <v>0</v>
      </c>
      <c r="C85" s="206" t="n">
        <f aca="false">IF($C$79="Project Drawdown Data",IF(C83="Y",'Variable Meta-analysis-DD'!T181,'Variable Meta-analysis-DD'!S181),IF(C83="Y",#REF!,#REF!))</f>
        <v>9</v>
      </c>
      <c r="D85" s="207" t="n">
        <f aca="false">IF($D$79="Project Drawdown Data",IF('Advanced Controls'!D83="Y",'Variable Meta-analysis-DD'!T253,'Variable Meta-analysis-DD'!S253),IF('Advanced Controls'!D83="Y",#REF!,#REF!))</f>
        <v>10</v>
      </c>
      <c r="E85" s="1"/>
      <c r="F85" s="208"/>
      <c r="G85" s="206" t="n">
        <f aca="false">IF($G$79="Project Drawdown Data",IF(G83="Y",'Variable Meta-analysis-DD'!T323,'Variable Meta-analysis-DD'!S323),IF(G83="Y",#REF!,#REF!))</f>
        <v>7</v>
      </c>
      <c r="H85" s="1"/>
      <c r="I85" s="1"/>
    </row>
    <row r="86" s="213" customFormat="true" ht="15" hidden="false" customHeight="true" outlineLevel="0" collapsed="false">
      <c r="A86" s="210" t="s">
        <v>103</v>
      </c>
      <c r="B86" s="211" t="s">
        <v>104</v>
      </c>
      <c r="C86" s="211" t="s">
        <v>104</v>
      </c>
      <c r="D86" s="211" t="s">
        <v>104</v>
      </c>
      <c r="E86" s="1"/>
      <c r="F86" s="212"/>
      <c r="G86" s="211" t="s">
        <v>104</v>
      </c>
      <c r="H86" s="1"/>
      <c r="I86" s="1"/>
    </row>
    <row r="87" customFormat="false" ht="14.25" hidden="false" customHeight="true" outlineLevel="0" collapsed="false">
      <c r="A87" s="210"/>
      <c r="B87" s="214" t="e">
        <f aca="false">VLOOKUP($B$86,#REF!,18,0)</f>
        <v>#VALUE!</v>
      </c>
      <c r="C87" s="214" t="e">
        <f aca="false">VLOOKUP($C$86,#REF!,18,0)</f>
        <v>#VALUE!</v>
      </c>
      <c r="D87" s="214" t="e">
        <f aca="false">VLOOKUP($D$86,#REF!,18,0)</f>
        <v>#VALUE!</v>
      </c>
      <c r="F87" s="215"/>
      <c r="G87" s="214" t="e">
        <f aca="false">VLOOKUP($G$86,#REF!,18,0)</f>
        <v>#VALUE!</v>
      </c>
      <c r="J87" s="55"/>
    </row>
    <row r="88" s="124" customFormat="true" ht="15" hidden="false" customHeight="false" outlineLevel="0" collapsed="false">
      <c r="B88" s="216"/>
      <c r="C88" s="217"/>
      <c r="D88" s="216"/>
      <c r="E88" s="1"/>
      <c r="F88" s="216"/>
      <c r="G88" s="217"/>
      <c r="H88" s="1"/>
      <c r="I88" s="1"/>
      <c r="J88" s="119"/>
      <c r="K88" s="119"/>
    </row>
    <row r="89" s="124" customFormat="true" ht="18" hidden="false" customHeight="false" outlineLevel="0" collapsed="false">
      <c r="A89" s="218" t="str">
        <f aca="false">C40</f>
        <v>Silvopasture</v>
      </c>
      <c r="B89" s="218"/>
      <c r="C89" s="218"/>
      <c r="D89" s="218"/>
      <c r="E89" s="218"/>
      <c r="F89" s="218"/>
      <c r="G89" s="218"/>
      <c r="H89" s="218"/>
      <c r="I89" s="218"/>
      <c r="J89" s="119"/>
      <c r="K89" s="119"/>
    </row>
    <row r="90" s="219" customFormat="true" ht="45" hidden="false" customHeight="false" outlineLevel="0" collapsed="false">
      <c r="B90" s="178" t="str">
        <f aca="false">VariableSolutionFirstCost</f>
        <v>SOLUTION First Cost per Implementation Unit of the solution</v>
      </c>
      <c r="C90" s="178" t="str">
        <f aca="false">VariableSolutionOperatingCost</f>
        <v>SOLUTION Operating Cost per Functional Unit per Annum</v>
      </c>
      <c r="D90" s="178" t="str">
        <f aca="false">'Variable Meta-analysis-DD'!C260</f>
        <v>SOLUTION Net Profit Margin per Functional Unit per Annum</v>
      </c>
      <c r="F90" s="178" t="s">
        <v>86</v>
      </c>
      <c r="G90" s="178" t="str">
        <f aca="false">VariableSolutionDisposal</f>
        <v>Yield Gain (% Increase from CONVENTIONAL to SOLUTION)</v>
      </c>
    </row>
    <row r="91" s="179" customFormat="true" ht="15" hidden="false" customHeight="false" outlineLevel="0" collapsed="false">
      <c r="B91" s="180" t="s">
        <v>87</v>
      </c>
      <c r="C91" s="181" t="s">
        <v>88</v>
      </c>
      <c r="D91" s="220" t="s">
        <v>90</v>
      </c>
      <c r="F91" s="181" t="s">
        <v>90</v>
      </c>
      <c r="G91" s="181" t="s">
        <v>87</v>
      </c>
    </row>
    <row r="92" s="55" customFormat="true" ht="15.75" hidden="false" customHeight="false" outlineLevel="0" collapsed="false">
      <c r="B92" s="184" t="n">
        <v>462.453005939073</v>
      </c>
      <c r="C92" s="185" t="n">
        <v>837.643130909091</v>
      </c>
      <c r="D92" s="221" t="n">
        <v>460.219696923077</v>
      </c>
      <c r="F92" s="222" t="n">
        <v>30</v>
      </c>
      <c r="G92" s="223" t="n">
        <v>0.100544967245763</v>
      </c>
      <c r="N92" s="224"/>
      <c r="O92" s="224"/>
      <c r="P92" s="224"/>
      <c r="Q92" s="224"/>
      <c r="R92" s="224"/>
      <c r="S92" s="224"/>
      <c r="T92" s="224"/>
      <c r="U92" s="224"/>
      <c r="V92" s="224"/>
      <c r="W92" s="224"/>
    </row>
    <row r="93" s="189" customFormat="true" ht="30" hidden="false" customHeight="false" outlineLevel="0" collapsed="false">
      <c r="B93" s="190" t="s">
        <v>91</v>
      </c>
      <c r="C93" s="191" t="s">
        <v>92</v>
      </c>
      <c r="D93" s="192" t="str">
        <f aca="false">'Variable Meta-analysis-DD'!N263</f>
        <v>US$2014/ha/yr</v>
      </c>
      <c r="F93" s="191"/>
      <c r="G93" s="191" t="s">
        <v>15</v>
      </c>
      <c r="J93" s="225"/>
      <c r="N93" s="226"/>
      <c r="O93" s="226"/>
      <c r="P93" s="226"/>
      <c r="Q93" s="226"/>
      <c r="R93" s="226"/>
      <c r="S93" s="226"/>
      <c r="T93" s="226"/>
      <c r="U93" s="226"/>
      <c r="V93" s="226"/>
      <c r="W93" s="226"/>
      <c r="X93" s="226"/>
    </row>
    <row r="94" s="189" customFormat="true" ht="15" hidden="false" customHeight="false" outlineLevel="0" collapsed="false">
      <c r="A94" s="193" t="s">
        <v>94</v>
      </c>
      <c r="B94" s="194" t="s">
        <v>95</v>
      </c>
      <c r="C94" s="194" t="s">
        <v>95</v>
      </c>
      <c r="D94" s="194" t="s">
        <v>95</v>
      </c>
      <c r="E94" s="219"/>
      <c r="F94" s="191"/>
      <c r="G94" s="194" t="s">
        <v>95</v>
      </c>
      <c r="H94" s="219"/>
      <c r="I94" s="219"/>
      <c r="J94" s="225"/>
      <c r="N94" s="226"/>
      <c r="O94" s="226"/>
      <c r="P94" s="226"/>
      <c r="Q94" s="226"/>
      <c r="R94" s="226"/>
      <c r="S94" s="226"/>
      <c r="T94" s="226"/>
      <c r="U94" s="226"/>
      <c r="V94" s="226"/>
      <c r="W94" s="226"/>
      <c r="X94" s="226"/>
    </row>
    <row r="95" s="189" customFormat="true" ht="30" hidden="false" customHeight="true" outlineLevel="0" collapsed="false">
      <c r="A95" s="195" t="s">
        <v>96</v>
      </c>
      <c r="B95" s="196" t="n">
        <f aca="false">IF($B$94="Project Drawdown Data",IF(B98="N",'Variable Meta-analysis-DD'!S138,'Variable Meta-analysis-DD'!T138),IF(B98="N",#REF!,#REF!))</f>
        <v>462.453005939073</v>
      </c>
      <c r="C95" s="227" t="n">
        <f aca="false">IF($C$94="Project Drawdown Data",IF($C$98="N",'Variable Meta-analysis-DD'!S212,'Variable Meta-analysis-DD'!T212),IF($C$98="N",#REF!,#REF!))</f>
        <v>837.643130909091</v>
      </c>
      <c r="D95" s="198" t="n">
        <f aca="false">IF($D$94="Project Drawdown Data",IF($D$98="N",'Variable Meta-analysis-DD'!S283,'Variable Meta-analysis-DD'!T283),IF($D$98="N",#REF!,#REF!))</f>
        <v>460.219696923077</v>
      </c>
      <c r="E95" s="179"/>
      <c r="F95" s="191"/>
      <c r="G95" s="228" t="n">
        <f aca="false">IF($G$94="Project Drawdown Data",IF($G$98="N",'Variable Meta-analysis-DD'!S354,'Variable Meta-analysis-DD'!T354),IF($G$98="N",#REF!,#REF!))</f>
        <v>0.100544967245763</v>
      </c>
      <c r="H95" s="179"/>
      <c r="I95" s="179"/>
      <c r="J95" s="229"/>
      <c r="N95" s="226"/>
      <c r="O95" s="226"/>
      <c r="P95" s="226"/>
      <c r="Q95" s="226"/>
      <c r="R95" s="226"/>
      <c r="S95" s="226"/>
      <c r="T95" s="226"/>
      <c r="U95" s="226"/>
      <c r="V95" s="226"/>
      <c r="W95" s="226"/>
      <c r="X95" s="226"/>
    </row>
    <row r="96" s="230" customFormat="true" ht="15" hidden="false" customHeight="false" outlineLevel="0" collapsed="false">
      <c r="A96" s="200" t="s">
        <v>97</v>
      </c>
      <c r="B96" s="196" t="n">
        <f aca="false">IF($B$94="Project Drawdown Data",IF(B98="N",'Variable Meta-analysis-DD'!S139,'Variable Meta-analysis-DD'!T139),IF(B98="N",#REF!,#REF!))</f>
        <v>713.74365784128</v>
      </c>
      <c r="C96" s="227" t="n">
        <f aca="false">IF($C$94="Project Drawdown Data",IF($C$98="N",'Variable Meta-analysis-DD'!S213,'Variable Meta-analysis-DD'!T213),IF($C$98="N",#REF!,#REF!))</f>
        <v>1694.62599661285</v>
      </c>
      <c r="D96" s="198" t="n">
        <f aca="false">IF($D$94="Project Drawdown Data",IF($D$98="N",'Variable Meta-analysis-DD'!S284,'Variable Meta-analysis-DD'!T284),IF($D$98="N",#REF!,#REF!))</f>
        <v>732.996820086896</v>
      </c>
      <c r="E96" s="55"/>
      <c r="F96" s="191"/>
      <c r="G96" s="228" t="n">
        <f aca="false">IF($G$94="Project Drawdown Data",IF($G$98="N",'Variable Meta-analysis-DD'!S355,'Variable Meta-analysis-DD'!T355),IF($G$98="N",#REF!,#REF!))</f>
        <v>0.182946697264729</v>
      </c>
      <c r="H96" s="55"/>
      <c r="I96" s="55"/>
      <c r="J96" s="229"/>
      <c r="N96" s="231"/>
      <c r="O96" s="231"/>
      <c r="P96" s="231"/>
      <c r="Q96" s="231"/>
      <c r="R96" s="231"/>
      <c r="S96" s="231"/>
      <c r="T96" s="231"/>
      <c r="U96" s="231"/>
      <c r="V96" s="231"/>
      <c r="W96" s="231"/>
      <c r="X96" s="231"/>
    </row>
    <row r="97" s="55" customFormat="true" ht="15" hidden="false" customHeight="false" outlineLevel="0" collapsed="false">
      <c r="A97" s="200" t="s">
        <v>98</v>
      </c>
      <c r="B97" s="196" t="n">
        <f aca="false">IF($B$94="Project Drawdown Data",IF(B98="N",'Variable Meta-analysis-DD'!S140,'Variable Meta-analysis-DD'!T140),IF(B98="N",#REF!,#REF!))</f>
        <v>211.162354036866</v>
      </c>
      <c r="C97" s="227" t="n">
        <f aca="false">IF($C$94="Project Drawdown Data",IF($C$98="N",'Variable Meta-analysis-DD'!S214,'Variable Meta-analysis-DD'!T214),IF($C$98="N",#REF!,#REF!))</f>
        <v>-19.3397347946698</v>
      </c>
      <c r="D97" s="198" t="n">
        <f aca="false">IF($D$94="Project Drawdown Data",IF($D$98="N",'Variable Meta-analysis-DD'!S285,'Variable Meta-analysis-DD'!T285),IF($D$98="N",#REF!,#REF!))</f>
        <v>187.442573759257</v>
      </c>
      <c r="E97" s="189"/>
      <c r="F97" s="191"/>
      <c r="G97" s="228" t="n">
        <f aca="false">IF($G$94="Project Drawdown Data",IF($G$98="N",'Variable Meta-analysis-DD'!S356,'Variable Meta-analysis-DD'!T356),IF($G$98="N",#REF!,#REF!))</f>
        <v>0.0181432372267971</v>
      </c>
      <c r="H97" s="189"/>
      <c r="I97" s="189"/>
      <c r="J97" s="229"/>
      <c r="N97" s="224"/>
      <c r="O97" s="224"/>
      <c r="P97" s="224"/>
      <c r="Q97" s="224"/>
      <c r="R97" s="224"/>
      <c r="S97" s="224"/>
      <c r="T97" s="224"/>
      <c r="U97" s="224"/>
      <c r="V97" s="224"/>
      <c r="W97" s="224"/>
      <c r="X97" s="224"/>
    </row>
    <row r="98" customFormat="false" ht="15" hidden="false" customHeight="false" outlineLevel="0" collapsed="false">
      <c r="A98" s="141" t="s">
        <v>99</v>
      </c>
      <c r="B98" s="202" t="s">
        <v>100</v>
      </c>
      <c r="C98" s="202" t="s">
        <v>100</v>
      </c>
      <c r="D98" s="202" t="s">
        <v>100</v>
      </c>
      <c r="E98" s="219"/>
      <c r="F98" s="191"/>
      <c r="G98" s="202" t="s">
        <v>100</v>
      </c>
      <c r="H98" s="219"/>
      <c r="I98" s="219"/>
      <c r="J98" s="55"/>
    </row>
    <row r="99" customFormat="false" ht="15" hidden="false" customHeight="false" outlineLevel="0" collapsed="false">
      <c r="A99" s="141" t="s">
        <v>101</v>
      </c>
      <c r="B99" s="204" t="str">
        <f aca="false">IF($B$94="Project Drawdown Data",'Variable Meta-analysis-DD'!S146,#REF!)</f>
        <v>N</v>
      </c>
      <c r="C99" s="204" t="str">
        <f aca="false">IF($C$94="Project Drawdown Data",'Variable Meta-analysis-DD'!S220,#REF!)</f>
        <v>N</v>
      </c>
      <c r="D99" s="205" t="str">
        <f aca="false">IF($D$94="Project Drawdown Data",'Variable Meta-analysis-DD'!S291,#REF!)</f>
        <v>N</v>
      </c>
      <c r="E99" s="179"/>
      <c r="F99" s="191"/>
      <c r="G99" s="204" t="str">
        <f aca="false">IF($G$94="Project Drawdown Data",'Variable Meta-analysis-DD'!S362,#REF!)</f>
        <v>N</v>
      </c>
      <c r="H99" s="179"/>
      <c r="I99" s="179"/>
      <c r="J99" s="55"/>
    </row>
    <row r="100" s="235" customFormat="true" ht="15" hidden="false" customHeight="false" outlineLevel="0" collapsed="false">
      <c r="A100" s="141" t="s">
        <v>102</v>
      </c>
      <c r="B100" s="232" t="n">
        <f aca="false">IF($B$94="Project Drawdown Data",IF(B98="Y",'Variable Meta-analysis-DD'!T143,'Variable Meta-analysis-DD'!S143),IF(B98="Y",#REF!,#REF!))</f>
        <v>11</v>
      </c>
      <c r="C100" s="206" t="n">
        <f aca="false">IF($C$94="Project Drawdown Data",IF(C98="Y",'Variable Meta-analysis-DD'!T217,'Variable Meta-analysis-DD'!S217),IF(C98="Y",#REF!,#REF!))</f>
        <v>11</v>
      </c>
      <c r="D100" s="233" t="n">
        <f aca="false">IF($D$94="Project Drawdown Data",IF('Advanced Controls'!D98="Y",'Variable Meta-analysis-DD'!T288,'Variable Meta-analysis-DD'!S288),IF('Advanced Controls'!D98="Y",#REF!,#REF!))</f>
        <v>13</v>
      </c>
      <c r="E100" s="55"/>
      <c r="F100" s="191"/>
      <c r="G100" s="206" t="n">
        <f aca="false">IF($G$94="Project Drawdown Data",IF(G98="Y",'Variable Meta-analysis-DD'!T359,'Variable Meta-analysis-DD'!S359),IF(G98="Y",#REF!,#REF!))</f>
        <v>11</v>
      </c>
      <c r="H100" s="55"/>
      <c r="I100" s="55"/>
      <c r="J100" s="234"/>
    </row>
    <row r="101" s="238" customFormat="true" ht="15" hidden="false" customHeight="true" outlineLevel="0" collapsed="false">
      <c r="A101" s="210" t="s">
        <v>103</v>
      </c>
      <c r="B101" s="211" t="s">
        <v>104</v>
      </c>
      <c r="C101" s="211" t="s">
        <v>104</v>
      </c>
      <c r="D101" s="236" t="s">
        <v>104</v>
      </c>
      <c r="E101" s="189"/>
      <c r="F101" s="191"/>
      <c r="G101" s="211" t="s">
        <v>104</v>
      </c>
      <c r="H101" s="189"/>
      <c r="I101" s="189"/>
      <c r="J101" s="237"/>
    </row>
    <row r="102" customFormat="false" ht="15" hidden="false" customHeight="false" outlineLevel="0" collapsed="false">
      <c r="A102" s="210"/>
      <c r="B102" s="214" t="e">
        <f aca="false">VLOOKUP($B$101,#REF!,18,0)</f>
        <v>#VALUE!</v>
      </c>
      <c r="C102" s="214" t="e">
        <f aca="false">VLOOKUP($C$101,#REF!,18,0)</f>
        <v>#VALUE!</v>
      </c>
      <c r="D102" s="214" t="e">
        <f aca="false">VLOOKUP($D$101,#REF!,18,0)</f>
        <v>#VALUE!</v>
      </c>
      <c r="E102" s="219"/>
      <c r="F102" s="191"/>
      <c r="G102" s="214" t="e">
        <f aca="false">VLOOKUP($G$101,#REF!,18,0)</f>
        <v>#VALUE!</v>
      </c>
      <c r="H102" s="219"/>
      <c r="I102" s="219"/>
      <c r="J102" s="55"/>
    </row>
    <row r="103" s="124" customFormat="true" ht="18" hidden="false" customHeight="false" outlineLevel="0" collapsed="false">
      <c r="A103" s="176" t="s">
        <v>105</v>
      </c>
      <c r="B103" s="176"/>
      <c r="C103" s="176"/>
      <c r="D103" s="176"/>
      <c r="E103" s="176"/>
      <c r="F103" s="176"/>
      <c r="G103" s="176"/>
      <c r="H103" s="176"/>
      <c r="I103" s="176"/>
      <c r="J103" s="119"/>
      <c r="K103" s="119"/>
    </row>
    <row r="104" customFormat="false" ht="15" hidden="false" customHeight="false" outlineLevel="0" collapsed="false">
      <c r="B104" s="239" t="s">
        <v>106</v>
      </c>
      <c r="J104" s="55"/>
      <c r="K104" s="55"/>
    </row>
    <row r="105" customFormat="false" ht="15" hidden="false" customHeight="false" outlineLevel="0" collapsed="false">
      <c r="B105" s="240" t="n">
        <v>0.1</v>
      </c>
      <c r="F105" s="241"/>
      <c r="J105" s="55"/>
      <c r="K105" s="55"/>
    </row>
    <row r="106" customFormat="false" ht="15" hidden="true" customHeight="false" outlineLevel="0" collapsed="false">
      <c r="B106" s="241"/>
      <c r="C106" s="241"/>
      <c r="D106" s="241"/>
      <c r="E106" s="241"/>
      <c r="F106" s="241"/>
      <c r="J106" s="55"/>
      <c r="K106" s="55"/>
    </row>
    <row r="107" customFormat="false" ht="15" hidden="true" customHeight="false" outlineLevel="0" collapsed="false">
      <c r="B107" s="241"/>
      <c r="C107" s="241"/>
      <c r="D107" s="241"/>
      <c r="E107" s="241"/>
      <c r="F107" s="241"/>
      <c r="J107" s="55"/>
      <c r="K107" s="55"/>
    </row>
    <row r="108" customFormat="false" ht="15" hidden="true" customHeight="false" outlineLevel="0" collapsed="false">
      <c r="B108" s="241"/>
      <c r="C108" s="241"/>
      <c r="D108" s="241"/>
      <c r="E108" s="241"/>
      <c r="F108" s="241"/>
      <c r="J108" s="55"/>
      <c r="K108" s="55"/>
    </row>
    <row r="109" customFormat="false" ht="15" hidden="true" customHeight="false" outlineLevel="0" collapsed="false">
      <c r="B109" s="241"/>
      <c r="C109" s="241"/>
      <c r="D109" s="241"/>
      <c r="E109" s="241"/>
      <c r="F109" s="241"/>
      <c r="J109" s="55"/>
      <c r="K109" s="55"/>
    </row>
    <row r="110" customFormat="false" ht="15" hidden="true" customHeight="false" outlineLevel="0" collapsed="false">
      <c r="B110" s="241"/>
      <c r="C110" s="241"/>
      <c r="D110" s="241"/>
      <c r="E110" s="241"/>
      <c r="F110" s="241"/>
      <c r="J110" s="55"/>
      <c r="K110" s="55"/>
    </row>
    <row r="111" customFormat="false" ht="15" hidden="true" customHeight="false" outlineLevel="0" collapsed="false">
      <c r="B111" s="241"/>
      <c r="C111" s="241"/>
      <c r="D111" s="241"/>
      <c r="E111" s="241"/>
      <c r="F111" s="241"/>
      <c r="J111" s="55"/>
      <c r="K111" s="55"/>
    </row>
    <row r="112" customFormat="false" ht="15" hidden="true" customHeight="false" outlineLevel="0" collapsed="false">
      <c r="B112" s="241"/>
      <c r="C112" s="241"/>
      <c r="D112" s="241"/>
      <c r="E112" s="241"/>
      <c r="F112" s="241"/>
      <c r="J112" s="55"/>
      <c r="K112" s="55"/>
    </row>
    <row r="113" customFormat="false" ht="15" hidden="true" customHeight="false" outlineLevel="0" collapsed="false">
      <c r="B113" s="241"/>
      <c r="C113" s="241"/>
      <c r="D113" s="241"/>
      <c r="E113" s="241"/>
      <c r="F113" s="241"/>
      <c r="J113" s="55"/>
      <c r="K113" s="55"/>
    </row>
    <row r="114" customFormat="false" ht="15" hidden="true" customHeight="false" outlineLevel="0" collapsed="false">
      <c r="B114" s="241"/>
      <c r="C114" s="241"/>
      <c r="D114" s="241"/>
      <c r="E114" s="241"/>
      <c r="F114" s="241"/>
      <c r="J114" s="55"/>
      <c r="K114" s="55"/>
    </row>
    <row r="115" s="124" customFormat="true" ht="15" hidden="false" customHeight="false" outlineLevel="0" collapsed="false">
      <c r="A115" s="242" t="s">
        <v>107</v>
      </c>
      <c r="C115" s="165"/>
      <c r="F115" s="165"/>
      <c r="J115" s="119"/>
      <c r="K115" s="119"/>
    </row>
    <row r="116" s="55" customFormat="true" ht="15" hidden="false" customHeight="false" outlineLevel="0" collapsed="false">
      <c r="A116" s="68"/>
      <c r="B116" s="68"/>
      <c r="C116" s="69"/>
      <c r="D116" s="68"/>
      <c r="E116" s="68"/>
      <c r="F116" s="69"/>
      <c r="G116" s="68"/>
      <c r="H116" s="68"/>
      <c r="I116" s="68"/>
    </row>
    <row r="117" s="55" customFormat="true" ht="14.25" hidden="false" customHeight="false" outlineLevel="0" collapsed="false">
      <c r="A117" s="107"/>
      <c r="B117" s="108"/>
      <c r="C117" s="109"/>
      <c r="D117" s="108"/>
      <c r="E117" s="108"/>
      <c r="F117" s="109"/>
      <c r="G117" s="108"/>
      <c r="H117" s="108"/>
      <c r="I117" s="110"/>
    </row>
    <row r="118" s="55" customFormat="true" ht="27.75" hidden="false" customHeight="false" outlineLevel="0" collapsed="false">
      <c r="A118" s="243" t="s">
        <v>108</v>
      </c>
      <c r="B118" s="244"/>
      <c r="C118" s="245"/>
      <c r="D118" s="244"/>
      <c r="E118" s="244"/>
      <c r="F118" s="245"/>
      <c r="G118" s="244"/>
      <c r="H118" s="244"/>
      <c r="I118" s="246"/>
    </row>
    <row r="119" s="55" customFormat="true" ht="15" hidden="false" customHeight="false" outlineLevel="0" collapsed="false">
      <c r="A119" s="247"/>
      <c r="B119" s="248"/>
      <c r="C119" s="249"/>
      <c r="D119" s="248"/>
      <c r="E119" s="248"/>
      <c r="F119" s="249"/>
      <c r="G119" s="248"/>
      <c r="H119" s="248"/>
      <c r="I119" s="250"/>
    </row>
    <row r="120" customFormat="false" ht="17.25" hidden="false" customHeight="true" outlineLevel="0" collapsed="false">
      <c r="A120" s="176" t="s">
        <v>109</v>
      </c>
      <c r="B120" s="176"/>
      <c r="C120" s="176"/>
      <c r="D120" s="176"/>
      <c r="E120" s="251"/>
      <c r="F120" s="252" t="s">
        <v>110</v>
      </c>
      <c r="G120" s="252"/>
      <c r="H120" s="252"/>
      <c r="I120" s="252"/>
      <c r="J120" s="138"/>
      <c r="K120" s="138"/>
      <c r="L120" s="138"/>
    </row>
    <row r="121" s="255" customFormat="true" ht="69.75" hidden="false" customHeight="true" outlineLevel="0" collapsed="false">
      <c r="A121" s="253" t="s">
        <v>111</v>
      </c>
      <c r="B121" s="253" t="str">
        <f aca="false">VariableAnnualEnergyConv</f>
        <v>Electricty Consumed per CONVENTIONAL Functional Unit</v>
      </c>
      <c r="C121" s="253" t="str">
        <f aca="false">VariableAnnualEnergyReduced</f>
        <v>Energy Efficiency Factor - SOLUTION</v>
      </c>
      <c r="D121" s="253" t="str">
        <f aca="false">Variable9</f>
        <v>Total Energy Used per SOLUTION functional unit</v>
      </c>
      <c r="E121" s="251"/>
      <c r="F121" s="254" t="str">
        <f aca="false">VariableFuelConsumed</f>
        <v>Fuel Consumed per CONVENTIONAL Functional Unit</v>
      </c>
      <c r="G121" s="253" t="s">
        <v>112</v>
      </c>
      <c r="H121" s="178" t="s">
        <v>113</v>
      </c>
      <c r="I121" s="178" t="s">
        <v>114</v>
      </c>
    </row>
    <row r="122" s="259" customFormat="true" ht="15" hidden="false" customHeight="false" outlineLevel="0" collapsed="false">
      <c r="A122" s="256" t="s">
        <v>115</v>
      </c>
      <c r="B122" s="257" t="s">
        <v>116</v>
      </c>
      <c r="C122" s="220" t="s">
        <v>117</v>
      </c>
      <c r="D122" s="258" t="s">
        <v>116</v>
      </c>
      <c r="F122" s="260" t="str">
        <f aca="false">CONCATENATE("Unit:",IFERROR(CONCATENATE(VLOOKUP(H123,#REF!,5,0)," / ha"),"N/A"))</f>
        <v>Unit:N/A</v>
      </c>
      <c r="G122" s="220" t="s">
        <v>118</v>
      </c>
      <c r="H122" s="181" t="s">
        <v>119</v>
      </c>
    </row>
    <row r="123" s="55" customFormat="true" ht="15.75" hidden="false" customHeight="false" outlineLevel="0" collapsed="false">
      <c r="A123" s="261" t="s">
        <v>120</v>
      </c>
      <c r="B123" s="262"/>
      <c r="C123" s="263"/>
      <c r="D123" s="264"/>
      <c r="E123" s="265" t="str">
        <f aca="false">IF(AND(NOT(ISBLANK($C$123)),NOT(ISBLANK($D$123))),"choose ONLY one approach","")</f>
        <v/>
      </c>
      <c r="F123" s="266"/>
      <c r="G123" s="267"/>
      <c r="H123" s="268"/>
      <c r="I123" s="269"/>
      <c r="M123" s="189"/>
      <c r="N123" s="224"/>
      <c r="O123" s="224"/>
      <c r="P123" s="224"/>
      <c r="Q123" s="224"/>
      <c r="R123" s="224"/>
      <c r="S123" s="224"/>
      <c r="T123" s="224"/>
      <c r="U123" s="224"/>
      <c r="V123" s="224"/>
      <c r="W123" s="224"/>
    </row>
    <row r="124" s="55" customFormat="true" ht="15" hidden="false" customHeight="false" outlineLevel="0" collapsed="false">
      <c r="A124" s="193" t="s">
        <v>94</v>
      </c>
      <c r="B124" s="194" t="s">
        <v>95</v>
      </c>
      <c r="C124" s="194" t="s">
        <v>95</v>
      </c>
      <c r="D124" s="194" t="s">
        <v>95</v>
      </c>
      <c r="E124" s="193" t="s">
        <v>94</v>
      </c>
      <c r="F124" s="194" t="s">
        <v>95</v>
      </c>
      <c r="G124" s="194" t="s">
        <v>95</v>
      </c>
      <c r="H124" s="181" t="str">
        <f aca="false">CONCATENATE("(Unit:",IFERROR(CONCATENATE("t CO2-eq per ",VLOOKUP(H123,#REF!,5,0)),"N/A"),")")</f>
        <v>(Unit:N/A)</v>
      </c>
      <c r="I124" s="270" t="e">
        <f aca="false">VLOOKUP(H123,#REF!,2,0)</f>
        <v>#VALUE!</v>
      </c>
      <c r="J124" s="271" t="s">
        <v>121</v>
      </c>
      <c r="M124" s="189"/>
      <c r="N124" s="224"/>
      <c r="O124" s="224"/>
      <c r="P124" s="224"/>
      <c r="Q124" s="224"/>
      <c r="R124" s="224"/>
      <c r="S124" s="224"/>
      <c r="T124" s="224"/>
      <c r="U124" s="224"/>
      <c r="V124" s="224"/>
      <c r="W124" s="224"/>
    </row>
    <row r="125" s="282" customFormat="true" ht="15" hidden="false" customHeight="true" outlineLevel="0" collapsed="false">
      <c r="A125" s="272" t="s">
        <v>96</v>
      </c>
      <c r="B125" s="273" t="e">
        <f aca="false">IF($B$124="Project Drawdown Data",IF($B$128="N",'Variable Meta-analysis-DD'!S394,'Variable Meta-analysis-DD'!T394),IF($B$128="N",#REF!,#REF!))</f>
        <v>#DIV/0!</v>
      </c>
      <c r="C125" s="274" t="e">
        <f aca="false">IF($C$124="Project Drawdown Data",IF($C$128="N",'Variable Meta-analysis-DD'!S428,'Variable Meta-analysis-DD'!T428),IF($C$128="N",#REF!,#REF!))</f>
        <v>#DIV/0!</v>
      </c>
      <c r="D125" s="275" t="e">
        <f aca="false">IF($D$124="Project Drawdown Data",IF($D$128="N",'Variable Meta-analysis-DD'!S464,'Variable Meta-analysis-DD'!T464),IF($D$128="N",#REF!,#REF!))</f>
        <v>#DIV/0!</v>
      </c>
      <c r="E125" s="276" t="s">
        <v>96</v>
      </c>
      <c r="F125" s="277" t="e">
        <f aca="false">IF($F$124="Project Drawdown Data",IF($F$128="N",'Variable Meta-analysis-DD'!$S498,'Variable Meta-analysis-DD'!$T498),IF($F$128="N",#REF!,#REF!))</f>
        <v>#DIV/0!</v>
      </c>
      <c r="G125" s="278" t="e">
        <f aca="false">IF($G$124="Project Drawdown Data",IF($G$128="N",'Variable Meta-analysis-DD'!$S532,'Variable Meta-analysis-DD'!$T532),IF($G$128="N",#REF!,#REF!))</f>
        <v>#DIV/0!</v>
      </c>
      <c r="H125" s="279"/>
      <c r="I125" s="280" t="e">
        <f aca="false">VLOOKUP(H123,#REF!,4,0)</f>
        <v>#VALUE!</v>
      </c>
      <c r="J125" s="281" t="s">
        <v>122</v>
      </c>
      <c r="M125" s="193"/>
      <c r="N125" s="283"/>
      <c r="O125" s="283"/>
      <c r="P125" s="283"/>
      <c r="Q125" s="283"/>
      <c r="R125" s="283"/>
      <c r="S125" s="283"/>
      <c r="T125" s="283"/>
      <c r="U125" s="283"/>
      <c r="V125" s="283"/>
      <c r="W125" s="283"/>
      <c r="X125" s="283"/>
    </row>
    <row r="126" s="287" customFormat="true" ht="15" hidden="false" customHeight="false" outlineLevel="0" collapsed="false">
      <c r="A126" s="284" t="s">
        <v>97</v>
      </c>
      <c r="B126" s="273" t="e">
        <f aca="false">IF($B$124="Project Drawdown Data",IF($B$128="N",'Variable Meta-analysis-DD'!S395,'Variable Meta-analysis-DD'!T395),IF($B$128="N",#REF!,#REF!))</f>
        <v>#DIV/0!</v>
      </c>
      <c r="C126" s="274" t="e">
        <f aca="false">IF($C$124="Project Drawdown Data",IF($C$128="N",'Variable Meta-analysis-DD'!S429,'Variable Meta-analysis-DD'!T429),IF($C$128="N",#REF!,#REF!))</f>
        <v>#DIV/0!</v>
      </c>
      <c r="D126" s="275" t="e">
        <f aca="false">IF($D$124="Project Drawdown Data",IF($D$128="N",'Variable Meta-analysis-DD'!S465,'Variable Meta-analysis-DD'!T465),IF($D$128="N",#REF!,#REF!))</f>
        <v>#DIV/0!</v>
      </c>
      <c r="E126" s="285" t="s">
        <v>97</v>
      </c>
      <c r="F126" s="277" t="e">
        <f aca="false">IF($F$124="Project Drawdown Data",IF($F$128="N",'Variable Meta-analysis-DD'!$S499,'Variable Meta-analysis-DD'!$T499),IF($F$128="N",#REF!,#REF!))</f>
        <v>#DIV/0!</v>
      </c>
      <c r="G126" s="278" t="e">
        <f aca="false">IF($G$124="Project Drawdown Data",IF($G$128="N",'Variable Meta-analysis-DD'!$S533,'Variable Meta-analysis-DD'!$T533),IF($G$128="N",#REF!,#REF!))</f>
        <v>#DIV/0!</v>
      </c>
      <c r="H126" s="181" t="s">
        <v>123</v>
      </c>
      <c r="I126" s="286" t="e">
        <f aca="false">VLOOKUP(H123,#REF!,3,0)</f>
        <v>#VALUE!</v>
      </c>
      <c r="J126" s="271" t="s">
        <v>124</v>
      </c>
      <c r="M126" s="288"/>
      <c r="N126" s="259"/>
      <c r="O126" s="259"/>
      <c r="P126" s="259"/>
      <c r="Q126" s="259"/>
      <c r="R126" s="259"/>
      <c r="S126" s="259"/>
      <c r="T126" s="259"/>
      <c r="U126" s="259"/>
      <c r="V126" s="259"/>
      <c r="W126" s="259"/>
      <c r="X126" s="259"/>
    </row>
    <row r="127" s="289" customFormat="true" ht="15" hidden="false" customHeight="false" outlineLevel="0" collapsed="false">
      <c r="A127" s="284" t="s">
        <v>98</v>
      </c>
      <c r="B127" s="273" t="e">
        <f aca="false">IF($B$124="Project Drawdown Data",IF($B$128="N",'Variable Meta-analysis-DD'!S396,'Variable Meta-analysis-DD'!T396),IF($B$128="N",#REF!,#REF!))</f>
        <v>#DIV/0!</v>
      </c>
      <c r="C127" s="274" t="e">
        <f aca="false">IF($C$124="Project Drawdown Data",IF($C$128="N",'Variable Meta-analysis-DD'!S430,'Variable Meta-analysis-DD'!T430),IF($C$128="N",#REF!,#REF!))</f>
        <v>#DIV/0!</v>
      </c>
      <c r="D127" s="275" t="e">
        <f aca="false">IF($D$124="Project Drawdown Data",IF($D$128="N",'Variable Meta-analysis-DD'!S466,'Variable Meta-analysis-DD'!T466),IF($D$128="N",#REF!,#REF!))</f>
        <v>#DIV/0!</v>
      </c>
      <c r="E127" s="285" t="s">
        <v>98</v>
      </c>
      <c r="F127" s="277" t="e">
        <f aca="false">IF($F$124="Project Drawdown Data",IF($F$128="N",'Variable Meta-analysis-DD'!$S500,'Variable Meta-analysis-DD'!$T500),IF($F$128="N",#REF!,#REF!))</f>
        <v>#DIV/0!</v>
      </c>
      <c r="G127" s="278" t="e">
        <f aca="false">IF($G$124="Project Drawdown Data",IF($G$128="N",'Variable Meta-analysis-DD'!$S534,'Variable Meta-analysis-DD'!$T534),IF($G$128="N",#REF!,#REF!))</f>
        <v>#DIV/0!</v>
      </c>
      <c r="H127" s="268"/>
      <c r="I127" s="269"/>
      <c r="J127" s="79"/>
      <c r="M127" s="288"/>
      <c r="N127" s="290"/>
      <c r="O127" s="290"/>
      <c r="P127" s="290"/>
      <c r="Q127" s="290"/>
      <c r="R127" s="290"/>
      <c r="S127" s="290"/>
      <c r="T127" s="290"/>
      <c r="U127" s="290"/>
      <c r="V127" s="290"/>
      <c r="W127" s="290"/>
      <c r="X127" s="290"/>
    </row>
    <row r="128" s="79" customFormat="true" ht="15" hidden="false" customHeight="true" outlineLevel="0" collapsed="false">
      <c r="A128" s="291" t="s">
        <v>99</v>
      </c>
      <c r="B128" s="202" t="s">
        <v>100</v>
      </c>
      <c r="C128" s="292" t="s">
        <v>100</v>
      </c>
      <c r="D128" s="293" t="s">
        <v>100</v>
      </c>
      <c r="E128" s="294" t="s">
        <v>99</v>
      </c>
      <c r="F128" s="202" t="s">
        <v>100</v>
      </c>
      <c r="G128" s="202" t="s">
        <v>100</v>
      </c>
      <c r="H128" s="295" t="str">
        <f aca="false">CONCATENATE("(Unit:",IFERROR(CONCATENATE("t CO2-eq per ",VLOOKUP(H127,#REF!,5,0)),"N/A"),")")</f>
        <v>(Unit:N/A)</v>
      </c>
      <c r="I128" s="270" t="e">
        <f aca="false">VLOOKUP(H127,#REF!,2,0)</f>
        <v>#VALUE!</v>
      </c>
      <c r="J128" s="271" t="s">
        <v>121</v>
      </c>
      <c r="M128" s="296"/>
      <c r="N128" s="296"/>
    </row>
    <row r="129" s="79" customFormat="true" ht="15" hidden="false" customHeight="true" outlineLevel="0" collapsed="false">
      <c r="A129" s="291" t="s">
        <v>101</v>
      </c>
      <c r="B129" s="204" t="str">
        <f aca="false">IF($B$124="Project Drawdown Data",'Variable Meta-analysis-DD'!S402,#REF!)</f>
        <v>N</v>
      </c>
      <c r="C129" s="204" t="str">
        <f aca="false">IF($C$124="Project Drawdown Data",'Variable Meta-analysis-DD'!S436,#REF!)</f>
        <v>N</v>
      </c>
      <c r="D129" s="297" t="str">
        <f aca="false">IF($D$124="Project Drawdown Data",'Variable Meta-analysis-DD'!S472,#REF!)</f>
        <v>N</v>
      </c>
      <c r="E129" s="139" t="s">
        <v>101</v>
      </c>
      <c r="F129" s="298" t="str">
        <f aca="false">IF($F$124="Project Drawdown Data",'Variable Meta-analysis-DD'!S506,#REF!)</f>
        <v>N</v>
      </c>
      <c r="G129" s="204" t="str">
        <f aca="false">IF($G$124="Project Drawdown Data",'Variable Meta-analysis-DD'!S540,#REF!)</f>
        <v>N</v>
      </c>
      <c r="H129" s="299"/>
      <c r="I129" s="280" t="e">
        <f aca="false">VLOOKUP(H127,#REF!,4,0)</f>
        <v>#VALUE!</v>
      </c>
      <c r="J129" s="281" t="s">
        <v>122</v>
      </c>
      <c r="M129" s="296"/>
      <c r="N129" s="296"/>
    </row>
    <row r="130" s="303" customFormat="true" ht="15" hidden="false" customHeight="false" outlineLevel="0" collapsed="false">
      <c r="A130" s="139" t="s">
        <v>102</v>
      </c>
      <c r="B130" s="300" t="n">
        <f aca="false">IF($B$124="Project Drawdown Data",IF(B128="Y",'Variable Meta-analysis-DD'!T399,'Variable Meta-analysis-DD'!S399),IF(B128="Y",#REF!,#REF!))</f>
        <v>0</v>
      </c>
      <c r="C130" s="300" t="n">
        <f aca="false">IF($C$124="Project Drawdown Data",IF(C128="Y",'Variable Meta-analysis-DD'!T433,'Variable Meta-analysis-DD'!S433),IF(C128="Y",#REF!,#REF!))</f>
        <v>0</v>
      </c>
      <c r="D130" s="301" t="n">
        <f aca="false">IF($D$124="Project Drawdown Data",IF(D128="Y",'Variable Meta-analysis-DD'!T469,'Variable Meta-analysis-DD'!S469),IF(D128="Y",#REF!,#REF!))</f>
        <v>0</v>
      </c>
      <c r="E130" s="139" t="s">
        <v>102</v>
      </c>
      <c r="F130" s="302" t="n">
        <f aca="false">IF($F$124="Project Drawdown Data",IF(F128="Y",'Variable Meta-analysis-DD'!T503,'Variable Meta-analysis-DD'!S503),IF(F128="Y",#REF!,#REF!))</f>
        <v>0</v>
      </c>
      <c r="G130" s="300" t="n">
        <f aca="false">IF($G$124="Project Drawdown Data",IF(G128="Y",'Variable Meta-analysis-DD'!T537,'Variable Meta-analysis-DD'!S537),IF(G128="Y",#REF!,#REF!))</f>
        <v>0</v>
      </c>
      <c r="H130" s="279"/>
      <c r="I130" s="286" t="e">
        <f aca="false">VLOOKUP(H127,#REF!,3,0)</f>
        <v>#VALUE!</v>
      </c>
      <c r="J130" s="271" t="s">
        <v>124</v>
      </c>
      <c r="M130" s="304"/>
      <c r="N130" s="304"/>
    </row>
    <row r="131" s="305" customFormat="true" ht="15" hidden="false" customHeight="true" outlineLevel="0" collapsed="false">
      <c r="A131" s="210" t="s">
        <v>103</v>
      </c>
      <c r="B131" s="211" t="s">
        <v>104</v>
      </c>
      <c r="C131" s="211" t="s">
        <v>104</v>
      </c>
      <c r="D131" s="211" t="s">
        <v>104</v>
      </c>
      <c r="E131" s="210" t="s">
        <v>103</v>
      </c>
      <c r="F131" s="211" t="s">
        <v>104</v>
      </c>
      <c r="G131" s="211" t="s">
        <v>104</v>
      </c>
      <c r="I131" s="306"/>
    </row>
    <row r="132" s="79" customFormat="true" ht="21" hidden="false" customHeight="true" outlineLevel="0" collapsed="false">
      <c r="A132" s="210"/>
      <c r="B132" s="307" t="e">
        <f aca="false">VLOOKUP($B$131,#REF!,18,0)</f>
        <v>#VALUE!</v>
      </c>
      <c r="C132" s="307" t="e">
        <f aca="false">VLOOKUP($C$131,#REF!,18,0)</f>
        <v>#VALUE!</v>
      </c>
      <c r="D132" s="308" t="e">
        <f aca="false">VLOOKUP($D$131,#REF!,18,0)</f>
        <v>#VALUE!</v>
      </c>
      <c r="E132" s="210"/>
      <c r="F132" s="309" t="e">
        <f aca="false">VLOOKUP($F$131,#REF!,18,0)</f>
        <v>#VALUE!</v>
      </c>
      <c r="G132" s="307" t="e">
        <f aca="false">VLOOKUP($G$131,#REF!,18,0)</f>
        <v>#VALUE!</v>
      </c>
      <c r="H132" s="310"/>
      <c r="I132" s="311" t="s">
        <v>125</v>
      </c>
    </row>
    <row r="133" s="124" customFormat="true" ht="15.75" hidden="false" customHeight="false" outlineLevel="0" collapsed="false">
      <c r="A133" s="312"/>
      <c r="B133" s="313"/>
      <c r="C133" s="313"/>
      <c r="D133" s="314"/>
      <c r="F133" s="315"/>
      <c r="G133" s="313"/>
      <c r="H133" s="316"/>
      <c r="I133" s="311"/>
    </row>
    <row r="134" s="124" customFormat="true" ht="36.75" hidden="false" customHeight="true" outlineLevel="0" collapsed="false">
      <c r="C134" s="165"/>
      <c r="D134" s="317"/>
    </row>
    <row r="135" s="124" customFormat="true" ht="17.25" hidden="false" customHeight="true" outlineLevel="0" collapsed="false">
      <c r="A135" s="318"/>
      <c r="B135" s="218" t="s">
        <v>126</v>
      </c>
      <c r="C135" s="218"/>
      <c r="D135" s="218"/>
      <c r="E135" s="218"/>
      <c r="H135" s="218" t="s">
        <v>127</v>
      </c>
      <c r="I135" s="218"/>
      <c r="K135" s="319"/>
    </row>
    <row r="136" s="1" customFormat="true" ht="60" hidden="false" customHeight="false" outlineLevel="0" collapsed="false">
      <c r="A136" s="320"/>
      <c r="B136" s="253" t="str">
        <f aca="false">VariableConventionalDirectEmissions</f>
        <v>t CO2-eq (Aggregate emissions) Reduced per Land Unit</v>
      </c>
      <c r="C136" s="321" t="str">
        <f aca="false">VariableSolutionDirectEmissions</f>
        <v>t CO2 Reduced per Land Unit</v>
      </c>
      <c r="D136" s="322" t="str">
        <f aca="false">VariableConventionalLifetime</f>
        <v>t N2O-CO2-eq Reduced per Land Unit</v>
      </c>
      <c r="E136" s="322" t="str">
        <f aca="false">VariableCH4Reduced</f>
        <v>t CH4-CO2-eq Reduced per Land Unit</v>
      </c>
      <c r="H136" s="322" t="str">
        <f aca="false">VariableConventionalIndirectCO2</f>
        <v>Indirect CO2 Emissions per CONVENTIONAL Implementation OR functional Unit -- CHOOSE ONLY ONE</v>
      </c>
      <c r="I136" s="322" t="str">
        <f aca="false">VariableSolutionIndirectCO2</f>
        <v>Indirect CO2 Emissions per SOLUTION Implementation Unit</v>
      </c>
    </row>
    <row r="137" customFormat="false" ht="14.25" hidden="false" customHeight="true" outlineLevel="0" collapsed="false">
      <c r="A137" s="323"/>
      <c r="B137" s="324" t="str">
        <f aca="false">IF($B$148="Annual","t CO2-eq / ha / year","t CO2-eq / ha")</f>
        <v>t CO2-eq / ha</v>
      </c>
      <c r="C137" s="295" t="str">
        <f aca="false">IF($C$148="Annual","t CO2 / ha / year","t CO2 / ha")</f>
        <v>t CO2 / ha</v>
      </c>
      <c r="D137" s="295" t="str">
        <f aca="false">IF($D$148="Annual","t N2O-CO2-eq / ha / year","t N2O-CO2-eq / ha")</f>
        <v>t N2O-CO2-eq / ha</v>
      </c>
      <c r="E137" s="295" t="str">
        <f aca="false">IF($E$148="Annual","t CH4-CO2-eq / ha / year","t CH4-CO2-eq / ha")</f>
        <v>t CH4-CO2-eq / ha</v>
      </c>
      <c r="F137" s="325" t="str">
        <f aca="false">IF(AND(C155="Yes",NOT(AND(ISBLANK(C138),ISBLANK(D138),ISBLANK(E138)))),"The Model is Set to Use CO2-eq only, so CO2, N2O and CH4 are not used (See 'General Emissions Variables' below).",IF(AND(C155="No",NOT(ISBLANK(B138))),"The Model is Set to NOT Use CO2-eq hence the CO2-eq entry is not used (See 'General Emissions Variables' below).",""))</f>
        <v/>
      </c>
      <c r="H137" s="256" t="s">
        <v>128</v>
      </c>
      <c r="I137" s="326" t="s">
        <v>128</v>
      </c>
    </row>
    <row r="138" customFormat="false" ht="15" hidden="false" customHeight="false" outlineLevel="0" collapsed="false">
      <c r="A138" s="327"/>
      <c r="B138" s="328"/>
      <c r="C138" s="329"/>
      <c r="D138" s="330"/>
      <c r="E138" s="331"/>
      <c r="F138" s="325"/>
      <c r="H138" s="142"/>
      <c r="I138" s="142"/>
    </row>
    <row r="139" customFormat="false" ht="15" hidden="false" customHeight="false" outlineLevel="0" collapsed="false">
      <c r="A139" s="193" t="s">
        <v>94</v>
      </c>
      <c r="B139" s="194" t="s">
        <v>95</v>
      </c>
      <c r="C139" s="194" t="s">
        <v>95</v>
      </c>
      <c r="D139" s="194" t="s">
        <v>95</v>
      </c>
      <c r="E139" s="194" t="s">
        <v>95</v>
      </c>
      <c r="F139" s="325"/>
      <c r="H139" s="194" t="s">
        <v>95</v>
      </c>
      <c r="I139" s="194" t="s">
        <v>95</v>
      </c>
    </row>
    <row r="140" customFormat="false" ht="15" hidden="false" customHeight="true" outlineLevel="0" collapsed="false">
      <c r="A140" s="332" t="s">
        <v>96</v>
      </c>
      <c r="B140" s="333" t="e">
        <f aca="false">IF($B$139="Project Drawdown Data",IF($B$143="N",'Variable Meta-analysis-DD'!S566,'Variable Meta-analysis-DD'!T566),IF($B$143="N",#REF!,#REF!))</f>
        <v>#DIV/0!</v>
      </c>
      <c r="C140" s="334" t="e">
        <f aca="false">IF($C$139="Project Drawdown Data",IF($C$143="N",'Variable Meta-analysis-DD'!S602,'Variable Meta-analysis-DD'!T602),IF($C$143="N",#REF!,#REF!))</f>
        <v>#DIV/0!</v>
      </c>
      <c r="D140" s="197" t="e">
        <f aca="false">IF($D$139="Project Drawdown Data",IF($D$143="N",'Variable Meta-analysis-DD'!S638,'Variable Meta-analysis-DD'!T638),IF($D$143="N",#REF!,#REF!))</f>
        <v>#DIV/0!</v>
      </c>
      <c r="E140" s="335" t="n">
        <f aca="false">IF($E$139="Project Drawdown Data",IF($E$143="N",'Variable Meta-analysis-DD'!S672,'Variable Meta-analysis-DD'!T672),IF($E$143="N",#REF!,#REF!))</f>
        <v>0</v>
      </c>
      <c r="F140" s="325"/>
      <c r="G140" s="332" t="s">
        <v>96</v>
      </c>
      <c r="H140" s="336" t="e">
        <f aca="false">IF($H$139="Project Drawdown Data",IF($H$143="N",'Variable Meta-analysis-DD'!S709,'Variable Meta-analysis-DD'!T709),IF($H$143="N",#REF!,#REF!))</f>
        <v>#DIV/0!</v>
      </c>
      <c r="I140" s="337" t="e">
        <f aca="false">IF($I$139="Project Drawdown Data",IF($I$143="N",'Variable Meta-analysis-DD'!S745,'Variable Meta-analysis-DD'!T745),IF($I$143="N",#REF!,#REF!))</f>
        <v>#DIV/0!</v>
      </c>
    </row>
    <row r="141" customFormat="false" ht="15" hidden="false" customHeight="false" outlineLevel="0" collapsed="false">
      <c r="A141" s="338" t="s">
        <v>97</v>
      </c>
      <c r="B141" s="333" t="e">
        <f aca="false">IF($B$139="Project Drawdown Data",IF($B$143="N",'Variable Meta-analysis-DD'!S567,'Variable Meta-analysis-DD'!T567),IF($B$143="N",#REF!,#REF!))</f>
        <v>#DIV/0!</v>
      </c>
      <c r="C141" s="334" t="e">
        <f aca="false">IF($C$139="Project Drawdown Data",IF($C$143="N",'Variable Meta-analysis-DD'!S603,'Variable Meta-analysis-DD'!T603),IF($C$143="N",#REF!,#REF!))</f>
        <v>#DIV/0!</v>
      </c>
      <c r="D141" s="197" t="e">
        <f aca="false">IF($D$139="Project Drawdown Data",IF($D$143="N",'Variable Meta-analysis-DD'!S639,'Variable Meta-analysis-DD'!T639),IF($D$143="N",#REF!,#REF!))</f>
        <v>#DIV/0!</v>
      </c>
      <c r="E141" s="335" t="n">
        <f aca="false">IF($E$139="Project Drawdown Data",IF($E$143="N",'Variable Meta-analysis-DD'!S673,'Variable Meta-analysis-DD'!T673),IF($E$143="N",#REF!,#REF!))</f>
        <v>0</v>
      </c>
      <c r="F141" s="325"/>
      <c r="G141" s="338" t="s">
        <v>97</v>
      </c>
      <c r="H141" s="336" t="e">
        <f aca="false">IF($H$139="Project Drawdown Data",IF($H$143="N",'Variable Meta-analysis-DD'!S710,'Variable Meta-analysis-DD'!T710),IF($H$143="N",#REF!,#REF!))</f>
        <v>#DIV/0!</v>
      </c>
      <c r="I141" s="337" t="e">
        <f aca="false">IF($I$139="Project Drawdown Data",IF($I$143="N",'Variable Meta-analysis-DD'!S746,'Variable Meta-analysis-DD'!T746),IF($I$143="N",#REF!,#REF!))</f>
        <v>#DIV/0!</v>
      </c>
    </row>
    <row r="142" customFormat="false" ht="15" hidden="false" customHeight="false" outlineLevel="0" collapsed="false">
      <c r="A142" s="338" t="s">
        <v>98</v>
      </c>
      <c r="B142" s="333" t="e">
        <f aca="false">IF($B$139="Project Drawdown Data",IF($B$143="N",'Variable Meta-analysis-DD'!S568,'Variable Meta-analysis-DD'!T568),IF($B$143="N",#REF!,#REF!))</f>
        <v>#DIV/0!</v>
      </c>
      <c r="C142" s="334" t="e">
        <f aca="false">IF($C$139="Project Drawdown Data",IF($C$143="N",'Variable Meta-analysis-DD'!S604,'Variable Meta-analysis-DD'!T604),IF($C$143="N",#REF!,#REF!))</f>
        <v>#DIV/0!</v>
      </c>
      <c r="D142" s="197" t="e">
        <f aca="false">IF($D$139="Project Drawdown Data",IF($D$143="N",'Variable Meta-analysis-DD'!S640,'Variable Meta-analysis-DD'!T640),IF($D$143="N",#REF!,#REF!))</f>
        <v>#DIV/0!</v>
      </c>
      <c r="E142" s="335" t="n">
        <f aca="false">IF($E$139="Project Drawdown Data",IF($E$143="N",'Variable Meta-analysis-DD'!S674,'Variable Meta-analysis-DD'!T674),IF($E$143="N",#REF!,#REF!))</f>
        <v>0</v>
      </c>
      <c r="F142" s="325"/>
      <c r="G142" s="338" t="s">
        <v>98</v>
      </c>
      <c r="H142" s="336" t="e">
        <f aca="false">IF($H$139="Project Drawdown Data",IF($H$143="N",'Variable Meta-analysis-DD'!S711,'Variable Meta-analysis-DD'!T711),IF($H$143="N",#REF!,#REF!))</f>
        <v>#DIV/0!</v>
      </c>
      <c r="I142" s="337" t="e">
        <f aca="false">IF($I$139="Project Drawdown Data",IF($I$143="N",'Variable Meta-analysis-DD'!S747,'Variable Meta-analysis-DD'!T747),IF($I$143="N",#REF!,#REF!))</f>
        <v>#DIV/0!</v>
      </c>
    </row>
    <row r="143" customFormat="false" ht="15" hidden="false" customHeight="false" outlineLevel="0" collapsed="false">
      <c r="A143" s="339" t="s">
        <v>99</v>
      </c>
      <c r="B143" s="202" t="s">
        <v>100</v>
      </c>
      <c r="C143" s="293" t="s">
        <v>100</v>
      </c>
      <c r="D143" s="201" t="s">
        <v>100</v>
      </c>
      <c r="E143" s="202" t="s">
        <v>100</v>
      </c>
      <c r="G143" s="339" t="s">
        <v>99</v>
      </c>
      <c r="H143" s="202" t="s">
        <v>100</v>
      </c>
      <c r="I143" s="202" t="s">
        <v>100</v>
      </c>
    </row>
    <row r="144" s="1" customFormat="true" ht="15" hidden="false" customHeight="false" outlineLevel="0" collapsed="false">
      <c r="A144" s="339" t="s">
        <v>101</v>
      </c>
      <c r="B144" s="340" t="str">
        <f aca="false">IF($B$139="Project Drawdown Data",'Variable Meta-analysis-DD'!S574,#REF!)</f>
        <v>N</v>
      </c>
      <c r="C144" s="297" t="str">
        <f aca="false">IF($C$139="Project Drawdown Data",'Variable Meta-analysis-DD'!S610,#REF!)</f>
        <v>N</v>
      </c>
      <c r="D144" s="204" t="str">
        <f aca="false">IF($D$139="Project Drawdown Data",'Variable Meta-analysis-DD'!S646,#REF!)</f>
        <v>N</v>
      </c>
      <c r="E144" s="341" t="str">
        <f aca="false">IF($E$139="Project Drawdown Data",'Variable Meta-analysis-DD'!S680,#REF!)</f>
        <v>N</v>
      </c>
      <c r="G144" s="141" t="s">
        <v>101</v>
      </c>
      <c r="H144" s="342" t="str">
        <f aca="false">IF($H$139="Project Drawdown Data",'Variable Meta-analysis-DD'!S717,#REF!)</f>
        <v>N</v>
      </c>
      <c r="I144" s="343" t="str">
        <f aca="false">IF($I$139="Project Drawdown Data",'Variable Meta-analysis-DD'!S753,#REF!)</f>
        <v>N</v>
      </c>
    </row>
    <row r="145" s="1" customFormat="true" ht="15" hidden="false" customHeight="false" outlineLevel="0" collapsed="false">
      <c r="A145" s="339" t="s">
        <v>102</v>
      </c>
      <c r="B145" s="344" t="n">
        <f aca="false">IF($B$139="Project Drawdown Data",IF(B143="Y",'Variable Meta-analysis-DD'!T571,'Variable Meta-analysis-DD'!S571),IF(B143="Y",#REF!,#REF!))</f>
        <v>0</v>
      </c>
      <c r="C145" s="345" t="n">
        <f aca="false">IF($C$139="Project Drawdown Data",IF(C143="Y",'Variable Meta-analysis-DD'!T607,'Variable Meta-analysis-DD'!S607),IF(C143="Y",#REF!,#REF!))</f>
        <v>0</v>
      </c>
      <c r="D145" s="300" t="n">
        <f aca="false">IF($D$139="Project Drawdown Data",IF(D143="Y",'Variable Meta-analysis-DD'!T643,'Variable Meta-analysis-DD'!S643),IF(D143="Y",#REF!,#REF!))</f>
        <v>0</v>
      </c>
      <c r="E145" s="346" t="n">
        <f aca="false">IF($E$139="Project Drawdown Data",IF(E143="Y",'Variable Meta-analysis-DD'!T677,'Variable Meta-analysis-DD'!S677),IF(E143="Y",#REF!,#REF!))</f>
        <v>0</v>
      </c>
      <c r="G145" s="141" t="s">
        <v>102</v>
      </c>
      <c r="H145" s="347" t="n">
        <f aca="false">IF($H$139="Project Drawdown Data",IF(H143="Y",'Variable Meta-analysis-DD'!T714,'Variable Meta-analysis-DD'!S714),IF(H143="Y",#REF!,#REF!))</f>
        <v>0</v>
      </c>
      <c r="I145" s="345" t="n">
        <f aca="false">IF($I$139="Project Drawdown Data",IF(I143="Y",'Variable Meta-analysis-DD'!T750,'Variable Meta-analysis-DD'!S750),IF(I143="Y",#REF!,#REF!))</f>
        <v>0</v>
      </c>
    </row>
    <row r="146" customFormat="false" ht="14.25" hidden="false" customHeight="true" outlineLevel="0" collapsed="false">
      <c r="A146" s="210" t="s">
        <v>103</v>
      </c>
      <c r="B146" s="211" t="s">
        <v>104</v>
      </c>
      <c r="C146" s="348" t="s">
        <v>104</v>
      </c>
      <c r="D146" s="211" t="s">
        <v>104</v>
      </c>
      <c r="E146" s="211" t="s">
        <v>104</v>
      </c>
      <c r="G146" s="210" t="s">
        <v>103</v>
      </c>
      <c r="H146" s="211" t="s">
        <v>104</v>
      </c>
      <c r="I146" s="211" t="s">
        <v>104</v>
      </c>
    </row>
    <row r="147" s="1" customFormat="true" ht="14.25" hidden="false" customHeight="true" outlineLevel="0" collapsed="false">
      <c r="A147" s="210"/>
      <c r="B147" s="349" t="e">
        <f aca="false">VLOOKUP($B$146,#REF!,18,0)</f>
        <v>#VALUE!</v>
      </c>
      <c r="C147" s="350" t="e">
        <f aca="false">VLOOKUP($C$146,#REF!,18,0)</f>
        <v>#VALUE!</v>
      </c>
      <c r="D147" s="351" t="e">
        <f aca="false">VLOOKUP($D$146,#REF!,18,0)</f>
        <v>#VALUE!</v>
      </c>
      <c r="E147" s="352" t="e">
        <f aca="false">VLOOKUP($E$146,#REF!,18,0)</f>
        <v>#VALUE!</v>
      </c>
      <c r="G147" s="210"/>
      <c r="H147" s="353" t="e">
        <f aca="false">VLOOKUP($H$146,#REF!,18,0)</f>
        <v>#VALUE!</v>
      </c>
      <c r="I147" s="354" t="e">
        <f aca="false">VLOOKUP($I$146,#REF!,18,0)</f>
        <v>#VALUE!</v>
      </c>
    </row>
    <row r="148" customFormat="false" ht="14.25" hidden="false" customHeight="true" outlineLevel="0" collapsed="false">
      <c r="A148" s="355" t="s">
        <v>129</v>
      </c>
      <c r="B148" s="356" t="s">
        <v>130</v>
      </c>
      <c r="C148" s="356" t="s">
        <v>130</v>
      </c>
      <c r="D148" s="356" t="s">
        <v>130</v>
      </c>
      <c r="E148" s="356" t="s">
        <v>130</v>
      </c>
      <c r="H148" s="357" t="s">
        <v>131</v>
      </c>
      <c r="I148" s="357"/>
    </row>
    <row r="149" s="358" customFormat="true" ht="14.25" hidden="false" customHeight="false" outlineLevel="0" collapsed="false">
      <c r="A149" s="355"/>
      <c r="C149" s="359"/>
      <c r="D149" s="359"/>
      <c r="E149" s="360"/>
      <c r="F149" s="361"/>
      <c r="H149" s="357"/>
      <c r="I149" s="357"/>
    </row>
    <row r="150" s="358" customFormat="true" ht="15" hidden="false" customHeight="false" outlineLevel="0" collapsed="false">
      <c r="A150" s="362"/>
      <c r="B150" s="362"/>
      <c r="C150" s="362" t="s">
        <v>132</v>
      </c>
      <c r="D150" s="363" t="n">
        <v>100</v>
      </c>
      <c r="E150" s="364" t="s">
        <v>24</v>
      </c>
      <c r="F150" s="339"/>
      <c r="G150" s="339"/>
    </row>
    <row r="151" s="358" customFormat="true" ht="15" hidden="false" customHeight="false" outlineLevel="0" collapsed="false">
      <c r="A151" s="339"/>
      <c r="B151" s="339"/>
      <c r="C151" s="339"/>
      <c r="D151" s="339"/>
      <c r="E151" s="339"/>
      <c r="F151" s="339"/>
      <c r="G151" s="339"/>
    </row>
    <row r="152" s="366" customFormat="true" ht="18" hidden="false" customHeight="false" outlineLevel="0" collapsed="false">
      <c r="A152" s="365" t="s">
        <v>133</v>
      </c>
      <c r="B152" s="365"/>
      <c r="C152" s="365"/>
      <c r="D152" s="365"/>
      <c r="E152" s="365"/>
      <c r="F152" s="365"/>
      <c r="G152" s="365"/>
      <c r="H152" s="365"/>
      <c r="I152" s="365"/>
    </row>
    <row r="153" s="358" customFormat="true" ht="30" hidden="false" customHeight="false" outlineLevel="0" collapsed="false">
      <c r="B153" s="367" t="s">
        <v>134</v>
      </c>
      <c r="C153" s="367" t="s">
        <v>135</v>
      </c>
      <c r="D153" s="253" t="s">
        <v>136</v>
      </c>
      <c r="E153" s="253" t="s">
        <v>137</v>
      </c>
      <c r="F153" s="361"/>
    </row>
    <row r="154" s="358" customFormat="true" ht="28.5" hidden="false" customHeight="false" outlineLevel="0" collapsed="false">
      <c r="B154" s="368" t="s">
        <v>138</v>
      </c>
      <c r="C154" s="368" t="s">
        <v>139</v>
      </c>
      <c r="D154" s="181"/>
      <c r="E154" s="181"/>
      <c r="F154" s="361"/>
    </row>
    <row r="155" s="358" customFormat="true" ht="15" hidden="false" customHeight="false" outlineLevel="0" collapsed="false">
      <c r="B155" s="369" t="s">
        <v>26</v>
      </c>
      <c r="C155" s="370" t="s">
        <v>26</v>
      </c>
      <c r="D155" s="371" t="s">
        <v>140</v>
      </c>
      <c r="E155" s="371" t="s">
        <v>141</v>
      </c>
      <c r="F155" s="361"/>
    </row>
    <row r="156" s="366" customFormat="true" ht="15.75" hidden="true" customHeight="false" outlineLevel="0" collapsed="false">
      <c r="A156" s="124"/>
      <c r="B156" s="372"/>
      <c r="F156" s="373"/>
    </row>
    <row r="157" s="366" customFormat="true" ht="15.75" hidden="true" customHeight="false" outlineLevel="0" collapsed="false">
      <c r="A157" s="124"/>
      <c r="B157" s="372"/>
      <c r="F157" s="373"/>
    </row>
    <row r="158" s="366" customFormat="true" ht="15.75" hidden="true" customHeight="false" outlineLevel="0" collapsed="false">
      <c r="A158" s="124"/>
      <c r="B158" s="372"/>
      <c r="F158" s="373"/>
    </row>
    <row r="159" s="366" customFormat="true" ht="15.75" hidden="true" customHeight="false" outlineLevel="0" collapsed="false">
      <c r="A159" s="124"/>
      <c r="B159" s="372"/>
      <c r="F159" s="373"/>
    </row>
    <row r="160" s="366" customFormat="true" ht="15.75" hidden="true" customHeight="false" outlineLevel="0" collapsed="false">
      <c r="A160" s="124"/>
      <c r="B160" s="372"/>
      <c r="F160" s="373"/>
    </row>
    <row r="161" s="366" customFormat="true" ht="15.75" hidden="true" customHeight="false" outlineLevel="0" collapsed="false">
      <c r="A161" s="124"/>
      <c r="B161" s="372"/>
      <c r="F161" s="373"/>
    </row>
    <row r="162" s="366" customFormat="true" ht="15.75" hidden="true" customHeight="false" outlineLevel="0" collapsed="false">
      <c r="A162" s="124"/>
      <c r="B162" s="372"/>
      <c r="F162" s="373"/>
    </row>
    <row r="163" s="366" customFormat="true" ht="15.75" hidden="true" customHeight="false" outlineLevel="0" collapsed="false">
      <c r="A163" s="124"/>
      <c r="B163" s="372"/>
      <c r="F163" s="373"/>
    </row>
    <row r="164" s="366" customFormat="true" ht="15.75" hidden="true" customHeight="false" outlineLevel="0" collapsed="false">
      <c r="A164" s="124"/>
      <c r="B164" s="372"/>
      <c r="F164" s="373"/>
    </row>
    <row r="165" s="366" customFormat="true" ht="15.75" hidden="false" customHeight="false" outlineLevel="0" collapsed="false">
      <c r="A165" s="242" t="s">
        <v>107</v>
      </c>
      <c r="B165" s="372"/>
      <c r="C165" s="374"/>
      <c r="F165" s="373"/>
    </row>
    <row r="166" s="119" customFormat="true" ht="16.5" hidden="false" customHeight="false" outlineLevel="0" collapsed="false">
      <c r="A166" s="375"/>
      <c r="B166" s="376"/>
      <c r="C166" s="377"/>
      <c r="D166" s="378"/>
      <c r="E166" s="379"/>
      <c r="F166" s="377"/>
      <c r="G166" s="379"/>
      <c r="H166" s="379"/>
      <c r="I166" s="379"/>
      <c r="L166" s="380"/>
      <c r="M166" s="380"/>
      <c r="N166" s="380"/>
      <c r="O166" s="380"/>
      <c r="P166" s="380"/>
      <c r="Q166" s="380"/>
      <c r="R166" s="380"/>
      <c r="S166" s="380"/>
      <c r="T166" s="380"/>
      <c r="U166" s="380"/>
      <c r="V166" s="380"/>
      <c r="W166" s="380"/>
      <c r="X166" s="380"/>
    </row>
    <row r="167" s="124" customFormat="true" ht="15" hidden="false" customHeight="false" outlineLevel="0" collapsed="false">
      <c r="A167" s="381"/>
      <c r="B167" s="382"/>
      <c r="C167" s="383"/>
      <c r="D167" s="384"/>
      <c r="E167" s="384"/>
      <c r="F167" s="383"/>
      <c r="G167" s="384"/>
      <c r="H167" s="384"/>
      <c r="I167" s="385"/>
      <c r="J167" s="386"/>
      <c r="K167" s="386"/>
      <c r="L167" s="386"/>
      <c r="M167" s="386"/>
    </row>
    <row r="168" s="124" customFormat="true" ht="30" hidden="false" customHeight="false" outlineLevel="0" collapsed="false">
      <c r="A168" s="387" t="s">
        <v>142</v>
      </c>
      <c r="B168" s="387"/>
      <c r="C168" s="387"/>
      <c r="D168" s="387"/>
      <c r="E168" s="388"/>
      <c r="F168" s="389"/>
      <c r="G168" s="388"/>
      <c r="H168" s="388"/>
      <c r="I168" s="390"/>
      <c r="J168" s="386"/>
      <c r="K168" s="386"/>
      <c r="L168" s="386"/>
      <c r="M168" s="386"/>
    </row>
    <row r="169" s="124" customFormat="true" ht="15.75" hidden="false" customHeight="false" outlineLevel="0" collapsed="false">
      <c r="A169" s="391"/>
      <c r="B169" s="392"/>
      <c r="C169" s="393"/>
      <c r="D169" s="394"/>
      <c r="E169" s="394"/>
      <c r="F169" s="393"/>
      <c r="G169" s="394"/>
      <c r="H169" s="394"/>
      <c r="I169" s="395"/>
      <c r="J169" s="386"/>
      <c r="K169" s="386"/>
      <c r="L169" s="386"/>
      <c r="M169" s="386"/>
    </row>
    <row r="170" s="124" customFormat="true" ht="15.75" hidden="false" customHeight="false" outlineLevel="0" collapsed="false">
      <c r="B170" s="396"/>
      <c r="C170" s="397"/>
      <c r="F170" s="165"/>
    </row>
    <row r="171" s="124" customFormat="true" ht="63.75" hidden="false" customHeight="true" outlineLevel="0" collapsed="false">
      <c r="A171" s="398" t="s">
        <v>143</v>
      </c>
      <c r="B171" s="178" t="s">
        <v>144</v>
      </c>
      <c r="C171" s="178" t="s">
        <v>145</v>
      </c>
      <c r="D171" s="178" t="s">
        <v>146</v>
      </c>
      <c r="E171" s="178" t="s">
        <v>147</v>
      </c>
      <c r="F171" s="178" t="s">
        <v>148</v>
      </c>
      <c r="G171" s="178" t="s">
        <v>149</v>
      </c>
      <c r="H171" s="178" t="str">
        <f aca="false">VariableSolutionLifetime</f>
        <v>Sequestered Carbon NOT Emitted after Cyclical Harvesting/Clearing</v>
      </c>
      <c r="I171" s="399" t="s">
        <v>150</v>
      </c>
    </row>
    <row r="172" s="124" customFormat="true" ht="15" hidden="false" customHeight="false" outlineLevel="0" collapsed="false">
      <c r="B172" s="181" t="s">
        <v>151</v>
      </c>
      <c r="C172" s="181" t="s">
        <v>151</v>
      </c>
      <c r="D172" s="181" t="s">
        <v>151</v>
      </c>
      <c r="E172" s="181" t="s">
        <v>151</v>
      </c>
      <c r="F172" s="181" t="s">
        <v>151</v>
      </c>
      <c r="G172" s="181" t="s">
        <v>151</v>
      </c>
      <c r="H172" s="181" t="str">
        <f aca="false">'Variable Meta-analysis-DD'!N817</f>
        <v>t C/ha</v>
      </c>
      <c r="I172" s="220" t="s">
        <v>152</v>
      </c>
    </row>
    <row r="173" s="124" customFormat="true" ht="15.75" hidden="false" customHeight="false" outlineLevel="0" collapsed="false">
      <c r="B173" s="400" t="n">
        <v>4.64561688311688</v>
      </c>
      <c r="C173" s="400"/>
      <c r="D173" s="400"/>
      <c r="E173" s="400"/>
      <c r="F173" s="400"/>
      <c r="G173" s="400"/>
      <c r="H173" s="401"/>
      <c r="I173" s="402"/>
    </row>
    <row r="174" s="124" customFormat="true" ht="15" hidden="false" customHeight="false" outlineLevel="0" collapsed="false">
      <c r="A174" s="193" t="s">
        <v>94</v>
      </c>
      <c r="B174" s="194" t="s">
        <v>95</v>
      </c>
      <c r="C174" s="194" t="s">
        <v>95</v>
      </c>
      <c r="D174" s="194" t="s">
        <v>95</v>
      </c>
      <c r="E174" s="194" t="s">
        <v>95</v>
      </c>
      <c r="F174" s="194" t="s">
        <v>95</v>
      </c>
      <c r="G174" s="194" t="s">
        <v>95</v>
      </c>
      <c r="H174" s="194" t="s">
        <v>95</v>
      </c>
      <c r="I174" s="194" t="s">
        <v>95</v>
      </c>
    </row>
    <row r="175" s="124" customFormat="true" ht="15.75" hidden="false" customHeight="false" outlineLevel="0" collapsed="false">
      <c r="A175" s="195" t="s">
        <v>96</v>
      </c>
      <c r="B175" s="197" t="n">
        <f aca="false">IF($B$174="Project Drawdown Data",IF(B$178="N",'Variable Meta-analysis-DD'!S803,'Variable Meta-analysis-DD'!T803),IF(B$178="N",#REF!,#REF!))</f>
        <v>4.64561688311688</v>
      </c>
      <c r="C175" s="197" t="e">
        <f aca="false">IF($C$174="Project Drawdown Data",IF(C$178="N",'Variable Meta-analysis-DD'!AU803,'Variable Meta-analysis-DD'!AV803),IF(C$178="N",#REF!,#REF!))</f>
        <v>#REF!</v>
      </c>
      <c r="D175" s="197" t="e">
        <f aca="false">IF($D$174="Project Drawdown Data",IF(D$178="N",'Variable Meta-analysis-DD'!AX803,'Variable Meta-analysis-DD'!AY803),IF(D$178="N",#REF!,#REF!))</f>
        <v>#REF!</v>
      </c>
      <c r="E175" s="197" t="e">
        <f aca="false">IF($E$174="Project Drawdown Data",IF(E$178="N",'Variable Meta-analysis-DD'!BA803,'Variable Meta-analysis-DD'!BB803),IF(E$178="N",#REF!,#REF!))</f>
        <v>#REF!</v>
      </c>
      <c r="F175" s="197" t="e">
        <f aca="false">IF($F$174="Project Drawdown Data",IF(F$178="N",'Variable Meta-analysis-DD'!BD803,'Variable Meta-analysis-DD'!BE803),IF(F$178="N",#REF!,#REF!))</f>
        <v>#REF!</v>
      </c>
      <c r="G175" s="197" t="e">
        <f aca="false">IF($G$174="Project Drawdown Data",IF(G178="n",'Variable Meta-analysis-DD'!BG803,'Variable Meta-analysis-DD'!BH803),IF(G178="n",#REF!,#REF!))</f>
        <v>#REF!</v>
      </c>
      <c r="H175" s="227" t="e">
        <f aca="false">IF($H$174="Project Drawdown Data",IF($H$178="N",'Variable Meta-analysis-DD'!S837,'Variable Meta-analysis-DD'!T837),IF($H$178="N",#REF!,#REF!))</f>
        <v>#DIV/0!</v>
      </c>
      <c r="I175" s="403" t="e">
        <f aca="false">IF($I$174="Project Drawdown Data",IF($I$178="N",'Variable Meta-analysis-DD'!S872,'Variable Meta-analysis-DD'!T872),IF($I$178="N",#REF!,#REF!))</f>
        <v>#DIV/0!</v>
      </c>
    </row>
    <row r="176" s="124" customFormat="true" ht="15.75" hidden="false" customHeight="false" outlineLevel="0" collapsed="false">
      <c r="A176" s="200" t="s">
        <v>97</v>
      </c>
      <c r="B176" s="197" t="n">
        <f aca="false">IF($B$174="Project Drawdown Data",IF(B$178="N",'Variable Meta-analysis-DD'!S804,'Variable Meta-analysis-DD'!T804),IF(B$178="N",#REF!,#REF!))</f>
        <v>8.2424934869398</v>
      </c>
      <c r="C176" s="197" t="e">
        <f aca="false">IF($C$174="Project Drawdown Data",IF(C$178="N",'Variable Meta-analysis-DD'!AU804,'Variable Meta-analysis-DD'!AV804),IF(C$178="N",#REF!,#REF!))</f>
        <v>#REF!</v>
      </c>
      <c r="D176" s="197" t="e">
        <f aca="false">IF($D$174="Project Drawdown Data",IF(D$178="N",'Variable Meta-analysis-DD'!AX804,'Variable Meta-analysis-DD'!AY804),IF(D$178="N",#REF!,#REF!))</f>
        <v>#REF!</v>
      </c>
      <c r="E176" s="197" t="e">
        <f aca="false">IF($E$174="Project Drawdown Data",IF(E$178="N",'Variable Meta-analysis-DD'!BA804,'Variable Meta-analysis-DD'!BB804),IF(E$178="N",#REF!,#REF!))</f>
        <v>#REF!</v>
      </c>
      <c r="F176" s="197" t="e">
        <f aca="false">IF($F$174="Project Drawdown Data",IF(F$178="N",'Variable Meta-analysis-DD'!BD804,'Variable Meta-analysis-DD'!BE804),IF(F$178="N",#REF!,#REF!))</f>
        <v>#REF!</v>
      </c>
      <c r="G176" s="197" t="e">
        <f aca="false">IF($G$174="Project Drawdown Data",IF(G178="n",'Variable Meta-analysis-DD'!BG804,'Variable Meta-analysis-DD'!BH804),IF(G178="n",#REF!,#REF!))</f>
        <v>#REF!</v>
      </c>
      <c r="H176" s="227" t="e">
        <f aca="false">IF($H$174="Project Drawdown Data",IF($H$178="N",'Variable Meta-analysis-DD'!S838,'Variable Meta-analysis-DD'!T838),IF($H$178="N",#REF!,#REF!))</f>
        <v>#DIV/0!</v>
      </c>
      <c r="I176" s="403" t="e">
        <f aca="false">IF($I$174="Project Drawdown Data",IF($I$178="N",'Variable Meta-analysis-DD'!S873,'Variable Meta-analysis-DD'!T873),IF($I$178="N",#REF!,#REF!))</f>
        <v>#DIV/0!</v>
      </c>
    </row>
    <row r="177" s="124" customFormat="true" ht="15.75" hidden="false" customHeight="false" outlineLevel="0" collapsed="false">
      <c r="A177" s="200" t="s">
        <v>98</v>
      </c>
      <c r="B177" s="197" t="n">
        <f aca="false">IF($B$174="Project Drawdown Data",IF(B$178="N",'Variable Meta-analysis-DD'!S805,'Variable Meta-analysis-DD'!T805),IF(B$178="N",#REF!,#REF!))</f>
        <v>1.04874027929396</v>
      </c>
      <c r="C177" s="197" t="e">
        <f aca="false">IF($C$174="Project Drawdown Data",IF(C$178="N",'Variable Meta-analysis-DD'!AU805,'Variable Meta-analysis-DD'!AV805),IF(C$178="N",#REF!,#REF!))</f>
        <v>#REF!</v>
      </c>
      <c r="D177" s="197" t="e">
        <f aca="false">IF($D$174="Project Drawdown Data",IF(D$178="N",'Variable Meta-analysis-DD'!AX805,'Variable Meta-analysis-DD'!AY805),IF(D$178="N",#REF!,#REF!))</f>
        <v>#REF!</v>
      </c>
      <c r="E177" s="197" t="e">
        <f aca="false">IF($E$174="Project Drawdown Data",IF(E$178="N",'Variable Meta-analysis-DD'!BA805,'Variable Meta-analysis-DD'!BB805),IF(E$178="N",#REF!,#REF!))</f>
        <v>#REF!</v>
      </c>
      <c r="F177" s="197" t="e">
        <f aca="false">IF($F$174="Project Drawdown Data",IF(F$178="N",'Variable Meta-analysis-DD'!BD805,'Variable Meta-analysis-DD'!BE805),IF(F$178="N",#REF!,#REF!))</f>
        <v>#REF!</v>
      </c>
      <c r="G177" s="197" t="e">
        <f aca="false">IF($G$174="Project Drawdown Data",IF(G178="n",'Variable Meta-analysis-DD'!BG805,'Variable Meta-analysis-DD'!BH805),IF(G178="n",#REF!,#REF!))</f>
        <v>#REF!</v>
      </c>
      <c r="H177" s="227" t="e">
        <f aca="false">IF($H$174="Project Drawdown Data",IF($H$178="N",'Variable Meta-analysis-DD'!S839,'Variable Meta-analysis-DD'!T839),IF($H$178="N",#REF!,#REF!))</f>
        <v>#DIV/0!</v>
      </c>
      <c r="I177" s="403" t="e">
        <f aca="false">IF($I$174="Project Drawdown Data",IF($I$178="N",'Variable Meta-analysis-DD'!S874,'Variable Meta-analysis-DD'!T874),IF($I$178="N",#REF!,#REF!))</f>
        <v>#DIV/0!</v>
      </c>
    </row>
    <row r="178" s="124" customFormat="true" ht="15.75" hidden="false" customHeight="false" outlineLevel="0" collapsed="false">
      <c r="A178" s="141" t="s">
        <v>99</v>
      </c>
      <c r="B178" s="201" t="s">
        <v>100</v>
      </c>
      <c r="C178" s="201" t="s">
        <v>100</v>
      </c>
      <c r="D178" s="201" t="s">
        <v>100</v>
      </c>
      <c r="E178" s="201" t="s">
        <v>100</v>
      </c>
      <c r="F178" s="201" t="s">
        <v>100</v>
      </c>
      <c r="G178" s="201" t="s">
        <v>100</v>
      </c>
      <c r="H178" s="202" t="s">
        <v>100</v>
      </c>
      <c r="I178" s="202" t="s">
        <v>100</v>
      </c>
    </row>
    <row r="179" s="124" customFormat="true" ht="15.75" hidden="false" customHeight="false" outlineLevel="0" collapsed="false">
      <c r="A179" s="141" t="s">
        <v>101</v>
      </c>
      <c r="B179" s="204" t="str">
        <f aca="false">IF($B$174="Project Drawdown Data",'Variable Meta-analysis-DD'!$S$811,#REF!)</f>
        <v>N</v>
      </c>
      <c r="C179" s="204" t="str">
        <f aca="false">IF($C$174="Project Drawdown Data",'Variable Meta-analysis-DD'!$S$811,#REF!)</f>
        <v>N</v>
      </c>
      <c r="D179" s="204" t="str">
        <f aca="false">IF($D$174="Project Drawdown Data",'Variable Meta-analysis-DD'!$S$811,#REF!)</f>
        <v>N</v>
      </c>
      <c r="E179" s="204" t="str">
        <f aca="false">IF($E$174="Project Drawdown Data",'Variable Meta-analysis-DD'!$S$811,#REF!)</f>
        <v>N</v>
      </c>
      <c r="F179" s="204" t="str">
        <f aca="false">IF($F$174="Project Drawdown Data",'Variable Meta-analysis-DD'!$S$811,#REF!)</f>
        <v>N</v>
      </c>
      <c r="G179" s="204" t="str">
        <f aca="false">IF($G$174="Project Drawdown Data",'Variable Meta-analysis-DD'!$S$811,#REF!)</f>
        <v>N</v>
      </c>
      <c r="H179" s="204" t="str">
        <f aca="false">IF($H$174="Project Drawdown Data",'Variable Meta-analysis-DD'!S845,#REF!)</f>
        <v>N</v>
      </c>
      <c r="I179" s="233" t="str">
        <f aca="false">IF($I$174="Project Drawdown Data",'Variable Meta-analysis-DD'!S880,#REF!)</f>
        <v>N</v>
      </c>
    </row>
    <row r="180" s="124" customFormat="true" ht="15.75" hidden="false" customHeight="false" outlineLevel="0" collapsed="false">
      <c r="A180" s="339" t="s">
        <v>102</v>
      </c>
      <c r="B180" s="206" t="n">
        <f aca="false">IF($B$174="Project Drawdown Data",IF(B$178="N",'Variable Meta-analysis-DD'!S808,'Variable Meta-analysis-DD'!T808),IF(B$178="N",#REF!,#REF!))</f>
        <v>22</v>
      </c>
      <c r="C180" s="206" t="n">
        <f aca="false">IF($C$174="Project Drawdown Data",IF(C$178="N",COUNTIF('Variable Meta-analysis-DD'!AU$764:AU$802,"&gt;0"),COUNTIF('Variable Meta-analysis-DD'!AV$764:AV$802,"&gt;0")),IF(C$178="N",COUNTIF(#REF!,"&gt;0"),COUNTIF(#REF!,"&gt;0")))</f>
        <v>0</v>
      </c>
      <c r="D180" s="206" t="n">
        <f aca="false">IF($D$174="Project Drawdown Data",IF(D$178="N",COUNTIF('Variable Meta-analysis-DD'!AX$764:AX$802,"&gt;0"),COUNTIF('Variable Meta-analysis-DD'!AY$764:AY$802,"&gt;0")),IF(D$178="N",COUNTIF(#REF!,"&gt;0"),COUNTIF(#REF!,"&gt;0")))</f>
        <v>0</v>
      </c>
      <c r="E180" s="206" t="n">
        <f aca="false">IF($E$174="Project Drawdown Data",IF(E$178="N",COUNTIF('Variable Meta-analysis-DD'!BA$764:BA$802,"&gt;0"),COUNTIF('Variable Meta-analysis-DD'!BB$764:BB$802,"&gt;0")),IF(E$178="N",COUNTIF(#REF!,"&gt;0"),COUNTIF(#REF!,"&gt;0")))</f>
        <v>0</v>
      </c>
      <c r="F180" s="206" t="n">
        <f aca="false">IF($F$174="Project Drawdown Data",IF(F$178="N",COUNTIF('Variable Meta-analysis-DD'!BD$764:BD$802,"&gt;0"),COUNTIF('Variable Meta-analysis-DD'!BE$764:BE$802,"&gt;0")),IF(F$178="N",COUNTIF(#REF!,"&gt;0"),COUNTIF(#REF!,"&gt;0")))</f>
        <v>0</v>
      </c>
      <c r="G180" s="206" t="n">
        <f aca="false">IF($G$174="Project Drawdown Data",IF(G$178="N",COUNTIF('Variable Meta-analysis-DD'!BG$764:BG$802,"&gt;0"),COUNTIF('Variable Meta-analysis-DD'!BH$764:BH$802,"&gt;0")),IF(G$178="N",COUNTIF(#REF!,"&gt;0"),COUNTIF(#REF!,"&gt;0")))</f>
        <v>0</v>
      </c>
      <c r="H180" s="206" t="n">
        <f aca="false">IF($H$174="Project Drawdown Data",IF(H178="Y",'Variable Meta-analysis-DD'!T842,'Variable Meta-analysis-DD'!S842),IF(H178="Y",#REF!,#REF!))</f>
        <v>0</v>
      </c>
      <c r="I180" s="233" t="n">
        <f aca="false">IF($I$174="Project Drawdown Data",IF('Advanced Controls'!I178="Y",'Variable Meta-analysis-DD'!T877,'Variable Meta-analysis-DD'!S877),IF('Advanced Controls'!I178="Y",#REF!,#REF!))</f>
        <v>0</v>
      </c>
    </row>
    <row r="181" s="124" customFormat="true" ht="15" hidden="false" customHeight="true" outlineLevel="0" collapsed="false">
      <c r="A181" s="210" t="s">
        <v>103</v>
      </c>
      <c r="B181" s="211" t="s">
        <v>104</v>
      </c>
      <c r="C181" s="211" t="s">
        <v>104</v>
      </c>
      <c r="D181" s="211" t="s">
        <v>104</v>
      </c>
      <c r="E181" s="211" t="s">
        <v>104</v>
      </c>
      <c r="F181" s="211" t="s">
        <v>104</v>
      </c>
      <c r="G181" s="211" t="s">
        <v>104</v>
      </c>
      <c r="H181" s="211" t="s">
        <v>104</v>
      </c>
      <c r="I181" s="236" t="s">
        <v>104</v>
      </c>
    </row>
    <row r="182" s="124" customFormat="true" ht="15" hidden="false" customHeight="false" outlineLevel="0" collapsed="false">
      <c r="A182" s="210"/>
      <c r="B182" s="214" t="e">
        <f aca="false">VLOOKUP($B$181,#REF!,18,0)</f>
        <v>#VALUE!</v>
      </c>
      <c r="C182" s="214" t="e">
        <f aca="false">VLOOKUP($C$181,#REF!,18,0)</f>
        <v>#VALUE!</v>
      </c>
      <c r="D182" s="214" t="e">
        <f aca="false">VLOOKUP($D$181,#REF!,18,0)</f>
        <v>#VALUE!</v>
      </c>
      <c r="E182" s="214" t="e">
        <f aca="false">VLOOKUP($E$181,#REF!,18,0)</f>
        <v>#VALUE!</v>
      </c>
      <c r="F182" s="214" t="e">
        <f aca="false">VLOOKUP($F$181,#REF!,18,0)</f>
        <v>#VALUE!</v>
      </c>
      <c r="G182" s="214" t="e">
        <f aca="false">VLOOKUP($G$181,#REF!,18,0)</f>
        <v>#VALUE!</v>
      </c>
      <c r="H182" s="214" t="e">
        <f aca="false">VLOOKUP($H$181,#REF!,18,0)</f>
        <v>#VALUE!</v>
      </c>
      <c r="I182" s="214" t="e">
        <f aca="false">VLOOKUP($I$181,#REF!,18,0)</f>
        <v>#VALUE!</v>
      </c>
    </row>
    <row r="183" s="124" customFormat="true" ht="15.75" hidden="false" customHeight="false" outlineLevel="0" collapsed="false">
      <c r="B183" s="396"/>
      <c r="C183" s="397"/>
      <c r="F183" s="165"/>
    </row>
    <row r="184" s="366" customFormat="true" ht="18" hidden="false" customHeight="false" outlineLevel="0" collapsed="false">
      <c r="A184" s="365" t="s">
        <v>153</v>
      </c>
      <c r="B184" s="365"/>
      <c r="C184" s="365"/>
      <c r="D184" s="365"/>
      <c r="E184" s="365"/>
      <c r="F184" s="365"/>
      <c r="G184" s="365"/>
      <c r="H184" s="365"/>
      <c r="I184" s="365"/>
    </row>
    <row r="185" s="358" customFormat="true" ht="30" hidden="false" customHeight="false" outlineLevel="0" collapsed="false">
      <c r="B185" s="367" t="s">
        <v>154</v>
      </c>
      <c r="C185" s="367" t="s">
        <v>155</v>
      </c>
      <c r="D185" s="361"/>
      <c r="E185" s="361"/>
      <c r="F185" s="361"/>
    </row>
    <row r="186" s="124" customFormat="true" ht="15" hidden="false" customHeight="false" outlineLevel="0" collapsed="false">
      <c r="B186" s="404" t="s">
        <v>156</v>
      </c>
      <c r="C186" s="404"/>
      <c r="F186" s="165"/>
    </row>
    <row r="187" s="124" customFormat="true" ht="15.75" hidden="false" customHeight="false" outlineLevel="0" collapsed="false">
      <c r="B187" s="405" t="n">
        <v>100</v>
      </c>
      <c r="C187" s="405" t="s">
        <v>26</v>
      </c>
      <c r="D187" s="133"/>
      <c r="F187" s="165"/>
    </row>
    <row r="188" s="124" customFormat="true" ht="15.75" hidden="true" customHeight="false" outlineLevel="0" collapsed="false">
      <c r="B188" s="397"/>
      <c r="C188" s="397"/>
      <c r="D188" s="133"/>
      <c r="F188" s="165"/>
    </row>
    <row r="189" s="124" customFormat="true" ht="15.75" hidden="true" customHeight="false" outlineLevel="0" collapsed="false">
      <c r="B189" s="397"/>
      <c r="C189" s="397"/>
      <c r="D189" s="133"/>
      <c r="F189" s="165"/>
    </row>
    <row r="190" s="124" customFormat="true" ht="15.75" hidden="true" customHeight="false" outlineLevel="0" collapsed="false">
      <c r="B190" s="397"/>
      <c r="C190" s="397"/>
      <c r="D190" s="133"/>
      <c r="F190" s="165"/>
    </row>
    <row r="191" s="124" customFormat="true" ht="15.75" hidden="true" customHeight="false" outlineLevel="0" collapsed="false">
      <c r="B191" s="397"/>
      <c r="C191" s="397"/>
      <c r="D191" s="133"/>
      <c r="F191" s="165"/>
    </row>
    <row r="192" s="124" customFormat="true" ht="15.75" hidden="true" customHeight="false" outlineLevel="0" collapsed="false">
      <c r="B192" s="397"/>
      <c r="C192" s="397"/>
      <c r="D192" s="133"/>
      <c r="F192" s="165"/>
    </row>
    <row r="193" s="124" customFormat="true" ht="15.75" hidden="true" customHeight="false" outlineLevel="0" collapsed="false">
      <c r="B193" s="397"/>
      <c r="C193" s="397"/>
      <c r="D193" s="133"/>
      <c r="F193" s="165"/>
    </row>
    <row r="194" s="124" customFormat="true" ht="15.75" hidden="true" customHeight="false" outlineLevel="0" collapsed="false">
      <c r="B194" s="397"/>
      <c r="C194" s="397"/>
      <c r="D194" s="133"/>
      <c r="F194" s="165"/>
    </row>
    <row r="195" s="124" customFormat="true" ht="14.25" hidden="true" customHeight="true" outlineLevel="0" collapsed="false">
      <c r="B195" s="397"/>
      <c r="C195" s="397"/>
      <c r="D195" s="133"/>
      <c r="F195" s="165"/>
    </row>
    <row r="196" s="124" customFormat="true" ht="15.75" hidden="true" customHeight="false" outlineLevel="0" collapsed="false">
      <c r="B196" s="397"/>
      <c r="C196" s="397"/>
      <c r="D196" s="133"/>
      <c r="F196" s="165"/>
    </row>
    <row r="197" s="124" customFormat="true" ht="15.75" hidden="false" customHeight="false" outlineLevel="0" collapsed="false">
      <c r="A197" s="242" t="s">
        <v>107</v>
      </c>
      <c r="B197" s="396"/>
      <c r="C197" s="397"/>
      <c r="F197" s="165"/>
    </row>
    <row r="198" s="119" customFormat="true" ht="16.5" hidden="false" customHeight="false" outlineLevel="0" collapsed="false">
      <c r="A198" s="375"/>
      <c r="B198" s="376"/>
      <c r="C198" s="377"/>
      <c r="D198" s="378"/>
      <c r="E198" s="379"/>
      <c r="F198" s="377"/>
      <c r="G198" s="379"/>
      <c r="H198" s="379"/>
      <c r="I198" s="379"/>
      <c r="L198" s="380"/>
      <c r="M198" s="380"/>
      <c r="N198" s="380"/>
      <c r="O198" s="380"/>
      <c r="P198" s="380"/>
      <c r="Q198" s="380"/>
      <c r="R198" s="380"/>
      <c r="S198" s="380"/>
      <c r="T198" s="380"/>
      <c r="U198" s="380"/>
      <c r="V198" s="380"/>
      <c r="W198" s="380"/>
      <c r="X198" s="380"/>
    </row>
    <row r="199" s="124" customFormat="true" ht="15" hidden="false" customHeight="false" outlineLevel="0" collapsed="false">
      <c r="A199" s="381"/>
      <c r="B199" s="382"/>
      <c r="C199" s="383"/>
      <c r="D199" s="384"/>
      <c r="E199" s="384"/>
      <c r="F199" s="383"/>
      <c r="G199" s="384"/>
      <c r="H199" s="384"/>
      <c r="I199" s="385"/>
      <c r="J199" s="386"/>
      <c r="K199" s="386"/>
      <c r="L199" s="386"/>
      <c r="M199" s="386"/>
    </row>
    <row r="200" s="124" customFormat="true" ht="30" hidden="false" customHeight="true" outlineLevel="0" collapsed="false">
      <c r="A200" s="406" t="s">
        <v>157</v>
      </c>
      <c r="B200" s="406"/>
      <c r="C200" s="407" t="s">
        <v>158</v>
      </c>
      <c r="D200" s="388"/>
      <c r="E200" s="388"/>
      <c r="F200" s="389"/>
      <c r="G200" s="388"/>
      <c r="H200" s="388"/>
      <c r="I200" s="390"/>
      <c r="J200" s="386"/>
      <c r="K200" s="386"/>
      <c r="L200" s="386"/>
      <c r="M200" s="386"/>
    </row>
    <row r="201" s="124" customFormat="true" ht="15.75" hidden="false" customHeight="false" outlineLevel="0" collapsed="false">
      <c r="A201" s="391"/>
      <c r="B201" s="392"/>
      <c r="C201" s="393"/>
      <c r="D201" s="394"/>
      <c r="E201" s="394"/>
      <c r="F201" s="393"/>
      <c r="G201" s="394"/>
      <c r="H201" s="394"/>
      <c r="I201" s="395"/>
      <c r="J201" s="386"/>
      <c r="K201" s="386"/>
      <c r="L201" s="386"/>
      <c r="M201" s="386"/>
    </row>
    <row r="202" s="124" customFormat="true" ht="15.75" hidden="false" customHeight="false" outlineLevel="0" collapsed="false">
      <c r="A202" s="408"/>
      <c r="E202" s="409"/>
      <c r="F202" s="119"/>
      <c r="G202" s="119"/>
      <c r="I202" s="119"/>
    </row>
    <row r="203" s="124" customFormat="true" ht="62.45" hidden="false" customHeight="true" outlineLevel="0" collapsed="false">
      <c r="B203" s="178" t="str">
        <f aca="false">Variable21</f>
        <v>Percent silvopasture area to the total grassland area (including potential)</v>
      </c>
      <c r="C203" s="178" t="str">
        <f aca="false">Variable22</f>
        <v>VARIABLE25</v>
      </c>
      <c r="D203" s="178" t="str">
        <f aca="false">'Variable Meta-analysis-DD'!C961</f>
        <v>VARIABLE26</v>
      </c>
      <c r="E203" s="178" t="str">
        <f aca="false">'Variable Meta-analysis-DD'!C997</f>
        <v>VARIABLE27</v>
      </c>
      <c r="F203" s="178" t="str">
        <f aca="false">'Variable Meta-analysis-DD'!C1033</f>
        <v>VARIABLE28</v>
      </c>
      <c r="G203" s="239" t="str">
        <f aca="false">'Variable Meta-analysis-DD'!C1069</f>
        <v>VARIABLE29</v>
      </c>
      <c r="H203" s="178" t="str">
        <f aca="false">'Variable Meta-analysis-DD'!C1105</f>
        <v>VARIABLE30</v>
      </c>
    </row>
    <row r="204" s="124" customFormat="true" ht="15" hidden="false" customHeight="false" outlineLevel="0" collapsed="false">
      <c r="B204" s="220" t="s">
        <v>89</v>
      </c>
      <c r="C204" s="220" t="s">
        <v>89</v>
      </c>
      <c r="D204" s="220" t="s">
        <v>89</v>
      </c>
      <c r="E204" s="220" t="s">
        <v>89</v>
      </c>
      <c r="F204" s="182" t="s">
        <v>89</v>
      </c>
      <c r="G204" s="182" t="s">
        <v>89</v>
      </c>
      <c r="H204" s="182" t="s">
        <v>89</v>
      </c>
    </row>
    <row r="205" s="124" customFormat="true" ht="15.75" hidden="false" customHeight="false" outlineLevel="0" collapsed="false">
      <c r="B205" s="410" t="n">
        <v>0.241505762530153</v>
      </c>
      <c r="C205" s="410"/>
      <c r="D205" s="411"/>
      <c r="E205" s="412"/>
      <c r="F205" s="413"/>
      <c r="G205" s="186"/>
      <c r="H205" s="413"/>
    </row>
    <row r="206" s="414" customFormat="true" ht="15" hidden="false" customHeight="false" outlineLevel="0" collapsed="false">
      <c r="B206" s="192" t="str">
        <f aca="false">'Variable Meta-analysis-DD'!$N$892</f>
        <v>% of grazing land</v>
      </c>
      <c r="C206" s="192" t="n">
        <f aca="false">'Variable Meta-analysis-DD'!N929</f>
        <v>0</v>
      </c>
      <c r="D206" s="192" t="n">
        <f aca="false">'Variable Meta-analysis-DD'!N964</f>
        <v>0</v>
      </c>
      <c r="E206" s="192" t="n">
        <f aca="false">'Variable Meta-analysis-DD'!N1000</f>
        <v>0</v>
      </c>
      <c r="F206" s="190" t="n">
        <f aca="false">'Variable Meta-analysis-DD'!N1036</f>
        <v>0</v>
      </c>
      <c r="G206" s="190" t="n">
        <f aca="false">'Variable Meta-analysis-DD'!N1072</f>
        <v>0</v>
      </c>
      <c r="H206" s="190" t="n">
        <f aca="false">'Variable Meta-analysis-DD'!N1108</f>
        <v>0</v>
      </c>
    </row>
    <row r="207" s="414" customFormat="true" ht="15" hidden="false" customHeight="false" outlineLevel="0" collapsed="false">
      <c r="A207" s="193" t="s">
        <v>94</v>
      </c>
      <c r="B207" s="194" t="s">
        <v>95</v>
      </c>
      <c r="C207" s="194" t="s">
        <v>95</v>
      </c>
      <c r="D207" s="194" t="s">
        <v>95</v>
      </c>
      <c r="E207" s="194" t="s">
        <v>95</v>
      </c>
      <c r="F207" s="194" t="s">
        <v>95</v>
      </c>
      <c r="G207" s="194" t="s">
        <v>95</v>
      </c>
      <c r="H207" s="194" t="s">
        <v>95</v>
      </c>
    </row>
    <row r="208" s="124" customFormat="true" ht="15.75" hidden="false" customHeight="false" outlineLevel="0" collapsed="false">
      <c r="A208" s="195" t="s">
        <v>96</v>
      </c>
      <c r="B208" s="198" t="n">
        <f aca="false">IF($B$207="Project Drawdown Data",IF($B$211="N",'Variable Meta-analysis-DD'!$S912,'Variable Meta-analysis-DD'!$T912),IF($B$211="N",#REF!,#REF!))</f>
        <v>0.241505762530153</v>
      </c>
      <c r="C208" s="199" t="e">
        <f aca="false">IF($C$207="Project Drawdown Data",IF($C$211="N",'Variable Meta-analysis-DD'!S949,'Variable Meta-analysis-DD'!T949),IF($C$211="N",#REF!,#REF!))</f>
        <v>#DIV/0!</v>
      </c>
      <c r="D208" s="415" t="e">
        <f aca="false">IF($D$207="Project Drawdown Data",IF($D$211="N",'Variable Meta-analysis-DD'!S984,'Variable Meta-analysis-DD'!T984),IF($D$211="N",#REF!,#REF!))</f>
        <v>#DIV/0!</v>
      </c>
      <c r="E208" s="198" t="e">
        <f aca="false">IF($E$207="Project Drawdown Data",IF($E$211="N",'Variable Meta-analysis-DD'!S1020,'Variable Meta-analysis-DD'!T1020),IF($E$211="N",#REF!,#REF!))</f>
        <v>#DIV/0!</v>
      </c>
      <c r="F208" s="415" t="e">
        <f aca="false">IF($F$207="Project Drawdown Data",IF($F$211="N",'Variable Meta-analysis-DD'!S1056,'Variable Meta-analysis-DD'!T1056),IF($F$211="N",#REF!,#REF!))</f>
        <v>#DIV/0!</v>
      </c>
      <c r="G208" s="198" t="e">
        <f aca="false">IF($G$207="Project Drawdown Data",IF($G$211="N",'Variable Meta-analysis-DD'!S1092,'Variable Meta-analysis-DD'!T1092),IF($G$211="N",#REF!,#REF!))</f>
        <v>#DIV/0!</v>
      </c>
      <c r="H208" s="415" t="e">
        <f aca="false">IF($H$207="Project Drawdown Data",IF($H$211="N",'Variable Meta-analysis-DD'!S1128,'Variable Meta-analysis-DD'!T1128),IF($H$211="N",#REF!,#REF!))</f>
        <v>#DIV/0!</v>
      </c>
    </row>
    <row r="209" s="124" customFormat="true" ht="15.75" hidden="false" customHeight="false" outlineLevel="0" collapsed="false">
      <c r="A209" s="200" t="s">
        <v>97</v>
      </c>
      <c r="B209" s="198" t="n">
        <f aca="false">IF($B$207="Project Drawdown Data",IF($B$211="N",'Variable Meta-analysis-DD'!$S913,'Variable Meta-analysis-DD'!$T913),IF($B$211="N",#REF!,#REF!))</f>
        <v>0.361719383049482</v>
      </c>
      <c r="C209" s="199" t="e">
        <f aca="false">IF($C$207="Project Drawdown Data",IF($C$211="N",'Variable Meta-analysis-DD'!S950,'Variable Meta-analysis-DD'!T950),IF($C$211="N",#REF!,#REF!))</f>
        <v>#DIV/0!</v>
      </c>
      <c r="D209" s="415" t="e">
        <f aca="false">IF($D$207="Project Drawdown Data",IF($D$211="N",'Variable Meta-analysis-DD'!S985,'Variable Meta-analysis-DD'!T985),IF($D$211="N",#REF!,#REF!))</f>
        <v>#DIV/0!</v>
      </c>
      <c r="E209" s="198" t="e">
        <f aca="false">IF($E$207="Project Drawdown Data",IF($E$211="N",'Variable Meta-analysis-DD'!S1021,'Variable Meta-analysis-DD'!T1021),IF($E$211="N",#REF!,#REF!))</f>
        <v>#DIV/0!</v>
      </c>
      <c r="F209" s="415" t="e">
        <f aca="false">IF($F$207="Project Drawdown Data",IF($F$211="N",'Variable Meta-analysis-DD'!S1057,'Variable Meta-analysis-DD'!T1057),IF($F$211="N",#REF!,#REF!))</f>
        <v>#DIV/0!</v>
      </c>
      <c r="G209" s="198" t="e">
        <f aca="false">IF($G$207="Project Drawdown Data",IF($G$211="N",'Variable Meta-analysis-DD'!S1093,'Variable Meta-analysis-DD'!T1093),IF($G$211="N",#REF!,#REF!))</f>
        <v>#DIV/0!</v>
      </c>
      <c r="H209" s="415" t="e">
        <f aca="false">IF($H$207="Project Drawdown Data",IF($H$211="N",'Variable Meta-analysis-DD'!S1129,'Variable Meta-analysis-DD'!T1129),IF($H$211="N",#REF!,#REF!))</f>
        <v>#DIV/0!</v>
      </c>
    </row>
    <row r="210" s="124" customFormat="true" ht="15.75" hidden="false" customHeight="false" outlineLevel="0" collapsed="false">
      <c r="A210" s="200" t="s">
        <v>98</v>
      </c>
      <c r="B210" s="198" t="n">
        <f aca="false">IF($B$207="Project Drawdown Data",IF($B$211="N",'Variable Meta-analysis-DD'!$S914,'Variable Meta-analysis-DD'!$T914),IF($B$211="N",#REF!,#REF!))</f>
        <v>0.121292142010824</v>
      </c>
      <c r="C210" s="199" t="e">
        <f aca="false">IF($C$207="Project Drawdown Data",IF($C$211="N",'Variable Meta-analysis-DD'!S951,'Variable Meta-analysis-DD'!T951),IF($C$211="N",#REF!,#REF!))</f>
        <v>#DIV/0!</v>
      </c>
      <c r="D210" s="415" t="e">
        <f aca="false">IF($D$207="Project Drawdown Data",IF($D$211="N",'Variable Meta-analysis-DD'!S986,'Variable Meta-analysis-DD'!T986),IF($D$211="N",#REF!,#REF!))</f>
        <v>#DIV/0!</v>
      </c>
      <c r="E210" s="198" t="e">
        <f aca="false">IF($E$207="Project Drawdown Data",IF($E$211="N",'Variable Meta-analysis-DD'!S1022,'Variable Meta-analysis-DD'!T1022),IF($E$211="N",#REF!,#REF!))</f>
        <v>#DIV/0!</v>
      </c>
      <c r="F210" s="415" t="e">
        <f aca="false">IF($F$207="Project Drawdown Data",IF($F$211="N",'Variable Meta-analysis-DD'!S1058,'Variable Meta-analysis-DD'!T1058),IF($F$211="N",#REF!,#REF!))</f>
        <v>#DIV/0!</v>
      </c>
      <c r="G210" s="198" t="e">
        <f aca="false">IF($G$207="Project Drawdown Data",IF($G$211="N",'Variable Meta-analysis-DD'!S1094,'Variable Meta-analysis-DD'!T1094),IF($G$211="N",#REF!,#REF!))</f>
        <v>#DIV/0!</v>
      </c>
      <c r="H210" s="415" t="e">
        <f aca="false">IF($H$207="Project Drawdown Data",IF($H$211="N",'Variable Meta-analysis-DD'!S1130,'Variable Meta-analysis-DD'!T1130),IF($H$211="N",#REF!,#REF!))</f>
        <v>#DIV/0!</v>
      </c>
    </row>
    <row r="211" s="124" customFormat="true" ht="15.75" hidden="false" customHeight="false" outlineLevel="0" collapsed="false">
      <c r="A211" s="141" t="s">
        <v>99</v>
      </c>
      <c r="B211" s="202" t="s">
        <v>100</v>
      </c>
      <c r="C211" s="202" t="s">
        <v>100</v>
      </c>
      <c r="D211" s="202" t="s">
        <v>100</v>
      </c>
      <c r="E211" s="202" t="s">
        <v>100</v>
      </c>
      <c r="F211" s="202" t="s">
        <v>100</v>
      </c>
      <c r="G211" s="202" t="s">
        <v>100</v>
      </c>
      <c r="H211" s="202" t="s">
        <v>100</v>
      </c>
    </row>
    <row r="212" s="124" customFormat="true" ht="15.75" hidden="false" customHeight="false" outlineLevel="0" collapsed="false">
      <c r="A212" s="141" t="s">
        <v>101</v>
      </c>
      <c r="B212" s="233" t="str">
        <f aca="false">IF($B$207="Project Drawdown Data",'Variable Meta-analysis-DD'!S920,#REF!)</f>
        <v>N</v>
      </c>
      <c r="C212" s="204" t="str">
        <f aca="false">IF($C$207="Project Drawdown Data",'Variable Meta-analysis-DD'!S957,#REF!)</f>
        <v>N</v>
      </c>
      <c r="D212" s="233" t="str">
        <f aca="false">IF($D$207="Project Drawdown Data",'Variable Meta-analysis-DD'!S992,#REF!)</f>
        <v>N</v>
      </c>
      <c r="E212" s="233" t="str">
        <f aca="false">IF($E$207="Project Drawdown Data",'Variable Meta-analysis-DD'!S1028,#REF!)</f>
        <v>N</v>
      </c>
      <c r="F212" s="207" t="str">
        <f aca="false">IF($F$207="Project Drawdown Data",'Variable Meta-analysis-DD'!S1064,#REF!)</f>
        <v>N</v>
      </c>
      <c r="G212" s="207" t="str">
        <f aca="false">IF($G$207="Project Drawdown Data",'Variable Meta-analysis-DD'!S1100,#REF!)</f>
        <v>N</v>
      </c>
      <c r="H212" s="205" t="str">
        <f aca="false">IF($H$207="Project Drawdown Data",'Variable Meta-analysis-DD'!S1136,#REF!)</f>
        <v>N</v>
      </c>
    </row>
    <row r="213" s="124" customFormat="true" ht="15.75" hidden="false" customHeight="false" outlineLevel="0" collapsed="false">
      <c r="A213" s="339" t="s">
        <v>102</v>
      </c>
      <c r="B213" s="233" t="n">
        <f aca="false">IF($B$207="Project Drawdown Data",IF('Advanced Controls'!B211="Y",'Variable Meta-analysis-DD'!T917,'Variable Meta-analysis-DD'!S917),IF('Advanced Controls'!B211="Y",#REF!,#REF!))</f>
        <v>8</v>
      </c>
      <c r="C213" s="206" t="n">
        <f aca="false">IF($C$207="Project Drawdown Data",IF(C211="Y",'Variable Meta-analysis-DD'!T954,'Variable Meta-analysis-DD'!S954),IF(C211="Y",#REF!,#REF!))</f>
        <v>0</v>
      </c>
      <c r="D213" s="233" t="n">
        <f aca="false">IF($D$207="Project Drawdown Data",IF('Advanced Controls'!D211="Y",'Variable Meta-analysis-DD'!T989,'Variable Meta-analysis-DD'!S989),IF('Advanced Controls'!D211="Y",#REF!,#REF!))</f>
        <v>0</v>
      </c>
      <c r="E213" s="233" t="n">
        <f aca="false">IF($E$207="Project Drawdown Data",IF('Advanced Controls'!E211="Y",'Variable Meta-analysis-DD'!T1025,'Variable Meta-analysis-DD'!S1025),IF('Advanced Controls'!E211="Y",#REF!,#REF!))</f>
        <v>0</v>
      </c>
      <c r="F213" s="207" t="n">
        <f aca="false">IF($F$207="Project Drawdown Data",IF('Advanced Controls'!F211="Y",'Variable Meta-analysis-DD'!T1061,'Variable Meta-analysis-DD'!S1061),IF('Advanced Controls'!F211="Y",#REF!,#REF!))</f>
        <v>0</v>
      </c>
      <c r="G213" s="207" t="n">
        <f aca="false">IF($G$207="Project Drawdown Data",IF('Advanced Controls'!G211="Y",'Variable Meta-analysis-DD'!T1097,'Variable Meta-analysis-DD'!S1097),IF('Advanced Controls'!G211="Y",#REF!,#REF!))</f>
        <v>0</v>
      </c>
      <c r="H213" s="207" t="n">
        <f aca="false">IF($H$207="Project Drawdown Data",IF('Advanced Controls'!H211="Y",'Variable Meta-analysis-DD'!T1133,'Variable Meta-analysis-DD'!S1133),IF('Advanced Controls'!H211="Y",#REF!,#REF!))</f>
        <v>0</v>
      </c>
    </row>
    <row r="214" s="124" customFormat="true" ht="15" hidden="false" customHeight="true" outlineLevel="0" collapsed="false">
      <c r="A214" s="210" t="s">
        <v>103</v>
      </c>
      <c r="B214" s="236" t="s">
        <v>104</v>
      </c>
      <c r="C214" s="211" t="s">
        <v>104</v>
      </c>
      <c r="D214" s="236" t="s">
        <v>104</v>
      </c>
      <c r="E214" s="236" t="s">
        <v>104</v>
      </c>
      <c r="F214" s="236" t="s">
        <v>104</v>
      </c>
      <c r="G214" s="236" t="s">
        <v>104</v>
      </c>
      <c r="H214" s="236" t="s">
        <v>104</v>
      </c>
    </row>
    <row r="215" s="124" customFormat="true" ht="15" hidden="false" customHeight="true" outlineLevel="0" collapsed="false">
      <c r="A215" s="210"/>
      <c r="B215" s="214" t="e">
        <f aca="false">VLOOKUP($B$214,#REF!,18,0)</f>
        <v>#VALUE!</v>
      </c>
      <c r="C215" s="214" t="e">
        <f aca="false">VLOOKUP($C$214,#REF!,18,0)</f>
        <v>#VALUE!</v>
      </c>
      <c r="D215" s="214" t="e">
        <f aca="false">VLOOKUP($D$214,#REF!,18,0)</f>
        <v>#VALUE!</v>
      </c>
      <c r="E215" s="214" t="e">
        <f aca="false">VLOOKUP($E$214,#REF!,18,0)</f>
        <v>#VALUE!</v>
      </c>
      <c r="F215" s="214" t="e">
        <f aca="false">VLOOKUP($F$214,#REF!,18,0)</f>
        <v>#VALUE!</v>
      </c>
      <c r="G215" s="214" t="e">
        <f aca="false">VLOOKUP($G$214,#REF!,18,0)</f>
        <v>#VALUE!</v>
      </c>
      <c r="H215" s="214" t="e">
        <f aca="false">VLOOKUP($H$214,#REF!,18,0)</f>
        <v>#VALUE!</v>
      </c>
    </row>
    <row r="216" s="124" customFormat="true" ht="15.75" hidden="false" customHeight="false" outlineLevel="0" collapsed="false">
      <c r="A216" s="408"/>
      <c r="E216" s="409"/>
      <c r="F216" s="119"/>
      <c r="G216" s="119"/>
      <c r="I216" s="119"/>
    </row>
    <row r="217" s="165" customFormat="true" ht="15" hidden="false" customHeight="false" outlineLevel="0" collapsed="false">
      <c r="A217" s="287"/>
      <c r="B217" s="178" t="str">
        <f aca="false">'Variable Meta-analysis-DD'!$C1140</f>
        <v>VARIABLE31</v>
      </c>
      <c r="C217" s="178" t="str">
        <f aca="false">'Variable Meta-analysis-DD'!$C1175</f>
        <v>VARIABLE32</v>
      </c>
      <c r="D217" s="178" t="str">
        <f aca="false">'Variable Meta-analysis-DD'!$C1211</f>
        <v>VARIABLE33</v>
      </c>
      <c r="E217" s="178" t="str">
        <f aca="false">'Variable Meta-analysis-DD'!$C1247</f>
        <v>VARIABLE34</v>
      </c>
      <c r="F217" s="178" t="str">
        <f aca="false">'Variable Meta-analysis-DD'!$C1283</f>
        <v>VARIABLE35</v>
      </c>
      <c r="G217" s="178" t="str">
        <f aca="false">'Variable Meta-analysis-DD'!$C1319</f>
        <v>VARIABLE36</v>
      </c>
      <c r="H217" s="178" t="str">
        <f aca="false">'Variable Meta-analysis-DD'!$C1354</f>
        <v>VARIABLE37</v>
      </c>
    </row>
    <row r="218" s="124" customFormat="true" ht="15" hidden="false" customHeight="false" outlineLevel="0" collapsed="false">
      <c r="A218" s="1"/>
      <c r="B218" s="182" t="s">
        <v>89</v>
      </c>
      <c r="C218" s="182" t="s">
        <v>89</v>
      </c>
      <c r="D218" s="182" t="s">
        <v>89</v>
      </c>
      <c r="E218" s="182" t="s">
        <v>89</v>
      </c>
      <c r="F218" s="182" t="s">
        <v>89</v>
      </c>
      <c r="G218" s="182" t="s">
        <v>89</v>
      </c>
      <c r="H218" s="182" t="s">
        <v>89</v>
      </c>
    </row>
    <row r="219" s="124" customFormat="true" ht="15" hidden="false" customHeight="false" outlineLevel="0" collapsed="false">
      <c r="A219" s="1"/>
      <c r="B219" s="186"/>
      <c r="C219" s="186"/>
      <c r="D219" s="186"/>
      <c r="E219" s="186"/>
      <c r="F219" s="186"/>
      <c r="G219" s="186"/>
      <c r="H219" s="186"/>
    </row>
    <row r="220" customFormat="false" ht="15" hidden="false" customHeight="false" outlineLevel="0" collapsed="false">
      <c r="B220" s="190" t="n">
        <f aca="false">'Variable Meta-analysis-DD'!$N1143</f>
        <v>0</v>
      </c>
      <c r="C220" s="190" t="n">
        <f aca="false">'Variable Meta-analysis-DD'!$N1178</f>
        <v>0</v>
      </c>
      <c r="D220" s="190" t="n">
        <f aca="false">'Variable Meta-analysis-DD'!$N1214</f>
        <v>0</v>
      </c>
      <c r="E220" s="190" t="n">
        <f aca="false">'Variable Meta-analysis-DD'!$N1250</f>
        <v>0</v>
      </c>
      <c r="F220" s="190" t="n">
        <f aca="false">'Variable Meta-analysis-DD'!$N1286</f>
        <v>0</v>
      </c>
      <c r="G220" s="190" t="n">
        <f aca="false">'Variable Meta-analysis-DD'!$N1322</f>
        <v>0</v>
      </c>
      <c r="H220" s="190" t="n">
        <f aca="false">'Variable Meta-analysis-DD'!$N1357</f>
        <v>0</v>
      </c>
    </row>
    <row r="221" customFormat="false" ht="15" hidden="false" customHeight="false" outlineLevel="0" collapsed="false">
      <c r="A221" s="193" t="s">
        <v>94</v>
      </c>
      <c r="B221" s="194" t="s">
        <v>95</v>
      </c>
      <c r="C221" s="194" t="s">
        <v>95</v>
      </c>
      <c r="D221" s="194" t="s">
        <v>95</v>
      </c>
      <c r="E221" s="194" t="s">
        <v>95</v>
      </c>
      <c r="F221" s="194" t="s">
        <v>95</v>
      </c>
      <c r="G221" s="194" t="s">
        <v>95</v>
      </c>
      <c r="H221" s="194" t="s">
        <v>95</v>
      </c>
    </row>
    <row r="222" customFormat="false" ht="15" hidden="false" customHeight="false" outlineLevel="0" collapsed="false">
      <c r="A222" s="195" t="s">
        <v>96</v>
      </c>
      <c r="B222" s="198" t="e">
        <f aca="false">IF($B$221="Project Drawdown Data",IF(B$225="N",'Variable Meta-analysis-DD'!$S1163,'Variable Meta-analysis-DD'!$T1163),IF(B$225="N",#REF!,#REF!))</f>
        <v>#DIV/0!</v>
      </c>
      <c r="C222" s="198" t="e">
        <f aca="false">IF($C$221="Project Drawdown Data",IF(C$225="N",'Variable Meta-analysis-DD'!$S1198,'Variable Meta-analysis-DD'!$T1198),IF(C$225="N",#REF!,#REF!))</f>
        <v>#DIV/0!</v>
      </c>
      <c r="D222" s="198" t="e">
        <f aca="false">IF($D$221="Project Drawdown Data",IF(D$225="N",'Variable Meta-analysis-DD'!$S1234,'Variable Meta-analysis-DD'!$T1234),IF(D$225="N",#REF!,#REF!))</f>
        <v>#DIV/0!</v>
      </c>
      <c r="E222" s="198" t="e">
        <f aca="false">IF($E$221="Project Drawdown Data",IF(E$225="N",'Variable Meta-analysis-DD'!$S1270,'Variable Meta-analysis-DD'!$T1270),IF(E$225="N",#REF!,#REF!))</f>
        <v>#DIV/0!</v>
      </c>
      <c r="F222" s="198" t="e">
        <f aca="false">IF($F$221="Project Drawdown Data",IF(F$225="N",'Variable Meta-analysis-DD'!$S1306,'Variable Meta-analysis-DD'!$T1306),IF(F$225="N",#REF!,#REF!))</f>
        <v>#DIV/0!</v>
      </c>
      <c r="G222" s="198" t="e">
        <f aca="false">IF($G$221="Project Drawdown Data",IF(G$225="N",'Variable Meta-analysis-DD'!$S1342,'Variable Meta-analysis-DD'!$T1342),IF(G$225="N",#REF!,#REF!))</f>
        <v>#DIV/0!</v>
      </c>
      <c r="H222" s="198" t="e">
        <f aca="false">IF($H$221="Project Drawdown Data",IF(H$225="N",'Variable Meta-analysis-DD'!$S1377,'Variable Meta-analysis-DD'!$T1377),IF(H$225="N",#REF!,#REF!))</f>
        <v>#DIV/0!</v>
      </c>
      <c r="I222" s="416"/>
    </row>
    <row r="223" customFormat="false" ht="15" hidden="false" customHeight="false" outlineLevel="0" collapsed="false">
      <c r="A223" s="200" t="s">
        <v>97</v>
      </c>
      <c r="B223" s="198" t="e">
        <f aca="false">IF($B$221="Project Drawdown Data",IF(B$225="N",'Variable Meta-analysis-DD'!$S1164,'Variable Meta-analysis-DD'!$T1164),IF(B$225="N",#REF!,#REF!))</f>
        <v>#DIV/0!</v>
      </c>
      <c r="C223" s="198" t="e">
        <f aca="false">IF($C$221="Project Drawdown Data",IF(C$225="N",'Variable Meta-analysis-DD'!$S1199,'Variable Meta-analysis-DD'!$T1199),IF(C$225="N",#REF!,#REF!))</f>
        <v>#DIV/0!</v>
      </c>
      <c r="D223" s="198" t="e">
        <f aca="false">IF($D$221="Project Drawdown Data",IF(D$225="N",'Variable Meta-analysis-DD'!$S1235,'Variable Meta-analysis-DD'!$T1235),IF(D$225="N",#REF!,#REF!))</f>
        <v>#DIV/0!</v>
      </c>
      <c r="E223" s="198" t="e">
        <f aca="false">IF($E$221="Project Drawdown Data",IF(E$225="N",'Variable Meta-analysis-DD'!$S1271,'Variable Meta-analysis-DD'!$T1271),IF(E$225="N",#REF!,#REF!))</f>
        <v>#DIV/0!</v>
      </c>
      <c r="F223" s="198" t="e">
        <f aca="false">IF($F$221="Project Drawdown Data",IF(F$225="N",'Variable Meta-analysis-DD'!$S1307,'Variable Meta-analysis-DD'!$T1307),IF(F$225="N",#REF!,#REF!))</f>
        <v>#DIV/0!</v>
      </c>
      <c r="G223" s="198" t="e">
        <f aca="false">IF($G$221="Project Drawdown Data",IF(G$225="N",'Variable Meta-analysis-DD'!$S1343,'Variable Meta-analysis-DD'!$T1343),IF(G$225="N",#REF!,#REF!))</f>
        <v>#DIV/0!</v>
      </c>
      <c r="H223" s="198" t="e">
        <f aca="false">IF($H$221="Project Drawdown Data",IF(H$225="N",'Variable Meta-analysis-DD'!$S1378,'Variable Meta-analysis-DD'!$T1378),IF(H$225="N",#REF!,#REF!))</f>
        <v>#DIV/0!</v>
      </c>
      <c r="I223" s="417"/>
    </row>
    <row r="224" customFormat="false" ht="15" hidden="false" customHeight="false" outlineLevel="0" collapsed="false">
      <c r="A224" s="200" t="s">
        <v>98</v>
      </c>
      <c r="B224" s="198" t="e">
        <f aca="false">IF($B$221="Project Drawdown Data",IF(B$225="N",'Variable Meta-analysis-DD'!$S1165,'Variable Meta-analysis-DD'!$T1165),IF(B$225="N",#REF!,#REF!))</f>
        <v>#DIV/0!</v>
      </c>
      <c r="C224" s="198" t="e">
        <f aca="false">IF($C$221="Project Drawdown Data",IF(C$225="N",'Variable Meta-analysis-DD'!$S1200,'Variable Meta-analysis-DD'!$T1200),IF(C$225="N",#REF!,#REF!))</f>
        <v>#DIV/0!</v>
      </c>
      <c r="D224" s="198" t="e">
        <f aca="false">IF($D$221="Project Drawdown Data",IF(D$225="N",'Variable Meta-analysis-DD'!$S1236,'Variable Meta-analysis-DD'!$T1236),IF(D$225="N",#REF!,#REF!))</f>
        <v>#DIV/0!</v>
      </c>
      <c r="E224" s="198" t="e">
        <f aca="false">IF($E$221="Project Drawdown Data",IF(E$225="N",'Variable Meta-analysis-DD'!$S1272,'Variable Meta-analysis-DD'!$T1272),IF(E$225="N",#REF!,#REF!))</f>
        <v>#DIV/0!</v>
      </c>
      <c r="F224" s="198" t="e">
        <f aca="false">IF($F$221="Project Drawdown Data",IF(F$225="N",'Variable Meta-analysis-DD'!$S1308,'Variable Meta-analysis-DD'!$T1308),IF(F$225="N",#REF!,#REF!))</f>
        <v>#DIV/0!</v>
      </c>
      <c r="G224" s="198" t="e">
        <f aca="false">IF($G$221="Project Drawdown Data",IF(G$225="N",'Variable Meta-analysis-DD'!$S1344,'Variable Meta-analysis-DD'!$T1344),IF(G$225="N",#REF!,#REF!))</f>
        <v>#DIV/0!</v>
      </c>
      <c r="H224" s="198" t="e">
        <f aca="false">IF($H$221="Project Drawdown Data",IF(H$225="N",'Variable Meta-analysis-DD'!$S1379,'Variable Meta-analysis-DD'!$T1379),IF(H$225="N",#REF!,#REF!))</f>
        <v>#DIV/0!</v>
      </c>
      <c r="I224" s="417"/>
    </row>
    <row r="225" customFormat="false" ht="15" hidden="false" customHeight="false" outlineLevel="0" collapsed="false">
      <c r="A225" s="141" t="s">
        <v>99</v>
      </c>
      <c r="B225" s="202" t="s">
        <v>100</v>
      </c>
      <c r="C225" s="202" t="s">
        <v>100</v>
      </c>
      <c r="D225" s="202" t="s">
        <v>100</v>
      </c>
      <c r="E225" s="202" t="s">
        <v>100</v>
      </c>
      <c r="F225" s="202" t="s">
        <v>100</v>
      </c>
      <c r="G225" s="202" t="s">
        <v>100</v>
      </c>
      <c r="H225" s="202" t="s">
        <v>100</v>
      </c>
      <c r="I225" s="418"/>
    </row>
    <row r="226" customFormat="false" ht="15" hidden="false" customHeight="false" outlineLevel="0" collapsed="false">
      <c r="A226" s="141" t="s">
        <v>101</v>
      </c>
      <c r="B226" s="207" t="str">
        <f aca="false">IF($B$221="Project Drawdown Data",'Variable Meta-analysis-DD'!$S1171,#REF!)</f>
        <v>N</v>
      </c>
      <c r="C226" s="207" t="str">
        <f aca="false">IF($C$221="Project Drawdown Data",'Variable Meta-analysis-DD'!$S1206,#REF!)</f>
        <v>N</v>
      </c>
      <c r="D226" s="207" t="str">
        <f aca="false">IF($D$221="Project Drawdown Data",'Variable Meta-analysis-DD'!$S1242,#REF!)</f>
        <v>N</v>
      </c>
      <c r="E226" s="207" t="str">
        <f aca="false">IF($E$221="Project Drawdown Data",'Variable Meta-analysis-DD'!$S1278,#REF!)</f>
        <v>N</v>
      </c>
      <c r="F226" s="207" t="str">
        <f aca="false">IF($F$221="Project Drawdown Data",'Variable Meta-analysis-DD'!$S1314,#REF!)</f>
        <v>N</v>
      </c>
      <c r="G226" s="207" t="str">
        <f aca="false">IF($G$221="Project Drawdown Data",'Variable Meta-analysis-DD'!$S1350,#REF!)</f>
        <v>N</v>
      </c>
      <c r="H226" s="207" t="str">
        <f aca="false">IF($H$221="Project Drawdown Data",'Variable Meta-analysis-DD'!$S1385,#REF!)</f>
        <v>N</v>
      </c>
      <c r="I226" s="418"/>
    </row>
    <row r="227" customFormat="false" ht="15" hidden="false" customHeight="false" outlineLevel="0" collapsed="false">
      <c r="A227" s="339" t="s">
        <v>102</v>
      </c>
      <c r="B227" s="207" t="n">
        <f aca="false">IF($B$221="Project Drawdown Data",IF('Advanced Controls'!B225="Y",'Variable Meta-analysis-DD'!$T1168,'Variable Meta-analysis-DD'!$S1168),IF('Advanced Controls'!B225="Y",#REF!,#REF!))</f>
        <v>0</v>
      </c>
      <c r="C227" s="207" t="n">
        <f aca="false">IF($C$221="Project Drawdown Data",IF('Advanced Controls'!C225="Y",'Variable Meta-analysis-DD'!$T1203,'Variable Meta-analysis-DD'!$S1203),IF('Advanced Controls'!C225="Y",#REF!,#REF!))</f>
        <v>0</v>
      </c>
      <c r="D227" s="207" t="n">
        <f aca="false">IF($D$221="Project Drawdown Data",IF('Advanced Controls'!D225="Y",'Variable Meta-analysis-DD'!$T1239,'Variable Meta-analysis-DD'!$S1239),IF('Advanced Controls'!D225="Y",#REF!,#REF!))</f>
        <v>0</v>
      </c>
      <c r="E227" s="207" t="n">
        <f aca="false">IF($E$221="Project Drawdown Data",IF('Advanced Controls'!E225="Y",'Variable Meta-analysis-DD'!$T1275,'Variable Meta-analysis-DD'!$S1275),IF('Advanced Controls'!E225="Y",#REF!,#REF!))</f>
        <v>0</v>
      </c>
      <c r="F227" s="207" t="n">
        <f aca="false">IF($F$221="Project Drawdown Data",IF('Advanced Controls'!F225="Y",'Variable Meta-analysis-DD'!$T1311,'Variable Meta-analysis-DD'!$S1311),IF('Advanced Controls'!F225="Y",#REF!,#REF!))</f>
        <v>0</v>
      </c>
      <c r="G227" s="207" t="n">
        <f aca="false">IF($G$221="Project Drawdown Data",IF('Advanced Controls'!G225="Y",'Variable Meta-analysis-DD'!$T1347,'Variable Meta-analysis-DD'!$S1347),IF('Advanced Controls'!G225="Y",#REF!,#REF!))</f>
        <v>0</v>
      </c>
      <c r="H227" s="207" t="n">
        <f aca="false">IF($H$221="Project Drawdown Data",IF('Advanced Controls'!H225="Y",'Variable Meta-analysis-DD'!$T1382,'Variable Meta-analysis-DD'!$S1382),IF('Advanced Controls'!H225="Y",#REF!,#REF!))</f>
        <v>0</v>
      </c>
      <c r="I227" s="418"/>
    </row>
    <row r="228" s="420" customFormat="true" ht="15" hidden="false" customHeight="true" outlineLevel="0" collapsed="false">
      <c r="A228" s="210" t="s">
        <v>103</v>
      </c>
      <c r="B228" s="236" t="s">
        <v>104</v>
      </c>
      <c r="C228" s="236" t="s">
        <v>104</v>
      </c>
      <c r="D228" s="236" t="s">
        <v>104</v>
      </c>
      <c r="E228" s="236" t="s">
        <v>104</v>
      </c>
      <c r="F228" s="236" t="s">
        <v>104</v>
      </c>
      <c r="G228" s="236" t="s">
        <v>104</v>
      </c>
      <c r="H228" s="236" t="s">
        <v>104</v>
      </c>
      <c r="I228" s="419"/>
    </row>
    <row r="229" s="213" customFormat="true" ht="15" hidden="false" customHeight="false" outlineLevel="0" collapsed="false">
      <c r="A229" s="210"/>
      <c r="B229" s="214" t="e">
        <f aca="false">VLOOKUP($B$228,#REF!,18,0)</f>
        <v>#VALUE!</v>
      </c>
      <c r="C229" s="214" t="e">
        <f aca="false">VLOOKUP($C$228,#REF!,18,0)</f>
        <v>#VALUE!</v>
      </c>
      <c r="D229" s="214" t="e">
        <f aca="false">VLOOKUP($D$228,#REF!,18,0)</f>
        <v>#VALUE!</v>
      </c>
      <c r="E229" s="214" t="e">
        <f aca="false">VLOOKUP($E$228,#REF!,18,0)</f>
        <v>#VALUE!</v>
      </c>
      <c r="F229" s="214" t="e">
        <f aca="false">VLOOKUP($F$228,#REF!,18,0)</f>
        <v>#VALUE!</v>
      </c>
      <c r="G229" s="214" t="e">
        <f aca="false">VLOOKUP($G$228,#REF!,18,0)</f>
        <v>#VALUE!</v>
      </c>
      <c r="H229" s="214" t="e">
        <f aca="false">VLOOKUP($H$228,#REF!,18,0)</f>
        <v>#VALUE!</v>
      </c>
    </row>
    <row r="230" customFormat="false" ht="14.25" hidden="false" customHeight="false" outlineLevel="0" collapsed="false">
      <c r="F230" s="230"/>
      <c r="G230" s="55"/>
      <c r="I230" s="55"/>
    </row>
    <row r="231" s="124" customFormat="true" ht="15" hidden="false" customHeight="false" outlineLevel="0" collapsed="false">
      <c r="A231" s="242" t="s">
        <v>107</v>
      </c>
    </row>
    <row r="232" s="124" customFormat="true" ht="16.5" hidden="false" customHeight="false" outlineLevel="0" collapsed="false">
      <c r="A232" s="421"/>
      <c r="B232" s="421"/>
      <c r="C232" s="422"/>
      <c r="D232" s="378"/>
      <c r="E232" s="378"/>
      <c r="F232" s="377"/>
      <c r="G232" s="378"/>
      <c r="H232" s="378"/>
      <c r="I232" s="378"/>
      <c r="J232" s="118"/>
      <c r="K232" s="118"/>
      <c r="L232" s="118"/>
      <c r="M232" s="118"/>
      <c r="N232" s="118"/>
    </row>
    <row r="233" customFormat="false" ht="14.25" hidden="false" customHeight="false" outlineLevel="0" collapsed="false">
      <c r="A233" s="107"/>
      <c r="B233" s="108"/>
      <c r="C233" s="109"/>
      <c r="D233" s="108"/>
      <c r="E233" s="108"/>
      <c r="F233" s="109"/>
      <c r="G233" s="108"/>
      <c r="H233" s="108"/>
      <c r="I233" s="110"/>
    </row>
    <row r="234" customFormat="false" ht="30" hidden="false" customHeight="false" outlineLevel="0" collapsed="false">
      <c r="A234" s="423" t="s">
        <v>159</v>
      </c>
      <c r="B234" s="244"/>
      <c r="C234" s="245"/>
      <c r="D234" s="424"/>
      <c r="E234" s="244"/>
      <c r="F234" s="245"/>
      <c r="G234" s="244"/>
      <c r="H234" s="244"/>
      <c r="I234" s="246"/>
    </row>
    <row r="235" customFormat="false" ht="15" hidden="false" customHeight="false" outlineLevel="0" collapsed="false">
      <c r="A235" s="424"/>
      <c r="B235" s="248"/>
      <c r="C235" s="249"/>
      <c r="D235" s="248"/>
      <c r="E235" s="248"/>
      <c r="F235" s="249"/>
      <c r="G235" s="248"/>
      <c r="H235" s="248"/>
      <c r="I235" s="250"/>
    </row>
    <row r="236" customFormat="false" ht="14.25" hidden="false" customHeight="false" outlineLevel="0" collapsed="false">
      <c r="A236" s="425"/>
      <c r="B236" s="426"/>
      <c r="C236" s="427"/>
      <c r="D236" s="426"/>
      <c r="E236" s="426"/>
      <c r="F236" s="427"/>
      <c r="G236" s="426"/>
      <c r="H236" s="426"/>
      <c r="I236" s="428"/>
    </row>
    <row r="237" customFormat="false" ht="14.25" hidden="false" customHeight="false" outlineLevel="0" collapsed="false">
      <c r="A237" s="429"/>
      <c r="B237" s="3"/>
      <c r="C237" s="430"/>
      <c r="D237" s="3"/>
      <c r="E237" s="3"/>
      <c r="F237" s="430"/>
      <c r="G237" s="3"/>
      <c r="H237" s="3"/>
      <c r="I237" s="431"/>
    </row>
    <row r="238" customFormat="false" ht="14.25" hidden="false" customHeight="false" outlineLevel="0" collapsed="false">
      <c r="A238" s="429"/>
      <c r="B238" s="3"/>
      <c r="C238" s="430"/>
      <c r="D238" s="3"/>
      <c r="E238" s="3"/>
      <c r="F238" s="430"/>
      <c r="G238" s="3"/>
      <c r="H238" s="3"/>
      <c r="I238" s="431"/>
    </row>
    <row r="239" customFormat="false" ht="28.5" hidden="false" customHeight="false" outlineLevel="0" collapsed="false">
      <c r="A239" s="432" t="s">
        <v>160</v>
      </c>
      <c r="B239" s="433" t="s">
        <v>161</v>
      </c>
      <c r="C239" s="434" t="s">
        <v>162</v>
      </c>
      <c r="D239" s="435" t="str">
        <f aca="false">IF(B241="DEFAULT S-Curve","S-curve",IF(B241="DEFAULT Linear","Linear",""))</f>
        <v/>
      </c>
      <c r="E239" s="215"/>
      <c r="F239" s="436"/>
      <c r="G239" s="3"/>
      <c r="H239" s="3"/>
      <c r="I239" s="431"/>
    </row>
    <row r="240" customFormat="false" ht="14.25" hidden="false" customHeight="false" outlineLevel="0" collapsed="false">
      <c r="A240" s="429"/>
      <c r="B240" s="437" t="n">
        <f aca="false">IF($B$239="Default",0,IF($B$241="Existing Adoption Prognostications",1,IF($B$241="Customized S-Curve Adoption",2,3)))</f>
        <v>3</v>
      </c>
      <c r="C240" s="438" t="e">
        <f aca="false">IF($B$240=0,IF(D239="S-curve","Examine S-Curve Adoption sheet.",""),IF(#REF!="Existing Adoption Prognostications","Use Adoption Data Sheet to collect prognostications from different sources. ",""))</f>
        <v>#REF!</v>
      </c>
      <c r="D240" s="215"/>
      <c r="E240" s="215"/>
      <c r="F240" s="3"/>
      <c r="G240" s="3"/>
      <c r="H240" s="3"/>
      <c r="I240" s="431"/>
    </row>
    <row r="241" s="124" customFormat="true" ht="15.75" hidden="false" customHeight="false" outlineLevel="0" collapsed="false">
      <c r="A241" s="439" t="s">
        <v>163</v>
      </c>
      <c r="B241" s="433" t="s">
        <v>164</v>
      </c>
      <c r="C241" s="438"/>
      <c r="D241" s="440"/>
      <c r="E241" s="441" t="e">
        <f aca="false">IF($B$240=0,"",IF($C$240="","","Go to Adoption Data Sheet to Input data"))</f>
        <v>#REF!</v>
      </c>
      <c r="F241" s="442"/>
      <c r="G241" s="442"/>
      <c r="H241" s="442"/>
      <c r="I241" s="443"/>
    </row>
    <row r="242" s="124" customFormat="true" ht="15.75" hidden="false" customHeight="false" outlineLevel="0" collapsed="false">
      <c r="A242" s="444"/>
      <c r="B242" s="445" t="str">
        <f aca="false">IF(B239="Default",IF(B241="Existing Adoption Prognostications","Currently in Default Mode, change scenario setting",IF(B241="Customized S-Curve ADoption","Currently in Default Mode, change scenario setting",IF(B241="Fully Customized PDS","Currently in Default Mode, change scenario setting",IF(B241="DEFAULT Linear","",IF(B241="DEFAULT S-Curve","",IF(B241="Existing Adoption Prognostications","",IF(B241="Customized S-Curve ADoption","",IF(B241="Fully Customized PDS","")))))))),IF(B239="Custom", IF(B241="DEFAULT Linear","Currently in Custom mode, change scenario settings", IF(B241="DEFAULT S-curve","Currently in Custom mode, change scenario settings","")),""))</f>
        <v/>
      </c>
      <c r="C242" s="446" t="e">
        <f aca="false">IF($B$240=0,"",IF(#REF!="Customized S-Curve Adoption","Examine S-Curve Adoption Sheet",""))</f>
        <v>#REF!</v>
      </c>
      <c r="D242" s="440"/>
      <c r="E242" s="441" t="e">
        <f aca="false">IF($C$242="","","Go to S-Curve Adoption Sheet to input data")</f>
        <v>#REF!</v>
      </c>
      <c r="F242" s="442"/>
      <c r="G242" s="442"/>
      <c r="H242" s="442"/>
      <c r="I242" s="443"/>
    </row>
    <row r="243" s="124" customFormat="true" ht="15.75" hidden="false" customHeight="false" outlineLevel="0" collapsed="false">
      <c r="A243" s="216"/>
      <c r="B243" s="445"/>
      <c r="C243" s="441" t="e">
        <f aca="false">IF(B240=0,"",IF(#REF!="Fully Customized PDS","Examine Custom PDS Adoption Sheet",""))</f>
        <v>#REF!</v>
      </c>
      <c r="D243" s="440"/>
      <c r="E243" s="441" t="e">
        <f aca="false">IF($C$243="","","Go to Custom PDS Adoption Sheet to input data")</f>
        <v>#REF!</v>
      </c>
      <c r="F243" s="442"/>
      <c r="G243" s="442"/>
      <c r="H243" s="442"/>
      <c r="I243" s="443"/>
    </row>
    <row r="244" s="124" customFormat="true" ht="15.75" hidden="false" customHeight="false" outlineLevel="0" collapsed="false">
      <c r="A244" s="447" t="s">
        <v>165</v>
      </c>
      <c r="B244" s="448" t="s">
        <v>166</v>
      </c>
      <c r="C244" s="216"/>
      <c r="D244" s="440"/>
      <c r="E244" s="440"/>
      <c r="F244" s="442"/>
      <c r="G244" s="442"/>
      <c r="H244" s="442"/>
      <c r="I244" s="443"/>
    </row>
    <row r="245" s="124" customFormat="true" ht="15" hidden="false" customHeight="false" outlineLevel="0" collapsed="false">
      <c r="A245" s="449" t="str">
        <f aca="false">IF(AND(B244="Y",E54="Yes"),"Regional Data is only possible if the TLA uses AEZ data, not if a Customized TLA is entered. Either change this Regional variable to ""N"" or switch ""Use Customized TLA"" to ""No"" above.","")</f>
        <v/>
      </c>
      <c r="B245" s="449"/>
      <c r="C245" s="449"/>
      <c r="D245" s="216"/>
      <c r="E245" s="440"/>
      <c r="F245" s="442"/>
      <c r="G245" s="442"/>
      <c r="H245" s="442"/>
      <c r="I245" s="443"/>
    </row>
    <row r="246" customFormat="false" ht="15" hidden="false" customHeight="true" outlineLevel="0" collapsed="false">
      <c r="A246" s="449"/>
      <c r="B246" s="449"/>
      <c r="C246" s="449"/>
      <c r="D246" s="3"/>
      <c r="E246" s="430"/>
      <c r="F246" s="3"/>
      <c r="G246" s="3"/>
      <c r="H246" s="3"/>
      <c r="I246" s="431"/>
    </row>
    <row r="247" customFormat="false" ht="15" hidden="false" customHeight="false" outlineLevel="0" collapsed="false">
      <c r="A247" s="449"/>
      <c r="B247" s="449"/>
      <c r="C247" s="449"/>
      <c r="D247" s="3"/>
      <c r="E247" s="3"/>
      <c r="F247" s="430"/>
      <c r="G247" s="3"/>
      <c r="H247" s="3"/>
      <c r="I247" s="431"/>
      <c r="L247" s="138"/>
      <c r="M247" s="138"/>
      <c r="N247" s="138"/>
      <c r="O247" s="138"/>
      <c r="P247" s="138"/>
      <c r="Q247" s="138"/>
      <c r="R247" s="138"/>
      <c r="S247" s="138"/>
      <c r="T247" s="138"/>
      <c r="U247" s="138"/>
      <c r="V247" s="138"/>
    </row>
    <row r="248" customFormat="false" ht="18.75" hidden="false" customHeight="false" outlineLevel="0" collapsed="false">
      <c r="A248" s="450" t="s">
        <v>167</v>
      </c>
      <c r="B248" s="450"/>
      <c r="C248" s="450"/>
      <c r="D248" s="450"/>
      <c r="E248" s="450"/>
      <c r="F248" s="450"/>
      <c r="G248" s="450"/>
      <c r="H248" s="450"/>
      <c r="I248" s="450"/>
      <c r="J248" s="450"/>
      <c r="L248" s="451" t="s">
        <v>168</v>
      </c>
      <c r="M248" s="451"/>
      <c r="N248" s="452"/>
      <c r="O248" s="452"/>
      <c r="P248" s="453"/>
      <c r="Q248" s="138"/>
      <c r="R248" s="138"/>
      <c r="S248" s="138"/>
      <c r="T248" s="138"/>
      <c r="U248" s="138"/>
      <c r="V248" s="138"/>
    </row>
    <row r="249" customFormat="false" ht="16.5" hidden="false" customHeight="true" outlineLevel="0" collapsed="false">
      <c r="A249" s="454"/>
      <c r="B249" s="454"/>
      <c r="C249" s="454"/>
      <c r="D249" s="454"/>
      <c r="E249" s="455" t="s">
        <v>169</v>
      </c>
      <c r="F249" s="455"/>
      <c r="G249" s="455"/>
      <c r="H249" s="455"/>
      <c r="I249" s="455"/>
      <c r="J249" s="455"/>
      <c r="K249" s="456" t="s">
        <v>170</v>
      </c>
      <c r="L249" s="457" t="s">
        <v>171</v>
      </c>
      <c r="M249" s="457"/>
      <c r="N249" s="138"/>
      <c r="O249" s="138"/>
      <c r="P249" s="458"/>
      <c r="Q249" s="138"/>
      <c r="R249" s="138"/>
      <c r="S249" s="138"/>
      <c r="T249" s="138"/>
      <c r="U249" s="138"/>
      <c r="V249" s="138"/>
    </row>
    <row r="250" customFormat="false" ht="14.25" hidden="false" customHeight="true" outlineLevel="0" collapsed="false">
      <c r="A250" s="459" t="s">
        <v>172</v>
      </c>
      <c r="B250" s="460" t="s">
        <v>173</v>
      </c>
      <c r="C250" s="460" t="s">
        <v>174</v>
      </c>
      <c r="D250" s="460" t="s">
        <v>175</v>
      </c>
      <c r="E250" s="461" t="s">
        <v>176</v>
      </c>
      <c r="F250" s="462" t="e">
        <f aca="false">#REF!</f>
        <v>#REF!</v>
      </c>
      <c r="G250" s="462" t="e">
        <f aca="false">#REF!</f>
        <v>#REF!</v>
      </c>
      <c r="H250" s="462" t="e">
        <f aca="false">#REF!</f>
        <v>#REF!</v>
      </c>
      <c r="I250" s="462" t="e">
        <f aca="false">#REF!</f>
        <v>#REF!</v>
      </c>
      <c r="J250" s="463" t="e">
        <f aca="false">#REF!</f>
        <v>#REF!</v>
      </c>
      <c r="K250" s="456"/>
      <c r="L250" s="464" t="s">
        <v>177</v>
      </c>
      <c r="M250" s="465" t="s">
        <v>178</v>
      </c>
      <c r="N250" s="138"/>
      <c r="O250" s="138"/>
      <c r="P250" s="458"/>
      <c r="Q250" s="138"/>
      <c r="R250" s="138"/>
      <c r="S250" s="138"/>
      <c r="T250" s="138"/>
      <c r="U250" s="138"/>
      <c r="V250" s="138"/>
    </row>
    <row r="251" customFormat="false" ht="15" hidden="false" customHeight="true" outlineLevel="0" collapsed="false">
      <c r="A251" s="466" t="e">
        <f aca="false">#REF!</f>
        <v>#REF!</v>
      </c>
      <c r="B251" s="467" t="n">
        <v>2014</v>
      </c>
      <c r="C251" s="468" t="n">
        <f aca="false">B58</f>
        <v>0</v>
      </c>
      <c r="D251" s="469" t="n">
        <f aca="false">$I$4</f>
        <v>2050</v>
      </c>
      <c r="E251" s="470"/>
      <c r="F251" s="470"/>
      <c r="G251" s="470"/>
      <c r="H251" s="470"/>
      <c r="I251" s="470"/>
      <c r="J251" s="470"/>
      <c r="K251" s="471" t="s">
        <v>179</v>
      </c>
      <c r="L251" s="472" t="n">
        <f aca="false">0.016 * 0.113 * 0.62</f>
        <v>0.00112096</v>
      </c>
      <c r="M251" s="473" t="n">
        <f aca="false">0.409 * 0.317 * 0.797</f>
        <v>0.103333441</v>
      </c>
      <c r="N251" s="474" t="e">
        <f aca="false">A251</f>
        <v>#REF!</v>
      </c>
      <c r="O251" s="475"/>
      <c r="P251" s="476"/>
      <c r="Q251" s="475"/>
      <c r="R251" s="475"/>
      <c r="S251" s="475"/>
      <c r="T251" s="475"/>
      <c r="U251" s="138"/>
      <c r="V251" s="138"/>
    </row>
    <row r="252" customFormat="false" ht="15" hidden="false" customHeight="false" outlineLevel="0" collapsed="false">
      <c r="A252" s="466" t="e">
        <f aca="false">#REF!</f>
        <v>#REF!</v>
      </c>
      <c r="B252" s="467" t="n">
        <v>2014</v>
      </c>
      <c r="C252" s="468" t="n">
        <f aca="false">B59</f>
        <v>0</v>
      </c>
      <c r="D252" s="469" t="n">
        <f aca="false">$I$4</f>
        <v>2050</v>
      </c>
      <c r="E252" s="470"/>
      <c r="F252" s="470"/>
      <c r="G252" s="470"/>
      <c r="H252" s="470"/>
      <c r="I252" s="470"/>
      <c r="J252" s="470"/>
      <c r="K252" s="471" t="s">
        <v>180</v>
      </c>
      <c r="L252" s="472" t="n">
        <f aca="false">0.016 * 0.113 * 0.62</f>
        <v>0.00112096</v>
      </c>
      <c r="M252" s="473" t="n">
        <f aca="false">0.409 * 0.317 * 0.797</f>
        <v>0.103333441</v>
      </c>
      <c r="N252" s="474" t="e">
        <f aca="false">A252</f>
        <v>#REF!</v>
      </c>
      <c r="O252" s="477"/>
      <c r="P252" s="478"/>
      <c r="Q252" s="477"/>
      <c r="R252" s="477"/>
      <c r="S252" s="477"/>
      <c r="T252" s="477"/>
      <c r="U252" s="138"/>
      <c r="V252" s="138"/>
    </row>
    <row r="253" customFormat="false" ht="14.25" hidden="false" customHeight="false" outlineLevel="0" collapsed="false">
      <c r="A253" s="466" t="e">
        <f aca="false">#REF!</f>
        <v>#REF!</v>
      </c>
      <c r="B253" s="467" t="n">
        <v>2014</v>
      </c>
      <c r="C253" s="468" t="n">
        <f aca="false">B60</f>
        <v>0</v>
      </c>
      <c r="D253" s="469" t="n">
        <f aca="false">$I$4</f>
        <v>2050</v>
      </c>
      <c r="E253" s="470"/>
      <c r="F253" s="470"/>
      <c r="G253" s="470"/>
      <c r="H253" s="470"/>
      <c r="I253" s="470"/>
      <c r="J253" s="470"/>
      <c r="K253" s="471" t="s">
        <v>181</v>
      </c>
      <c r="L253" s="472" t="n">
        <f aca="false">0.016 * 0.113 * 0.62</f>
        <v>0.00112096</v>
      </c>
      <c r="M253" s="473" t="n">
        <f aca="false">0.409 * 0.317 * 0.797</f>
        <v>0.103333441</v>
      </c>
      <c r="N253" s="474" t="e">
        <f aca="false">A253</f>
        <v>#REF!</v>
      </c>
      <c r="O253" s="475"/>
      <c r="P253" s="476"/>
      <c r="Q253" s="475"/>
      <c r="R253" s="475"/>
      <c r="S253" s="475"/>
      <c r="T253" s="475"/>
      <c r="U253" s="138"/>
      <c r="V253" s="138"/>
    </row>
    <row r="254" customFormat="false" ht="15" hidden="false" customHeight="false" outlineLevel="0" collapsed="false">
      <c r="A254" s="466" t="e">
        <f aca="false">#REF!</f>
        <v>#REF!</v>
      </c>
      <c r="B254" s="467" t="n">
        <v>2014</v>
      </c>
      <c r="C254" s="468" t="n">
        <f aca="false">B61</f>
        <v>0</v>
      </c>
      <c r="D254" s="469" t="n">
        <f aca="false">$I$4</f>
        <v>2050</v>
      </c>
      <c r="E254" s="470"/>
      <c r="F254" s="470"/>
      <c r="G254" s="470"/>
      <c r="H254" s="470"/>
      <c r="I254" s="470"/>
      <c r="J254" s="470"/>
      <c r="K254" s="471" t="s">
        <v>182</v>
      </c>
      <c r="L254" s="472" t="n">
        <f aca="false">0.016 * 0.113 * 0.62</f>
        <v>0.00112096</v>
      </c>
      <c r="M254" s="473" t="n">
        <f aca="false">0.409 * 0.317 * 0.797</f>
        <v>0.103333441</v>
      </c>
      <c r="N254" s="474" t="e">
        <f aca="false">A254</f>
        <v>#REF!</v>
      </c>
      <c r="O254" s="477"/>
      <c r="P254" s="478"/>
      <c r="Q254" s="477"/>
      <c r="R254" s="477"/>
      <c r="S254" s="477"/>
      <c r="T254" s="477"/>
      <c r="U254" s="138"/>
      <c r="V254" s="138"/>
    </row>
    <row r="255" customFormat="false" ht="14.25" hidden="false" customHeight="false" outlineLevel="0" collapsed="false">
      <c r="A255" s="466" t="e">
        <f aca="false">#REF!</f>
        <v>#REF!</v>
      </c>
      <c r="B255" s="467" t="n">
        <v>2014</v>
      </c>
      <c r="C255" s="468" t="n">
        <f aca="false">B62</f>
        <v>0</v>
      </c>
      <c r="D255" s="469" t="n">
        <f aca="false">$I$4</f>
        <v>2050</v>
      </c>
      <c r="E255" s="470"/>
      <c r="F255" s="470"/>
      <c r="G255" s="470"/>
      <c r="H255" s="470"/>
      <c r="I255" s="470"/>
      <c r="J255" s="470"/>
      <c r="K255" s="471" t="s">
        <v>183</v>
      </c>
      <c r="L255" s="472" t="n">
        <f aca="false">0.016 * 0.113 * 0.62</f>
        <v>0.00112096</v>
      </c>
      <c r="M255" s="473" t="n">
        <f aca="false">0.409 * 0.317 * 0.797</f>
        <v>0.103333441</v>
      </c>
      <c r="N255" s="474" t="e">
        <f aca="false">A255</f>
        <v>#REF!</v>
      </c>
      <c r="O255" s="138"/>
      <c r="P255" s="458"/>
      <c r="Q255" s="138"/>
      <c r="R255" s="138"/>
      <c r="S255" s="138"/>
      <c r="T255" s="138"/>
      <c r="U255" s="138"/>
      <c r="V255" s="138"/>
    </row>
    <row r="256" customFormat="false" ht="14.25" hidden="false" customHeight="false" outlineLevel="0" collapsed="false">
      <c r="A256" s="466" t="e">
        <f aca="false">#REF!</f>
        <v>#REF!</v>
      </c>
      <c r="B256" s="467" t="n">
        <v>2014</v>
      </c>
      <c r="C256" s="468" t="n">
        <f aca="false">B63</f>
        <v>0</v>
      </c>
      <c r="D256" s="469" t="n">
        <f aca="false">$I$4</f>
        <v>2050</v>
      </c>
      <c r="E256" s="470"/>
      <c r="F256" s="470"/>
      <c r="G256" s="470"/>
      <c r="H256" s="470"/>
      <c r="I256" s="470"/>
      <c r="J256" s="470"/>
      <c r="K256" s="471" t="s">
        <v>184</v>
      </c>
      <c r="L256" s="472" t="n">
        <f aca="false">0.016 * 0.113 * 0.62</f>
        <v>0.00112096</v>
      </c>
      <c r="M256" s="473" t="n">
        <f aca="false">0.409 * 0.317 * 0.797</f>
        <v>0.103333441</v>
      </c>
      <c r="N256" s="474" t="e">
        <f aca="false">A256</f>
        <v>#REF!</v>
      </c>
      <c r="O256" s="138"/>
      <c r="P256" s="458"/>
      <c r="Q256" s="138"/>
      <c r="R256" s="138"/>
      <c r="S256" s="138"/>
      <c r="T256" s="138"/>
      <c r="U256" s="138"/>
      <c r="V256" s="138"/>
    </row>
    <row r="257" s="485" customFormat="true" ht="15" hidden="false" customHeight="false" outlineLevel="0" collapsed="false">
      <c r="A257" s="479" t="e">
        <f aca="false">#REF!</f>
        <v>#REF!</v>
      </c>
      <c r="B257" s="480" t="n">
        <v>2014</v>
      </c>
      <c r="C257" s="468" t="n">
        <f aca="false">B64</f>
        <v>0</v>
      </c>
      <c r="D257" s="469" t="n">
        <f aca="false">$I$4</f>
        <v>2050</v>
      </c>
      <c r="E257" s="470"/>
      <c r="F257" s="481" t="s">
        <v>185</v>
      </c>
      <c r="G257" s="482"/>
      <c r="H257" s="482"/>
      <c r="I257" s="482"/>
      <c r="J257" s="482"/>
      <c r="K257" s="483" t="s">
        <v>186</v>
      </c>
      <c r="L257" s="472" t="n">
        <f aca="false">0.016 * 0.113 * 0.62</f>
        <v>0.00112096</v>
      </c>
      <c r="M257" s="473" t="n">
        <f aca="false">0.409 * 0.317 * 0.797</f>
        <v>0.103333441</v>
      </c>
      <c r="N257" s="474" t="e">
        <f aca="false">A257</f>
        <v>#REF!</v>
      </c>
      <c r="O257" s="482"/>
      <c r="P257" s="484"/>
      <c r="Q257" s="482"/>
      <c r="R257" s="482"/>
      <c r="S257" s="482"/>
      <c r="T257" s="482"/>
      <c r="U257" s="482"/>
      <c r="V257" s="482"/>
    </row>
    <row r="258" s="485" customFormat="true" ht="15" hidden="false" customHeight="false" outlineLevel="0" collapsed="false">
      <c r="A258" s="479" t="e">
        <f aca="false">#REF!</f>
        <v>#REF!</v>
      </c>
      <c r="B258" s="480" t="n">
        <v>2014</v>
      </c>
      <c r="C258" s="468" t="n">
        <f aca="false">B65</f>
        <v>0</v>
      </c>
      <c r="D258" s="469" t="n">
        <f aca="false">$I$4</f>
        <v>2050</v>
      </c>
      <c r="E258" s="470"/>
      <c r="F258" s="481" t="s">
        <v>185</v>
      </c>
      <c r="G258" s="482"/>
      <c r="H258" s="482"/>
      <c r="I258" s="482"/>
      <c r="J258" s="482"/>
      <c r="K258" s="483" t="s">
        <v>187</v>
      </c>
      <c r="L258" s="472" t="n">
        <f aca="false">0.016 * 0.113 * 0.62</f>
        <v>0.00112096</v>
      </c>
      <c r="M258" s="473" t="n">
        <f aca="false">0.409 * 0.317 * 0.797</f>
        <v>0.103333441</v>
      </c>
      <c r="N258" s="474" t="e">
        <f aca="false">A258</f>
        <v>#REF!</v>
      </c>
      <c r="O258" s="482"/>
      <c r="P258" s="484"/>
      <c r="Q258" s="482"/>
      <c r="R258" s="482"/>
      <c r="S258" s="482"/>
      <c r="T258" s="482"/>
      <c r="U258" s="482"/>
      <c r="V258" s="482"/>
    </row>
    <row r="259" s="485" customFormat="true" ht="15" hidden="false" customHeight="false" outlineLevel="0" collapsed="false">
      <c r="A259" s="479" t="e">
        <f aca="false">#REF!</f>
        <v>#REF!</v>
      </c>
      <c r="B259" s="480" t="n">
        <v>2014</v>
      </c>
      <c r="C259" s="468" t="n">
        <f aca="false">B66</f>
        <v>0</v>
      </c>
      <c r="D259" s="469" t="n">
        <f aca="false">$I$4</f>
        <v>2050</v>
      </c>
      <c r="E259" s="470"/>
      <c r="F259" s="481" t="s">
        <v>185</v>
      </c>
      <c r="G259" s="482"/>
      <c r="H259" s="482"/>
      <c r="I259" s="482"/>
      <c r="J259" s="482"/>
      <c r="K259" s="483" t="s">
        <v>188</v>
      </c>
      <c r="L259" s="472" t="n">
        <f aca="false">0.016 * 0.113 * 0.62</f>
        <v>0.00112096</v>
      </c>
      <c r="M259" s="473" t="n">
        <f aca="false">0.409 * 0.317 * 0.797</f>
        <v>0.103333441</v>
      </c>
      <c r="N259" s="474" t="e">
        <f aca="false">A259</f>
        <v>#REF!</v>
      </c>
      <c r="O259" s="486"/>
      <c r="P259" s="487"/>
    </row>
    <row r="260" s="485" customFormat="true" ht="15.75" hidden="false" customHeight="false" outlineLevel="0" collapsed="false">
      <c r="A260" s="479" t="e">
        <f aca="false">#REF!</f>
        <v>#REF!</v>
      </c>
      <c r="B260" s="480" t="n">
        <v>2014</v>
      </c>
      <c r="C260" s="468" t="n">
        <f aca="false">B67</f>
        <v>0</v>
      </c>
      <c r="D260" s="469" t="n">
        <f aca="false">$I$4</f>
        <v>2050</v>
      </c>
      <c r="E260" s="470"/>
      <c r="F260" s="481" t="s">
        <v>185</v>
      </c>
      <c r="G260" s="482"/>
      <c r="H260" s="482"/>
      <c r="I260" s="482"/>
      <c r="J260" s="482"/>
      <c r="K260" s="483" t="s">
        <v>189</v>
      </c>
      <c r="L260" s="488" t="n">
        <f aca="false">0.016 * 0.113 * 0.62</f>
        <v>0.00112096</v>
      </c>
      <c r="M260" s="489" t="n">
        <f aca="false">0.409 * 0.317 * 0.797</f>
        <v>0.103333441</v>
      </c>
      <c r="N260" s="490" t="e">
        <f aca="false">A260</f>
        <v>#REF!</v>
      </c>
      <c r="O260" s="491"/>
      <c r="P260" s="492"/>
    </row>
    <row r="261" customFormat="false" ht="18" hidden="false" customHeight="true" outlineLevel="0" collapsed="false">
      <c r="A261" s="493" t="s">
        <v>190</v>
      </c>
      <c r="B261" s="493"/>
      <c r="C261" s="493"/>
      <c r="D261" s="494" t="s">
        <v>191</v>
      </c>
      <c r="E261" s="494"/>
      <c r="F261" s="494"/>
      <c r="G261" s="493" t="s">
        <v>192</v>
      </c>
      <c r="H261" s="493"/>
      <c r="I261" s="493"/>
      <c r="J261" s="493"/>
    </row>
    <row r="262" customFormat="false" ht="14.25" hidden="false" customHeight="true" outlineLevel="0" collapsed="false">
      <c r="A262" s="495"/>
      <c r="B262" s="496"/>
      <c r="C262" s="497"/>
      <c r="D262" s="498"/>
      <c r="E262" s="499"/>
      <c r="F262" s="500"/>
      <c r="G262" s="495"/>
      <c r="H262" s="496"/>
      <c r="I262" s="501"/>
      <c r="J262" s="502" t="s">
        <v>193</v>
      </c>
    </row>
    <row r="263" customFormat="false" ht="54.75" hidden="false" customHeight="true" outlineLevel="0" collapsed="false">
      <c r="A263" s="503" t="s">
        <v>194</v>
      </c>
      <c r="B263" s="504" t="s">
        <v>195</v>
      </c>
      <c r="C263" s="505" t="s">
        <v>196</v>
      </c>
      <c r="D263" s="495"/>
      <c r="E263" s="496"/>
      <c r="F263" s="506" t="s">
        <v>197</v>
      </c>
      <c r="G263" s="507" t="s">
        <v>198</v>
      </c>
      <c r="H263" s="508" t="s">
        <v>199</v>
      </c>
      <c r="I263" s="509" t="s">
        <v>200</v>
      </c>
      <c r="J263" s="502"/>
    </row>
    <row r="264" customFormat="false" ht="25.5" hidden="false" customHeight="true" outlineLevel="0" collapsed="false">
      <c r="A264" s="510" t="s">
        <v>201</v>
      </c>
      <c r="B264" s="510"/>
      <c r="C264" s="510"/>
      <c r="D264" s="511" t="s">
        <v>202</v>
      </c>
      <c r="E264" s="512" t="s">
        <v>203</v>
      </c>
      <c r="F264" s="510" t="str">
        <f aca="false">IF(E264="3rd Order Polynomial Extrapolation","2nd Order Polynomial","3rd Order Polynomial")</f>
        <v>2nd Order Polynomial</v>
      </c>
      <c r="G264" s="513"/>
      <c r="H264" s="496"/>
      <c r="I264" s="501"/>
      <c r="J264" s="502"/>
    </row>
    <row r="265" customFormat="false" ht="60" hidden="false" customHeight="true" outlineLevel="0" collapsed="false">
      <c r="A265" s="514"/>
      <c r="B265" s="514"/>
      <c r="C265" s="497"/>
      <c r="D265" s="495"/>
      <c r="E265" s="496"/>
      <c r="F265" s="497"/>
      <c r="G265" s="515" t="s">
        <v>204</v>
      </c>
      <c r="H265" s="516" t="e">
        <f aca="false">#REF!</f>
        <v>#REF!</v>
      </c>
      <c r="I265" s="516" t="e">
        <f aca="false">#REF!</f>
        <v>#REF!</v>
      </c>
      <c r="J265" s="502"/>
    </row>
    <row r="266" customFormat="false" ht="90" hidden="false" customHeight="false" outlineLevel="0" collapsed="false">
      <c r="A266" s="517" t="s">
        <v>205</v>
      </c>
      <c r="B266" s="518"/>
      <c r="C266" s="519"/>
      <c r="D266" s="495"/>
      <c r="E266" s="496"/>
      <c r="F266" s="497"/>
      <c r="G266" s="515"/>
      <c r="H266" s="516" t="e">
        <f aca="false">#REF!</f>
        <v>#REF!</v>
      </c>
      <c r="I266" s="516" t="e">
        <f aca="false">#REF!</f>
        <v>#REF!</v>
      </c>
      <c r="J266" s="502"/>
    </row>
    <row r="267" customFormat="false" ht="30" hidden="false" customHeight="false" outlineLevel="0" collapsed="false">
      <c r="A267" s="520"/>
      <c r="B267" s="521" t="s">
        <v>206</v>
      </c>
      <c r="C267" s="522" t="s">
        <v>207</v>
      </c>
      <c r="D267" s="511" t="s">
        <v>208</v>
      </c>
      <c r="E267" s="523" t="n">
        <v>2030</v>
      </c>
      <c r="F267" s="524" t="s">
        <v>209</v>
      </c>
      <c r="G267" s="515"/>
      <c r="H267" s="516" t="e">
        <f aca="false">#REF!</f>
        <v>#REF!</v>
      </c>
      <c r="I267" s="516" t="e">
        <f aca="false">#REF!</f>
        <v>#REF!</v>
      </c>
      <c r="J267" s="502"/>
    </row>
    <row r="268" customFormat="false" ht="38.25" hidden="false" customHeight="false" outlineLevel="0" collapsed="false">
      <c r="A268" s="525" t="s">
        <v>210</v>
      </c>
      <c r="B268" s="526" t="s">
        <v>211</v>
      </c>
      <c r="C268" s="527" t="s">
        <v>212</v>
      </c>
      <c r="D268" s="495"/>
      <c r="E268" s="496"/>
      <c r="F268" s="497"/>
      <c r="G268" s="515"/>
      <c r="H268" s="516" t="e">
        <f aca="false">#REF!</f>
        <v>#REF!</v>
      </c>
      <c r="I268" s="516" t="e">
        <f aca="false">#REF!</f>
        <v>#REF!</v>
      </c>
      <c r="J268" s="502"/>
    </row>
    <row r="269" customFormat="false" ht="45" hidden="false" customHeight="false" outlineLevel="0" collapsed="false">
      <c r="A269" s="514"/>
      <c r="B269" s="514"/>
      <c r="C269" s="497"/>
      <c r="D269" s="495"/>
      <c r="E269" s="496"/>
      <c r="F269" s="497"/>
      <c r="G269" s="515"/>
      <c r="H269" s="516" t="e">
        <f aca="false">#REF!</f>
        <v>#REF!</v>
      </c>
      <c r="I269" s="516" t="e">
        <f aca="false">#REF!</f>
        <v>#REF!</v>
      </c>
      <c r="J269" s="502"/>
    </row>
    <row r="270" customFormat="false" ht="15.75" hidden="false" customHeight="false" outlineLevel="0" collapsed="false">
      <c r="A270" s="242" t="s">
        <v>107</v>
      </c>
      <c r="B270" s="528"/>
      <c r="C270" s="529"/>
      <c r="D270" s="530"/>
      <c r="E270" s="528"/>
      <c r="F270" s="529"/>
      <c r="G270" s="531"/>
      <c r="H270" s="531"/>
      <c r="I270" s="531"/>
      <c r="J270" s="531"/>
    </row>
    <row r="271" customFormat="false" ht="14.25" hidden="false" customHeight="false" outlineLevel="0" collapsed="false">
      <c r="A271" s="107"/>
      <c r="B271" s="108"/>
      <c r="C271" s="109"/>
      <c r="D271" s="108"/>
      <c r="E271" s="108"/>
      <c r="F271" s="109"/>
      <c r="G271" s="108"/>
      <c r="H271" s="108"/>
      <c r="I271" s="110"/>
    </row>
    <row r="272" customFormat="false" ht="30" hidden="false" customHeight="false" outlineLevel="0" collapsed="false">
      <c r="A272" s="423" t="s">
        <v>213</v>
      </c>
      <c r="B272" s="244"/>
      <c r="C272" s="245"/>
      <c r="D272" s="424"/>
      <c r="E272" s="244"/>
      <c r="F272" s="245"/>
      <c r="G272" s="244"/>
      <c r="H272" s="244"/>
      <c r="I272" s="246"/>
    </row>
    <row r="273" customFormat="false" ht="15" hidden="false" customHeight="false" outlineLevel="0" collapsed="false">
      <c r="A273" s="424"/>
      <c r="B273" s="248"/>
      <c r="C273" s="249"/>
      <c r="D273" s="248"/>
      <c r="E273" s="248"/>
      <c r="F273" s="249"/>
      <c r="G273" s="248"/>
      <c r="H273" s="248"/>
      <c r="I273" s="250"/>
    </row>
    <row r="274" customFormat="false" ht="15" hidden="false" customHeight="false" outlineLevel="0" collapsed="false">
      <c r="A274" s="425"/>
      <c r="B274" s="426"/>
      <c r="C274" s="427"/>
      <c r="D274" s="426"/>
      <c r="E274" s="426"/>
      <c r="F274" s="427"/>
      <c r="G274" s="426"/>
      <c r="H274" s="426"/>
      <c r="I274" s="428"/>
    </row>
    <row r="275" customFormat="false" ht="18.75" hidden="false" customHeight="false" outlineLevel="0" collapsed="false">
      <c r="A275" s="429"/>
      <c r="B275" s="3"/>
      <c r="C275" s="430"/>
      <c r="D275" s="493" t="s">
        <v>214</v>
      </c>
      <c r="E275" s="493"/>
      <c r="F275" s="493"/>
      <c r="G275" s="3"/>
      <c r="H275" s="3"/>
      <c r="I275" s="431"/>
    </row>
    <row r="276" customFormat="false" ht="14.25" hidden="false" customHeight="true" outlineLevel="0" collapsed="false">
      <c r="A276" s="429"/>
      <c r="B276" s="3"/>
      <c r="C276" s="430"/>
      <c r="D276" s="532" t="s">
        <v>215</v>
      </c>
      <c r="E276" s="532"/>
      <c r="F276" s="533" t="s">
        <v>216</v>
      </c>
      <c r="G276" s="3"/>
      <c r="H276" s="3"/>
      <c r="I276" s="431"/>
    </row>
    <row r="277" customFormat="false" ht="15.75" hidden="false" customHeight="false" outlineLevel="0" collapsed="false">
      <c r="A277" s="432" t="s">
        <v>160</v>
      </c>
      <c r="B277" s="448" t="s">
        <v>121</v>
      </c>
      <c r="C277" s="434"/>
      <c r="D277" s="532"/>
      <c r="E277" s="532"/>
      <c r="F277" s="533"/>
      <c r="G277" s="3"/>
      <c r="H277" s="3"/>
      <c r="I277" s="431"/>
    </row>
    <row r="278" customFormat="false" ht="21" hidden="false" customHeight="true" outlineLevel="0" collapsed="false">
      <c r="A278" s="429"/>
      <c r="B278" s="534" t="str">
        <f aca="false">IF($B$277="Default","**Default: Percent Adoption of TAM Remains Constant","Choose Custom Adoption Below")</f>
        <v>**Default: Percent Adoption of TAM Remains Constant</v>
      </c>
      <c r="C278" s="535"/>
      <c r="D278" s="532"/>
      <c r="E278" s="532"/>
      <c r="F278" s="533"/>
      <c r="G278" s="3"/>
      <c r="H278" s="3"/>
      <c r="I278" s="431"/>
    </row>
    <row r="279" s="124" customFormat="true" ht="30" hidden="false" customHeight="true" outlineLevel="0" collapsed="false">
      <c r="A279" s="429"/>
      <c r="B279" s="534"/>
      <c r="C279" s="535"/>
      <c r="D279" s="536" t="s">
        <v>204</v>
      </c>
      <c r="E279" s="516" t="e">
        <f aca="false">#REF!</f>
        <v>#REF!</v>
      </c>
      <c r="F279" s="537" t="e">
        <f aca="false">#REF!</f>
        <v>#REF!</v>
      </c>
      <c r="G279" s="442"/>
      <c r="H279" s="442"/>
      <c r="I279" s="443"/>
    </row>
    <row r="280" s="124" customFormat="true" ht="30.75" hidden="false" customHeight="false" outlineLevel="0" collapsed="false">
      <c r="A280" s="439" t="s">
        <v>217</v>
      </c>
      <c r="B280" s="448" t="s">
        <v>218</v>
      </c>
      <c r="C280" s="446"/>
      <c r="D280" s="536"/>
      <c r="E280" s="516" t="e">
        <f aca="false">#REF!</f>
        <v>#REF!</v>
      </c>
      <c r="F280" s="537" t="e">
        <f aca="false">#REF!</f>
        <v>#REF!</v>
      </c>
      <c r="G280" s="442"/>
      <c r="H280" s="442"/>
      <c r="I280" s="443"/>
    </row>
    <row r="281" s="124" customFormat="true" ht="30.75" hidden="false" customHeight="false" outlineLevel="0" collapsed="false">
      <c r="A281" s="444"/>
      <c r="B281" s="538"/>
      <c r="C281" s="441"/>
      <c r="D281" s="536"/>
      <c r="E281" s="516" t="e">
        <f aca="false">#REF!</f>
        <v>#REF!</v>
      </c>
      <c r="F281" s="537" t="e">
        <f aca="false">#REF!</f>
        <v>#REF!</v>
      </c>
      <c r="G281" s="442"/>
      <c r="H281" s="442"/>
      <c r="I281" s="443"/>
    </row>
    <row r="282" s="124" customFormat="true" ht="30.75" hidden="false" customHeight="false" outlineLevel="0" collapsed="false">
      <c r="A282" s="539" t="s">
        <v>165</v>
      </c>
      <c r="B282" s="448" t="s">
        <v>166</v>
      </c>
      <c r="C282" s="442"/>
      <c r="D282" s="536"/>
      <c r="E282" s="516" t="e">
        <f aca="false">#REF!</f>
        <v>#REF!</v>
      </c>
      <c r="F282" s="537" t="e">
        <f aca="false">#REF!</f>
        <v>#REF!</v>
      </c>
      <c r="G282" s="442"/>
      <c r="H282" s="442"/>
      <c r="I282" s="443"/>
    </row>
    <row r="283" s="124" customFormat="true" ht="30.75" hidden="false" customHeight="false" outlineLevel="0" collapsed="false">
      <c r="A283" s="540"/>
      <c r="B283" s="541"/>
      <c r="C283" s="541"/>
      <c r="D283" s="536"/>
      <c r="E283" s="542" t="e">
        <f aca="false">#REF!</f>
        <v>#REF!</v>
      </c>
      <c r="F283" s="543" t="e">
        <f aca="false">#REF!</f>
        <v>#REF!</v>
      </c>
      <c r="G283" s="541"/>
      <c r="H283" s="541"/>
      <c r="I283" s="544"/>
    </row>
    <row r="284" customFormat="false" ht="15" hidden="false" customHeight="true" outlineLevel="0" collapsed="false">
      <c r="A284" s="540"/>
      <c r="B284" s="541"/>
      <c r="C284" s="541"/>
      <c r="D284" s="541"/>
      <c r="E284" s="541"/>
      <c r="F284" s="541"/>
      <c r="G284" s="541"/>
      <c r="H284" s="541"/>
      <c r="I284" s="544"/>
    </row>
    <row r="285" customFormat="false" ht="15" hidden="false" customHeight="true" outlineLevel="0" collapsed="false">
      <c r="A285" s="545"/>
      <c r="B285" s="546"/>
      <c r="C285" s="546"/>
      <c r="D285" s="546"/>
      <c r="E285" s="546"/>
      <c r="F285" s="546"/>
      <c r="G285" s="546"/>
      <c r="H285" s="546"/>
      <c r="I285" s="547"/>
      <c r="L285" s="138"/>
      <c r="M285" s="138"/>
      <c r="N285" s="138"/>
      <c r="O285" s="138"/>
      <c r="P285" s="138"/>
      <c r="Q285" s="138"/>
      <c r="R285" s="138"/>
      <c r="S285" s="138"/>
      <c r="T285" s="138"/>
      <c r="U285" s="138"/>
      <c r="V285" s="138"/>
    </row>
    <row r="286" s="55" customFormat="true" ht="14.25" hidden="false" customHeight="false" outlineLevel="0" collapsed="false">
      <c r="A286" s="138"/>
      <c r="B286" s="138"/>
      <c r="C286" s="167"/>
      <c r="D286" s="138"/>
      <c r="E286" s="138"/>
      <c r="F286" s="167"/>
    </row>
    <row r="287" customFormat="false" ht="18.75" hidden="false" customHeight="false" outlineLevel="0" collapsed="false">
      <c r="A287" s="548"/>
      <c r="B287" s="549" t="s">
        <v>219</v>
      </c>
      <c r="C287" s="550"/>
      <c r="D287" s="548"/>
      <c r="E287" s="548"/>
      <c r="F287" s="551"/>
      <c r="G287" s="548"/>
      <c r="H287" s="548"/>
      <c r="I287" s="548"/>
      <c r="J287" s="548"/>
      <c r="K287" s="548"/>
    </row>
    <row r="288" customFormat="false" ht="14.25" hidden="false" customHeight="false" outlineLevel="0" collapsed="false">
      <c r="G288" s="2"/>
    </row>
    <row r="289" customFormat="false" ht="15.75" hidden="false" customHeight="false" outlineLevel="0" collapsed="false">
      <c r="B289" s="552" t="s">
        <v>220</v>
      </c>
      <c r="C289" s="553" t="s">
        <v>221</v>
      </c>
      <c r="D289" s="552" t="s">
        <v>222</v>
      </c>
      <c r="E289" s="552" t="s">
        <v>223</v>
      </c>
      <c r="F289" s="553" t="s">
        <v>224</v>
      </c>
      <c r="G289" s="2"/>
      <c r="J289" s="554" t="e">
        <f aca="false">IF($B$239="Default",IF($D$239="S-curve","Year A","% Adopted BASE year"),IF(#REF!="Existing Adoption Prognostications","Trend",IF(#REF!="Customized S-Curve Adoption",#REF!,IF(#REF!="Fully Customized PDS","PDS Scenario Name"))))</f>
        <v>#REF!</v>
      </c>
    </row>
    <row r="290" customFormat="false" ht="15" hidden="false" customHeight="false" outlineLevel="0" collapsed="false">
      <c r="A290" s="555" t="e">
        <f aca="false">#REF!</f>
        <v>#REF!</v>
      </c>
      <c r="B290" s="556" t="e">
        <f aca="false">#REF!</f>
        <v>#REF!</v>
      </c>
      <c r="C290" s="557" t="e">
        <f aca="false">B290/#REF!</f>
        <v>#REF!</v>
      </c>
      <c r="D290" s="558"/>
      <c r="E290" s="559" t="e">
        <f aca="false">#REF!</f>
        <v>#REF!</v>
      </c>
      <c r="F290" s="560" t="s">
        <v>166</v>
      </c>
      <c r="G290" s="2"/>
      <c r="J290" s="561" t="e">
        <f aca="false">IF($B$239="Default",IF($D$239="S-curve",#REF!,B58),IF(#REF!="Existing Adoption Prognostications",'Advanced Controls'!B268,IF(#REF!="Customized S-Curve Adoption",#REF!,IF(#REF!="Fully Customized PDS",H263))))</f>
        <v>#REF!</v>
      </c>
    </row>
    <row r="291" customFormat="false" ht="14.25" hidden="false" customHeight="false" outlineLevel="0" collapsed="false">
      <c r="A291" s="555" t="e">
        <f aca="false">#REF!</f>
        <v>#REF!</v>
      </c>
      <c r="B291" s="562" t="e">
        <f aca="false">#REF!</f>
        <v>#REF!</v>
      </c>
      <c r="C291" s="563" t="e">
        <f aca="false">B291/#REF!</f>
        <v>#REF!</v>
      </c>
      <c r="D291" s="563" t="e">
        <f aca="false">(B291-B290)/B290</f>
        <v>#REF!</v>
      </c>
      <c r="E291" s="564" t="e">
        <f aca="false">#REF!</f>
        <v>#REF!</v>
      </c>
      <c r="F291" s="565" t="s">
        <v>225</v>
      </c>
      <c r="G291" s="2"/>
      <c r="L291" s="566"/>
    </row>
    <row r="292" customFormat="false" ht="15.75" hidden="false" customHeight="false" outlineLevel="0" collapsed="false">
      <c r="A292" s="555" t="e">
        <f aca="false">#REF!</f>
        <v>#REF!</v>
      </c>
      <c r="B292" s="562" t="e">
        <f aca="false">#REF!</f>
        <v>#REF!</v>
      </c>
      <c r="C292" s="563" t="e">
        <f aca="false">B292/#REF!</f>
        <v>#REF!</v>
      </c>
      <c r="D292" s="563" t="e">
        <f aca="false">(B292-B291)/B291</f>
        <v>#REF!</v>
      </c>
      <c r="E292" s="564" t="e">
        <f aca="false">#REF!</f>
        <v>#REF!</v>
      </c>
      <c r="F292" s="565" t="s">
        <v>225</v>
      </c>
      <c r="G292" s="2"/>
      <c r="J292" s="554" t="str">
        <f aca="false">IF($B$239="Default",IF($D$239="S-curve","% Adopted in Year A",""),"")</f>
        <v/>
      </c>
      <c r="L292" s="566"/>
    </row>
    <row r="293" customFormat="false" ht="15" hidden="false" customHeight="false" outlineLevel="0" collapsed="false">
      <c r="A293" s="555" t="e">
        <f aca="false">#REF!</f>
        <v>#REF!</v>
      </c>
      <c r="B293" s="562" t="e">
        <f aca="false">#REF!</f>
        <v>#REF!</v>
      </c>
      <c r="C293" s="563" t="e">
        <f aca="false">B293/#REF!</f>
        <v>#REF!</v>
      </c>
      <c r="D293" s="563" t="e">
        <f aca="false">(B293-B292)/B292</f>
        <v>#REF!</v>
      </c>
      <c r="E293" s="564" t="e">
        <f aca="false">#REF!</f>
        <v>#REF!</v>
      </c>
      <c r="F293" s="565" t="s">
        <v>166</v>
      </c>
      <c r="G293" s="2"/>
      <c r="J293" s="567" t="str">
        <f aca="false">IF($B$239="Default",IF($D$239="S-curve",#REF!,""),"")</f>
        <v/>
      </c>
      <c r="L293" s="566"/>
    </row>
    <row r="294" customFormat="false" ht="14.25" hidden="false" customHeight="false" outlineLevel="0" collapsed="false">
      <c r="A294" s="555" t="e">
        <f aca="false">#REF!</f>
        <v>#REF!</v>
      </c>
      <c r="B294" s="562" t="e">
        <f aca="false">#REF!</f>
        <v>#REF!</v>
      </c>
      <c r="C294" s="563" t="e">
        <f aca="false">B294/#REF!</f>
        <v>#REF!</v>
      </c>
      <c r="D294" s="563" t="e">
        <f aca="false">(B294-B293)/B293</f>
        <v>#REF!</v>
      </c>
      <c r="E294" s="564" t="e">
        <f aca="false">#REF!</f>
        <v>#REF!</v>
      </c>
      <c r="F294" s="565" t="s">
        <v>166</v>
      </c>
      <c r="G294" s="2"/>
      <c r="L294" s="566"/>
    </row>
    <row r="295" customFormat="false" ht="15.75" hidden="false" customHeight="false" outlineLevel="0" collapsed="false">
      <c r="A295" s="555" t="e">
        <f aca="false">#REF!</f>
        <v>#REF!</v>
      </c>
      <c r="B295" s="562" t="e">
        <f aca="false">#REF!</f>
        <v>#REF!</v>
      </c>
      <c r="C295" s="563" t="e">
        <f aca="false">B295/#REF!</f>
        <v>#REF!</v>
      </c>
      <c r="D295" s="563" t="e">
        <f aca="false">(B295-B294)/B294</f>
        <v>#REF!</v>
      </c>
      <c r="E295" s="564" t="e">
        <f aca="false">#REF!</f>
        <v>#REF!</v>
      </c>
      <c r="F295" s="565" t="s">
        <v>166</v>
      </c>
      <c r="G295" s="2"/>
      <c r="J295" s="554" t="e">
        <f aca="false">IF($B$239="Default",IF($D$239="S-curve","Year B","% Adopted 2050"),IF(#REF!="Existing Adoption Prognostications","Growth",IF(#REF!="Customized S-Curve Adoption",#REF!,"")))</f>
        <v>#REF!</v>
      </c>
      <c r="L295" s="566"/>
    </row>
    <row r="296" customFormat="false" ht="15" hidden="false" customHeight="false" outlineLevel="0" collapsed="false">
      <c r="A296" s="555" t="e">
        <f aca="false">#REF!</f>
        <v>#REF!</v>
      </c>
      <c r="B296" s="562" t="e">
        <f aca="false">#REF!</f>
        <v>#REF!</v>
      </c>
      <c r="C296" s="563" t="e">
        <f aca="false">B296/#REF!</f>
        <v>#REF!</v>
      </c>
      <c r="D296" s="563" t="e">
        <f aca="false">(B296-B295)/B295</f>
        <v>#REF!</v>
      </c>
      <c r="E296" s="564" t="e">
        <f aca="false">#REF!</f>
        <v>#REF!</v>
      </c>
      <c r="F296" s="565" t="s">
        <v>166</v>
      </c>
      <c r="G296" s="2"/>
      <c r="J296" s="567" t="e">
        <f aca="false">IF($B$239="Default",IF($D$239="S-curve",#REF!,E251),IF(#REF!="Existing Adoption Prognostications",'Advanced Controls'!C268,IF(#REF!="Customized S-Curve Adoption",#REF!,"")))</f>
        <v>#REF!</v>
      </c>
      <c r="L296" s="566"/>
    </row>
    <row r="297" customFormat="false" ht="14.25" hidden="false" customHeight="false" outlineLevel="0" collapsed="false">
      <c r="A297" s="555" t="e">
        <f aca="false">#REF!</f>
        <v>#REF!</v>
      </c>
      <c r="B297" s="562" t="e">
        <f aca="false">#REF!</f>
        <v>#REF!</v>
      </c>
      <c r="C297" s="563" t="e">
        <f aca="false">B297/#REF!</f>
        <v>#REF!</v>
      </c>
      <c r="D297" s="563" t="e">
        <f aca="false">(B297-B296)/B296</f>
        <v>#REF!</v>
      </c>
      <c r="E297" s="564" t="e">
        <f aca="false">#REF!</f>
        <v>#REF!</v>
      </c>
      <c r="F297" s="565" t="s">
        <v>166</v>
      </c>
      <c r="G297" s="2"/>
      <c r="L297" s="566"/>
    </row>
    <row r="298" customFormat="false" ht="15.75" hidden="false" customHeight="false" outlineLevel="0" collapsed="false">
      <c r="A298" s="555" t="e">
        <f aca="false">#REF!</f>
        <v>#REF!</v>
      </c>
      <c r="B298" s="562" t="e">
        <f aca="false">#REF!</f>
        <v>#REF!</v>
      </c>
      <c r="C298" s="563" t="e">
        <f aca="false">B298/#REF!</f>
        <v>#REF!</v>
      </c>
      <c r="D298" s="563" t="e">
        <f aca="false">(B298-B297)/B297</f>
        <v>#REF!</v>
      </c>
      <c r="E298" s="564" t="e">
        <f aca="false">#REF!</f>
        <v>#REF!</v>
      </c>
      <c r="F298" s="565" t="s">
        <v>166</v>
      </c>
      <c r="G298" s="2"/>
      <c r="J298" s="554" t="str">
        <f aca="false">IF($B$239="Default",IF($D$239="S-curve","% Adopted in Year B",""),"")</f>
        <v/>
      </c>
      <c r="L298" s="566"/>
    </row>
    <row r="299" customFormat="false" ht="15" hidden="false" customHeight="false" outlineLevel="0" collapsed="false">
      <c r="A299" s="555" t="e">
        <f aca="false">#REF!</f>
        <v>#REF!</v>
      </c>
      <c r="B299" s="562" t="e">
        <f aca="false">#REF!</f>
        <v>#REF!</v>
      </c>
      <c r="C299" s="563" t="e">
        <f aca="false">B299/#REF!</f>
        <v>#REF!</v>
      </c>
      <c r="D299" s="563" t="e">
        <f aca="false">(B299-B298)/B298</f>
        <v>#REF!</v>
      </c>
      <c r="E299" s="564" t="e">
        <f aca="false">#REF!</f>
        <v>#REF!</v>
      </c>
      <c r="F299" s="565" t="s">
        <v>166</v>
      </c>
      <c r="G299" s="2"/>
      <c r="J299" s="567" t="str">
        <f aca="false">IF($B$239="Default",IF($D$239="S-curve",#REF!,""),"")</f>
        <v/>
      </c>
      <c r="L299" s="566"/>
    </row>
    <row r="300" customFormat="false" ht="14.25" hidden="false" customHeight="false" outlineLevel="0" collapsed="false">
      <c r="A300" s="555" t="e">
        <f aca="false">#REF!</f>
        <v>#REF!</v>
      </c>
      <c r="B300" s="562" t="e">
        <f aca="false">#REF!</f>
        <v>#REF!</v>
      </c>
      <c r="C300" s="563" t="e">
        <f aca="false">B300/#REF!</f>
        <v>#REF!</v>
      </c>
      <c r="D300" s="563" t="e">
        <f aca="false">(B300-B299)/B299</f>
        <v>#REF!</v>
      </c>
      <c r="E300" s="564" t="e">
        <f aca="false">#REF!</f>
        <v>#REF!</v>
      </c>
      <c r="F300" s="565" t="s">
        <v>166</v>
      </c>
      <c r="G300" s="2"/>
      <c r="L300" s="566"/>
    </row>
    <row r="301" customFormat="false" ht="14.25" hidden="false" customHeight="false" outlineLevel="0" collapsed="false">
      <c r="A301" s="555" t="e">
        <f aca="false">#REF!</f>
        <v>#REF!</v>
      </c>
      <c r="B301" s="562" t="e">
        <f aca="false">#REF!</f>
        <v>#REF!</v>
      </c>
      <c r="C301" s="563" t="e">
        <f aca="false">B301/#REF!</f>
        <v>#REF!</v>
      </c>
      <c r="D301" s="563" t="e">
        <f aca="false">(B301-B300)/B300</f>
        <v>#REF!</v>
      </c>
      <c r="E301" s="564" t="e">
        <f aca="false">#REF!</f>
        <v>#REF!</v>
      </c>
      <c r="F301" s="565" t="s">
        <v>166</v>
      </c>
      <c r="G301" s="2"/>
      <c r="L301" s="566"/>
    </row>
    <row r="302" s="569" customFormat="true" ht="15.75" hidden="false" customHeight="false" outlineLevel="0" collapsed="false">
      <c r="A302" s="555" t="e">
        <f aca="false">#REF!</f>
        <v>#REF!</v>
      </c>
      <c r="B302" s="562" t="e">
        <f aca="false">#REF!</f>
        <v>#REF!</v>
      </c>
      <c r="C302" s="563" t="e">
        <f aca="false">B302/#REF!</f>
        <v>#REF!</v>
      </c>
      <c r="D302" s="563" t="e">
        <f aca="false">(B302-B301)/B301</f>
        <v>#REF!</v>
      </c>
      <c r="E302" s="564" t="e">
        <f aca="false">#REF!</f>
        <v>#REF!</v>
      </c>
      <c r="F302" s="565" t="s">
        <v>166</v>
      </c>
      <c r="G302" s="2"/>
      <c r="H302" s="1"/>
      <c r="I302" s="1"/>
      <c r="J302" s="568"/>
      <c r="L302" s="566"/>
      <c r="M302" s="568"/>
    </row>
    <row r="303" s="570" customFormat="true" ht="14.25" hidden="false" customHeight="false" outlineLevel="0" collapsed="false">
      <c r="A303" s="555" t="e">
        <f aca="false">#REF!</f>
        <v>#REF!</v>
      </c>
      <c r="B303" s="562" t="e">
        <f aca="false">#REF!</f>
        <v>#REF!</v>
      </c>
      <c r="C303" s="563" t="e">
        <f aca="false">B303/#REF!</f>
        <v>#REF!</v>
      </c>
      <c r="D303" s="563" t="e">
        <f aca="false">(B303-B302)/B302</f>
        <v>#REF!</v>
      </c>
      <c r="E303" s="564" t="e">
        <f aca="false">#REF!</f>
        <v>#REF!</v>
      </c>
      <c r="F303" s="565" t="s">
        <v>166</v>
      </c>
      <c r="G303" s="2"/>
      <c r="H303" s="1"/>
      <c r="I303" s="1"/>
      <c r="L303" s="566"/>
    </row>
    <row r="304" s="569" customFormat="true" ht="15" hidden="false" customHeight="false" outlineLevel="0" collapsed="false">
      <c r="A304" s="555" t="e">
        <f aca="false">#REF!</f>
        <v>#REF!</v>
      </c>
      <c r="B304" s="562" t="e">
        <f aca="false">#REF!</f>
        <v>#REF!</v>
      </c>
      <c r="C304" s="563" t="e">
        <f aca="false">B304/#REF!</f>
        <v>#REF!</v>
      </c>
      <c r="D304" s="563" t="e">
        <f aca="false">(B304-B303)/B303</f>
        <v>#REF!</v>
      </c>
      <c r="E304" s="564" t="e">
        <f aca="false">#REF!</f>
        <v>#REF!</v>
      </c>
      <c r="F304" s="565" t="s">
        <v>166</v>
      </c>
      <c r="G304" s="571"/>
      <c r="L304" s="566"/>
      <c r="M304" s="572"/>
    </row>
    <row r="305" s="569" customFormat="true" ht="15" hidden="false" customHeight="false" outlineLevel="0" collapsed="false">
      <c r="A305" s="555" t="e">
        <f aca="false">#REF!</f>
        <v>#REF!</v>
      </c>
      <c r="B305" s="562" t="e">
        <f aca="false">#REF!</f>
        <v>#REF!</v>
      </c>
      <c r="C305" s="563" t="e">
        <f aca="false">B305/#REF!</f>
        <v>#REF!</v>
      </c>
      <c r="D305" s="563" t="e">
        <f aca="false">(B305-B304)/B304</f>
        <v>#REF!</v>
      </c>
      <c r="E305" s="564" t="e">
        <f aca="false">#REF!</f>
        <v>#REF!</v>
      </c>
      <c r="F305" s="565" t="s">
        <v>166</v>
      </c>
      <c r="G305" s="573"/>
      <c r="H305" s="570"/>
      <c r="I305" s="570"/>
      <c r="L305" s="566"/>
      <c r="M305" s="572"/>
    </row>
    <row r="306" s="574" customFormat="true" ht="15" hidden="false" customHeight="false" outlineLevel="0" collapsed="false">
      <c r="A306" s="555" t="e">
        <f aca="false">#REF!</f>
        <v>#REF!</v>
      </c>
      <c r="B306" s="562" t="e">
        <f aca="false">#REF!</f>
        <v>#REF!</v>
      </c>
      <c r="C306" s="563" t="e">
        <f aca="false">B306/#REF!</f>
        <v>#REF!</v>
      </c>
      <c r="D306" s="563" t="e">
        <f aca="false">(B306-B305)/B305</f>
        <v>#REF!</v>
      </c>
      <c r="E306" s="564" t="e">
        <f aca="false">#REF!</f>
        <v>#REF!</v>
      </c>
      <c r="F306" s="565" t="s">
        <v>166</v>
      </c>
      <c r="G306" s="571"/>
      <c r="H306" s="569"/>
      <c r="I306" s="569"/>
      <c r="L306" s="566"/>
    </row>
    <row r="307" s="576" customFormat="true" ht="15" hidden="false" customHeight="false" outlineLevel="0" collapsed="false">
      <c r="A307" s="555" t="e">
        <f aca="false">#REF!</f>
        <v>#REF!</v>
      </c>
      <c r="B307" s="562" t="e">
        <f aca="false">#REF!</f>
        <v>#REF!</v>
      </c>
      <c r="C307" s="563" t="e">
        <f aca="false">B307/#REF!</f>
        <v>#REF!</v>
      </c>
      <c r="D307" s="563" t="e">
        <f aca="false">(B307-B306)/B306</f>
        <v>#REF!</v>
      </c>
      <c r="E307" s="564" t="e">
        <f aca="false">#REF!</f>
        <v>#REF!</v>
      </c>
      <c r="F307" s="565" t="s">
        <v>166</v>
      </c>
      <c r="G307" s="571"/>
      <c r="H307" s="569"/>
      <c r="I307" s="569"/>
      <c r="J307" s="575"/>
      <c r="L307" s="566"/>
      <c r="M307" s="575"/>
      <c r="N307" s="575"/>
      <c r="O307" s="575"/>
      <c r="P307" s="575"/>
      <c r="Q307" s="575"/>
      <c r="R307" s="575"/>
      <c r="S307" s="575"/>
      <c r="T307" s="575"/>
      <c r="U307" s="575"/>
      <c r="V307" s="575"/>
      <c r="W307" s="575"/>
      <c r="X307" s="575"/>
      <c r="Y307" s="575"/>
      <c r="Z307" s="575"/>
      <c r="AA307" s="575"/>
      <c r="AB307" s="575"/>
      <c r="AC307" s="575"/>
      <c r="AD307" s="575"/>
      <c r="AE307" s="575"/>
      <c r="AF307" s="575"/>
      <c r="AG307" s="575"/>
      <c r="AH307" s="575"/>
      <c r="AI307" s="575"/>
      <c r="AJ307" s="575"/>
      <c r="AK307" s="575"/>
      <c r="AL307" s="575"/>
      <c r="AM307" s="575"/>
      <c r="AN307" s="575"/>
      <c r="AO307" s="575"/>
      <c r="AP307" s="575"/>
      <c r="AQ307" s="575"/>
      <c r="AR307" s="575"/>
      <c r="AS307" s="575"/>
      <c r="AT307" s="575"/>
      <c r="AU307" s="575"/>
      <c r="AV307" s="575"/>
      <c r="AW307" s="575"/>
      <c r="AX307" s="575"/>
      <c r="AY307" s="575"/>
      <c r="AZ307" s="575"/>
      <c r="BA307" s="575"/>
      <c r="BB307" s="575"/>
      <c r="BC307" s="575"/>
      <c r="BD307" s="575"/>
      <c r="BE307" s="575"/>
      <c r="BF307" s="575"/>
      <c r="BG307" s="575"/>
      <c r="BH307" s="575"/>
      <c r="BI307" s="575"/>
      <c r="BJ307" s="575"/>
      <c r="BK307" s="575"/>
      <c r="BL307" s="575"/>
      <c r="BM307" s="575"/>
      <c r="BN307" s="575"/>
      <c r="BO307" s="575"/>
      <c r="BP307" s="575"/>
      <c r="BQ307" s="575"/>
      <c r="BR307" s="575"/>
      <c r="BS307" s="575"/>
      <c r="BT307" s="575"/>
      <c r="BU307" s="575"/>
      <c r="BV307" s="575"/>
      <c r="BW307" s="575"/>
      <c r="BX307" s="575"/>
      <c r="BY307" s="575"/>
      <c r="BZ307" s="575"/>
      <c r="CA307" s="575"/>
      <c r="CB307" s="575"/>
      <c r="CC307" s="575"/>
      <c r="CD307" s="575"/>
      <c r="CE307" s="575"/>
      <c r="CF307" s="575"/>
      <c r="CG307" s="575"/>
      <c r="CH307" s="575"/>
      <c r="CI307" s="575"/>
      <c r="CJ307" s="575"/>
      <c r="CK307" s="575"/>
      <c r="CL307" s="575"/>
      <c r="CM307" s="575"/>
      <c r="CN307" s="575"/>
      <c r="CO307" s="575"/>
      <c r="CP307" s="575"/>
      <c r="CQ307" s="575"/>
      <c r="CR307" s="575"/>
    </row>
    <row r="308" s="576" customFormat="true" ht="15" hidden="false" customHeight="false" outlineLevel="0" collapsed="false">
      <c r="A308" s="555" t="e">
        <f aca="false">#REF!</f>
        <v>#REF!</v>
      </c>
      <c r="B308" s="562" t="e">
        <f aca="false">#REF!</f>
        <v>#REF!</v>
      </c>
      <c r="C308" s="563" t="e">
        <f aca="false">B308/#REF!</f>
        <v>#REF!</v>
      </c>
      <c r="D308" s="563" t="e">
        <f aca="false">(B308-B307)/B307</f>
        <v>#REF!</v>
      </c>
      <c r="E308" s="564" t="e">
        <f aca="false">#REF!</f>
        <v>#REF!</v>
      </c>
      <c r="F308" s="565" t="s">
        <v>166</v>
      </c>
      <c r="G308" s="577"/>
      <c r="H308" s="574"/>
      <c r="I308" s="574"/>
      <c r="J308" s="575"/>
      <c r="L308" s="566"/>
      <c r="M308" s="575"/>
      <c r="N308" s="575"/>
      <c r="O308" s="575"/>
      <c r="P308" s="575"/>
      <c r="Q308" s="575"/>
      <c r="R308" s="575"/>
      <c r="S308" s="575"/>
      <c r="T308" s="575"/>
      <c r="U308" s="575"/>
      <c r="V308" s="575"/>
      <c r="W308" s="575"/>
      <c r="X308" s="575"/>
      <c r="Y308" s="575"/>
      <c r="Z308" s="575"/>
      <c r="AA308" s="575"/>
      <c r="AB308" s="575"/>
      <c r="AC308" s="575"/>
      <c r="AD308" s="575"/>
      <c r="AE308" s="575"/>
      <c r="AF308" s="575"/>
      <c r="AG308" s="575"/>
      <c r="AH308" s="575"/>
      <c r="AI308" s="575"/>
      <c r="AJ308" s="575"/>
      <c r="AK308" s="575"/>
      <c r="AL308" s="575"/>
      <c r="AM308" s="575"/>
      <c r="AN308" s="575"/>
      <c r="AO308" s="575"/>
      <c r="AP308" s="575"/>
      <c r="AQ308" s="575"/>
      <c r="AR308" s="575"/>
      <c r="AS308" s="575"/>
      <c r="AT308" s="575"/>
      <c r="AU308" s="575"/>
      <c r="AV308" s="575"/>
      <c r="AW308" s="575"/>
      <c r="AX308" s="575"/>
      <c r="AY308" s="575"/>
      <c r="AZ308" s="575"/>
      <c r="BA308" s="575"/>
      <c r="BB308" s="575"/>
      <c r="BC308" s="575"/>
      <c r="BD308" s="575"/>
      <c r="BE308" s="575"/>
      <c r="BF308" s="575"/>
      <c r="BG308" s="575"/>
      <c r="BH308" s="575"/>
      <c r="BI308" s="575"/>
      <c r="BJ308" s="575"/>
      <c r="BK308" s="575"/>
      <c r="BL308" s="575"/>
      <c r="BM308" s="575"/>
      <c r="BN308" s="575"/>
      <c r="BO308" s="575"/>
      <c r="BP308" s="575"/>
      <c r="BQ308" s="575"/>
      <c r="BR308" s="575"/>
      <c r="BS308" s="575"/>
      <c r="BT308" s="575"/>
      <c r="BU308" s="575"/>
      <c r="BV308" s="575"/>
      <c r="BW308" s="575"/>
      <c r="BX308" s="575"/>
      <c r="BY308" s="575"/>
      <c r="BZ308" s="575"/>
      <c r="CA308" s="575"/>
      <c r="CB308" s="575"/>
      <c r="CC308" s="575"/>
      <c r="CD308" s="575"/>
      <c r="CE308" s="575"/>
      <c r="CF308" s="575"/>
      <c r="CG308" s="575"/>
      <c r="CH308" s="575"/>
      <c r="CI308" s="575"/>
      <c r="CJ308" s="575"/>
      <c r="CK308" s="575"/>
      <c r="CL308" s="575"/>
      <c r="CM308" s="575"/>
      <c r="CN308" s="575"/>
      <c r="CO308" s="575"/>
      <c r="CP308" s="575"/>
      <c r="CQ308" s="575"/>
      <c r="CR308" s="575"/>
    </row>
    <row r="309" s="580" customFormat="true" ht="25.5" hidden="false" customHeight="false" outlineLevel="0" collapsed="false">
      <c r="A309" s="555" t="e">
        <f aca="false">#REF!</f>
        <v>#REF!</v>
      </c>
      <c r="B309" s="562" t="e">
        <f aca="false">#REF!</f>
        <v>#REF!</v>
      </c>
      <c r="C309" s="563" t="e">
        <f aca="false">B309/#REF!</f>
        <v>#REF!</v>
      </c>
      <c r="D309" s="563" t="e">
        <f aca="false">(B309-B308)/B308</f>
        <v>#REF!</v>
      </c>
      <c r="E309" s="564" t="e">
        <f aca="false">#REF!</f>
        <v>#REF!</v>
      </c>
      <c r="F309" s="565" t="s">
        <v>166</v>
      </c>
      <c r="G309" s="578"/>
      <c r="H309" s="576"/>
      <c r="I309" s="576"/>
      <c r="J309" s="579"/>
      <c r="L309" s="566"/>
      <c r="M309" s="579"/>
      <c r="N309" s="579"/>
      <c r="O309" s="579"/>
      <c r="P309" s="579"/>
      <c r="Q309" s="579"/>
      <c r="R309" s="579"/>
      <c r="S309" s="579"/>
      <c r="T309" s="579"/>
      <c r="U309" s="579"/>
      <c r="V309" s="579"/>
      <c r="W309" s="579"/>
      <c r="X309" s="579"/>
      <c r="Y309" s="579"/>
      <c r="Z309" s="579"/>
      <c r="AA309" s="579"/>
      <c r="AB309" s="579"/>
      <c r="AC309" s="579"/>
      <c r="AD309" s="579"/>
      <c r="AE309" s="579"/>
      <c r="AF309" s="579"/>
      <c r="AG309" s="579"/>
      <c r="AH309" s="579"/>
      <c r="AI309" s="579"/>
      <c r="AJ309" s="579"/>
      <c r="AK309" s="579"/>
      <c r="AL309" s="579"/>
      <c r="AM309" s="579"/>
      <c r="AN309" s="579"/>
      <c r="AO309" s="579"/>
      <c r="AP309" s="579"/>
      <c r="AQ309" s="579"/>
      <c r="AR309" s="579"/>
      <c r="AS309" s="579"/>
      <c r="AT309" s="579"/>
      <c r="AU309" s="579"/>
      <c r="AV309" s="579"/>
      <c r="AW309" s="579"/>
      <c r="AX309" s="579"/>
      <c r="AY309" s="579"/>
      <c r="AZ309" s="579"/>
      <c r="BA309" s="579"/>
      <c r="BB309" s="579"/>
      <c r="BC309" s="579"/>
      <c r="BD309" s="579"/>
      <c r="BE309" s="579"/>
      <c r="BF309" s="579"/>
      <c r="BG309" s="579"/>
      <c r="BH309" s="579"/>
      <c r="BI309" s="579"/>
      <c r="BJ309" s="579"/>
      <c r="BK309" s="579"/>
      <c r="BL309" s="579"/>
      <c r="BM309" s="579"/>
      <c r="BN309" s="579"/>
      <c r="BO309" s="579"/>
      <c r="BP309" s="579"/>
      <c r="BQ309" s="579"/>
      <c r="BR309" s="579"/>
      <c r="BS309" s="579"/>
      <c r="BT309" s="579"/>
      <c r="BU309" s="579"/>
      <c r="BV309" s="579"/>
      <c r="BW309" s="579"/>
      <c r="BX309" s="579"/>
      <c r="BY309" s="579"/>
      <c r="BZ309" s="579"/>
      <c r="CA309" s="579"/>
      <c r="CB309" s="579"/>
      <c r="CC309" s="579"/>
      <c r="CD309" s="579"/>
      <c r="CE309" s="579"/>
      <c r="CF309" s="579"/>
      <c r="CG309" s="579"/>
      <c r="CH309" s="579"/>
      <c r="CI309" s="579"/>
      <c r="CJ309" s="579"/>
      <c r="CK309" s="579"/>
      <c r="CL309" s="579"/>
      <c r="CM309" s="579"/>
      <c r="CN309" s="579"/>
      <c r="CO309" s="579"/>
      <c r="CP309" s="579"/>
      <c r="CQ309" s="579"/>
      <c r="CR309" s="579"/>
    </row>
    <row r="310" s="582" customFormat="true" ht="15" hidden="false" customHeight="false" outlineLevel="0" collapsed="false">
      <c r="A310" s="555" t="e">
        <f aca="false">#REF!</f>
        <v>#REF!</v>
      </c>
      <c r="B310" s="562" t="e">
        <f aca="false">#REF!</f>
        <v>#REF!</v>
      </c>
      <c r="C310" s="563" t="e">
        <f aca="false">B310/#REF!</f>
        <v>#REF!</v>
      </c>
      <c r="D310" s="563" t="e">
        <f aca="false">(B310-B309)/B309</f>
        <v>#REF!</v>
      </c>
      <c r="E310" s="564" t="e">
        <f aca="false">#REF!</f>
        <v>#REF!</v>
      </c>
      <c r="F310" s="565" t="s">
        <v>166</v>
      </c>
      <c r="G310" s="578"/>
      <c r="H310" s="576"/>
      <c r="I310" s="576"/>
      <c r="J310" s="581"/>
      <c r="L310" s="566"/>
      <c r="M310" s="581"/>
      <c r="N310" s="581"/>
      <c r="O310" s="581"/>
      <c r="P310" s="581"/>
      <c r="Q310" s="581"/>
      <c r="R310" s="581"/>
      <c r="S310" s="581"/>
      <c r="T310" s="581"/>
      <c r="U310" s="581"/>
      <c r="V310" s="581"/>
      <c r="W310" s="581"/>
      <c r="X310" s="581"/>
      <c r="Y310" s="581"/>
      <c r="Z310" s="581"/>
      <c r="AA310" s="581"/>
      <c r="AB310" s="581"/>
      <c r="AC310" s="581"/>
      <c r="AD310" s="581"/>
      <c r="AE310" s="581"/>
      <c r="AF310" s="581"/>
      <c r="AG310" s="581"/>
      <c r="AH310" s="581"/>
      <c r="AI310" s="581"/>
      <c r="AJ310" s="581"/>
      <c r="AK310" s="581"/>
      <c r="AL310" s="581"/>
      <c r="AM310" s="581"/>
      <c r="AN310" s="581"/>
      <c r="AO310" s="581"/>
      <c r="AP310" s="581"/>
      <c r="AQ310" s="581"/>
      <c r="AR310" s="581"/>
      <c r="AS310" s="581"/>
      <c r="AT310" s="581"/>
      <c r="AU310" s="581"/>
      <c r="AV310" s="581"/>
      <c r="AW310" s="581"/>
      <c r="AX310" s="581"/>
      <c r="AY310" s="581"/>
      <c r="AZ310" s="581"/>
      <c r="BA310" s="581"/>
      <c r="BB310" s="581"/>
      <c r="BC310" s="581"/>
      <c r="BD310" s="581"/>
      <c r="BE310" s="581"/>
      <c r="BF310" s="581"/>
      <c r="BG310" s="581"/>
      <c r="BH310" s="581"/>
      <c r="BI310" s="581"/>
      <c r="BJ310" s="581"/>
      <c r="BK310" s="581"/>
      <c r="BL310" s="581"/>
      <c r="BM310" s="581"/>
      <c r="BN310" s="581"/>
      <c r="BO310" s="581"/>
      <c r="BP310" s="581"/>
      <c r="BQ310" s="581"/>
      <c r="BR310" s="581"/>
      <c r="BS310" s="581"/>
      <c r="BT310" s="581"/>
      <c r="BU310" s="581"/>
      <c r="BV310" s="581"/>
      <c r="BW310" s="581"/>
      <c r="BX310" s="581"/>
      <c r="BY310" s="581"/>
      <c r="BZ310" s="581"/>
      <c r="CA310" s="581"/>
      <c r="CB310" s="581"/>
      <c r="CC310" s="581"/>
      <c r="CD310" s="581"/>
      <c r="CE310" s="581"/>
      <c r="CF310" s="581"/>
      <c r="CG310" s="581"/>
      <c r="CH310" s="581"/>
      <c r="CI310" s="581"/>
      <c r="CJ310" s="581"/>
      <c r="CK310" s="581"/>
      <c r="CL310" s="581"/>
      <c r="CM310" s="581"/>
      <c r="CN310" s="581"/>
      <c r="CO310" s="581"/>
      <c r="CP310" s="581"/>
      <c r="CQ310" s="581"/>
      <c r="CR310" s="581"/>
    </row>
    <row r="311" s="582" customFormat="true" ht="25.5" hidden="false" customHeight="false" outlineLevel="0" collapsed="false">
      <c r="A311" s="555" t="e">
        <f aca="false">#REF!</f>
        <v>#REF!</v>
      </c>
      <c r="B311" s="562" t="e">
        <f aca="false">#REF!</f>
        <v>#REF!</v>
      </c>
      <c r="C311" s="563" t="e">
        <f aca="false">B311/#REF!</f>
        <v>#REF!</v>
      </c>
      <c r="D311" s="563" t="e">
        <f aca="false">(B311-B310)/B310</f>
        <v>#REF!</v>
      </c>
      <c r="E311" s="564" t="e">
        <f aca="false">#REF!</f>
        <v>#REF!</v>
      </c>
      <c r="F311" s="565" t="s">
        <v>166</v>
      </c>
      <c r="G311" s="583"/>
      <c r="H311" s="580"/>
      <c r="I311" s="580"/>
      <c r="J311" s="575"/>
      <c r="K311" s="581"/>
      <c r="L311" s="566"/>
      <c r="M311" s="581"/>
      <c r="N311" s="581"/>
      <c r="O311" s="581"/>
      <c r="P311" s="581"/>
      <c r="Q311" s="581"/>
      <c r="R311" s="581"/>
      <c r="S311" s="581"/>
      <c r="T311" s="581"/>
      <c r="U311" s="581"/>
      <c r="V311" s="581"/>
      <c r="W311" s="581"/>
      <c r="X311" s="581"/>
      <c r="Y311" s="581"/>
      <c r="Z311" s="581"/>
      <c r="AA311" s="581"/>
      <c r="AB311" s="581"/>
      <c r="AC311" s="581"/>
      <c r="AD311" s="581"/>
      <c r="AE311" s="581"/>
      <c r="AF311" s="581"/>
      <c r="AG311" s="581"/>
      <c r="AH311" s="581"/>
      <c r="AI311" s="581"/>
      <c r="AJ311" s="581"/>
      <c r="AK311" s="581"/>
      <c r="AL311" s="581"/>
      <c r="AM311" s="581"/>
      <c r="AN311" s="581"/>
      <c r="AO311" s="581"/>
      <c r="AP311" s="581"/>
      <c r="AQ311" s="581"/>
      <c r="AR311" s="581"/>
      <c r="AS311" s="581"/>
      <c r="AT311" s="581"/>
      <c r="AU311" s="581"/>
      <c r="AV311" s="581"/>
      <c r="AW311" s="581"/>
      <c r="AX311" s="581"/>
      <c r="AY311" s="581"/>
      <c r="AZ311" s="581"/>
      <c r="BA311" s="581"/>
      <c r="BB311" s="581"/>
      <c r="BC311" s="581"/>
      <c r="BD311" s="581"/>
      <c r="BE311" s="581"/>
      <c r="BF311" s="581"/>
      <c r="BG311" s="581"/>
      <c r="BH311" s="581"/>
      <c r="BI311" s="581"/>
      <c r="BJ311" s="581"/>
      <c r="BK311" s="581"/>
      <c r="BL311" s="581"/>
      <c r="BM311" s="581"/>
      <c r="BN311" s="581"/>
      <c r="BO311" s="581"/>
      <c r="BP311" s="581"/>
      <c r="BQ311" s="581"/>
      <c r="BR311" s="581"/>
      <c r="BS311" s="581"/>
      <c r="BT311" s="581"/>
      <c r="BU311" s="581"/>
      <c r="BV311" s="581"/>
      <c r="BW311" s="581"/>
      <c r="BX311" s="581"/>
      <c r="BY311" s="581"/>
      <c r="BZ311" s="581"/>
      <c r="CA311" s="581"/>
      <c r="CB311" s="581"/>
      <c r="CC311" s="581"/>
      <c r="CD311" s="581"/>
      <c r="CE311" s="581"/>
      <c r="CF311" s="581"/>
      <c r="CG311" s="581"/>
      <c r="CH311" s="581"/>
      <c r="CI311" s="581"/>
      <c r="CJ311" s="581"/>
      <c r="CK311" s="581"/>
      <c r="CL311" s="581"/>
      <c r="CM311" s="581"/>
      <c r="CN311" s="581"/>
      <c r="CO311" s="581"/>
      <c r="CP311" s="581"/>
      <c r="CQ311" s="581"/>
      <c r="CR311" s="581"/>
    </row>
    <row r="312" customFormat="false" ht="15" hidden="false" customHeight="false" outlineLevel="0" collapsed="false">
      <c r="A312" s="555" t="e">
        <f aca="false">#REF!</f>
        <v>#REF!</v>
      </c>
      <c r="B312" s="562" t="e">
        <f aca="false">#REF!</f>
        <v>#REF!</v>
      </c>
      <c r="C312" s="563" t="e">
        <f aca="false">B312/#REF!</f>
        <v>#REF!</v>
      </c>
      <c r="D312" s="563" t="e">
        <f aca="false">(B312-B311)/B311</f>
        <v>#REF!</v>
      </c>
      <c r="E312" s="564" t="e">
        <f aca="false">#REF!</f>
        <v>#REF!</v>
      </c>
      <c r="F312" s="565" t="s">
        <v>166</v>
      </c>
      <c r="G312" s="578"/>
      <c r="H312" s="576"/>
      <c r="I312" s="576"/>
      <c r="J312" s="575"/>
      <c r="K312" s="584"/>
      <c r="L312" s="566"/>
      <c r="M312" s="584"/>
      <c r="N312" s="584"/>
      <c r="O312" s="584"/>
      <c r="P312" s="584"/>
      <c r="Q312" s="584"/>
      <c r="R312" s="584"/>
      <c r="S312" s="584"/>
      <c r="T312" s="584"/>
      <c r="U312" s="584"/>
      <c r="V312" s="584"/>
      <c r="W312" s="584"/>
      <c r="X312" s="584"/>
      <c r="Y312" s="584"/>
      <c r="Z312" s="584"/>
      <c r="AA312" s="584"/>
      <c r="AB312" s="584"/>
      <c r="AC312" s="584"/>
      <c r="AD312" s="584"/>
      <c r="AE312" s="584"/>
      <c r="AF312" s="584"/>
      <c r="AG312" s="584"/>
      <c r="AH312" s="584"/>
      <c r="AI312" s="584"/>
      <c r="AJ312" s="584"/>
      <c r="AK312" s="584"/>
      <c r="AL312" s="584"/>
      <c r="AM312" s="584"/>
      <c r="AN312" s="584"/>
      <c r="AO312" s="584"/>
      <c r="AP312" s="584"/>
      <c r="AQ312" s="584"/>
      <c r="AR312" s="584"/>
      <c r="AS312" s="584"/>
      <c r="AT312" s="584"/>
      <c r="AU312" s="584"/>
      <c r="AV312" s="584"/>
      <c r="AW312" s="584"/>
      <c r="AX312" s="584"/>
      <c r="AY312" s="584"/>
      <c r="AZ312" s="584"/>
      <c r="BA312" s="584"/>
      <c r="BB312" s="584"/>
      <c r="BC312" s="584"/>
      <c r="BD312" s="584"/>
      <c r="BE312" s="584"/>
      <c r="BF312" s="584"/>
      <c r="BG312" s="584"/>
      <c r="BH312" s="584"/>
      <c r="BI312" s="584"/>
      <c r="BJ312" s="584"/>
      <c r="BK312" s="584"/>
      <c r="BL312" s="584"/>
      <c r="BM312" s="584"/>
      <c r="BN312" s="584"/>
      <c r="BO312" s="584"/>
      <c r="BP312" s="584"/>
      <c r="BQ312" s="584"/>
      <c r="BR312" s="584"/>
      <c r="BS312" s="584"/>
      <c r="BT312" s="584"/>
      <c r="BU312" s="584"/>
      <c r="BV312" s="584"/>
      <c r="BW312" s="584"/>
      <c r="BX312" s="584"/>
      <c r="BY312" s="584"/>
      <c r="BZ312" s="584"/>
      <c r="CA312" s="584"/>
      <c r="CB312" s="584"/>
      <c r="CC312" s="584"/>
      <c r="CD312" s="584"/>
      <c r="CE312" s="584"/>
      <c r="CF312" s="584"/>
      <c r="CG312" s="584"/>
      <c r="CH312" s="584"/>
      <c r="CI312" s="584"/>
      <c r="CJ312" s="584"/>
      <c r="CK312" s="584"/>
      <c r="CL312" s="584"/>
      <c r="CM312" s="584"/>
      <c r="CN312" s="584"/>
      <c r="CO312" s="584"/>
      <c r="CP312" s="584"/>
      <c r="CQ312" s="584"/>
      <c r="CR312" s="584"/>
    </row>
    <row r="313" customFormat="false" ht="15" hidden="false" customHeight="false" outlineLevel="0" collapsed="false">
      <c r="A313" s="555" t="e">
        <f aca="false">#REF!</f>
        <v>#REF!</v>
      </c>
      <c r="B313" s="562" t="e">
        <f aca="false">#REF!</f>
        <v>#REF!</v>
      </c>
      <c r="C313" s="563" t="e">
        <f aca="false">B313/#REF!</f>
        <v>#REF!</v>
      </c>
      <c r="D313" s="563" t="e">
        <f aca="false">(B313-B312)/B312</f>
        <v>#REF!</v>
      </c>
      <c r="E313" s="564" t="e">
        <f aca="false">#REF!</f>
        <v>#REF!</v>
      </c>
      <c r="F313" s="565" t="s">
        <v>166</v>
      </c>
      <c r="G313" s="578"/>
      <c r="H313" s="576"/>
      <c r="I313" s="576"/>
      <c r="J313" s="575"/>
      <c r="K313" s="584"/>
      <c r="L313" s="566"/>
      <c r="M313" s="584"/>
      <c r="N313" s="584"/>
      <c r="O313" s="584"/>
      <c r="P313" s="584"/>
      <c r="Q313" s="584"/>
      <c r="R313" s="584"/>
      <c r="S313" s="584"/>
      <c r="T313" s="584"/>
      <c r="U313" s="584"/>
      <c r="V313" s="584"/>
      <c r="W313" s="584"/>
      <c r="X313" s="584"/>
      <c r="Y313" s="584"/>
      <c r="Z313" s="584"/>
      <c r="AA313" s="584"/>
      <c r="AB313" s="584"/>
      <c r="AC313" s="584"/>
      <c r="AD313" s="584"/>
      <c r="AE313" s="584"/>
      <c r="AF313" s="584"/>
      <c r="AG313" s="584"/>
      <c r="AH313" s="584"/>
      <c r="AI313" s="584"/>
      <c r="AJ313" s="584"/>
      <c r="AK313" s="584"/>
      <c r="AL313" s="584"/>
      <c r="AM313" s="584"/>
      <c r="AN313" s="584"/>
      <c r="AO313" s="584"/>
      <c r="AP313" s="584"/>
      <c r="AQ313" s="584"/>
      <c r="AR313" s="584"/>
      <c r="AS313" s="584"/>
      <c r="AT313" s="584"/>
      <c r="AU313" s="584"/>
      <c r="AV313" s="584"/>
      <c r="AW313" s="584"/>
      <c r="AX313" s="584"/>
      <c r="AY313" s="584"/>
      <c r="AZ313" s="584"/>
      <c r="BA313" s="584"/>
      <c r="BB313" s="584"/>
      <c r="BC313" s="584"/>
      <c r="BD313" s="584"/>
      <c r="BE313" s="584"/>
      <c r="BF313" s="584"/>
      <c r="BG313" s="584"/>
      <c r="BH313" s="584"/>
      <c r="BI313" s="584"/>
      <c r="BJ313" s="584"/>
      <c r="BK313" s="584"/>
      <c r="BL313" s="584"/>
      <c r="BM313" s="584"/>
      <c r="BN313" s="584"/>
      <c r="BO313" s="584"/>
      <c r="BP313" s="584"/>
      <c r="BQ313" s="584"/>
      <c r="BR313" s="584"/>
      <c r="BS313" s="584"/>
      <c r="BT313" s="584"/>
      <c r="BU313" s="584"/>
      <c r="BV313" s="584"/>
      <c r="BW313" s="584"/>
      <c r="BX313" s="584"/>
      <c r="BY313" s="584"/>
      <c r="BZ313" s="584"/>
      <c r="CA313" s="584"/>
      <c r="CB313" s="584"/>
      <c r="CC313" s="584"/>
      <c r="CD313" s="584"/>
      <c r="CE313" s="584"/>
      <c r="CF313" s="584"/>
      <c r="CG313" s="584"/>
      <c r="CH313" s="584"/>
      <c r="CI313" s="584"/>
      <c r="CJ313" s="584"/>
      <c r="CK313" s="584"/>
      <c r="CL313" s="584"/>
      <c r="CM313" s="584"/>
      <c r="CN313" s="584"/>
      <c r="CO313" s="584"/>
      <c r="CP313" s="584"/>
      <c r="CQ313" s="584"/>
      <c r="CR313" s="584"/>
    </row>
    <row r="314" customFormat="false" ht="15" hidden="false" customHeight="false" outlineLevel="0" collapsed="false">
      <c r="A314" s="555" t="e">
        <f aca="false">#REF!</f>
        <v>#REF!</v>
      </c>
      <c r="B314" s="562" t="e">
        <f aca="false">#REF!</f>
        <v>#REF!</v>
      </c>
      <c r="C314" s="563" t="e">
        <f aca="false">B314/#REF!</f>
        <v>#REF!</v>
      </c>
      <c r="D314" s="563" t="e">
        <f aca="false">(B314-B313)/B313</f>
        <v>#REF!</v>
      </c>
      <c r="E314" s="564" t="e">
        <f aca="false">#REF!</f>
        <v>#REF!</v>
      </c>
      <c r="F314" s="565" t="s">
        <v>166</v>
      </c>
      <c r="G314" s="578"/>
      <c r="H314" s="576"/>
      <c r="I314" s="576"/>
      <c r="J314" s="575"/>
      <c r="L314" s="566"/>
    </row>
    <row r="315" customFormat="false" ht="15" hidden="false" customHeight="false" outlineLevel="0" collapsed="false">
      <c r="A315" s="555" t="e">
        <f aca="false">#REF!</f>
        <v>#REF!</v>
      </c>
      <c r="B315" s="562" t="e">
        <f aca="false">#REF!</f>
        <v>#REF!</v>
      </c>
      <c r="C315" s="563" t="e">
        <f aca="false">B315/#REF!</f>
        <v>#REF!</v>
      </c>
      <c r="D315" s="563" t="e">
        <f aca="false">(B315-B314)/B314</f>
        <v>#REF!</v>
      </c>
      <c r="E315" s="564" t="e">
        <f aca="false">#REF!</f>
        <v>#REF!</v>
      </c>
      <c r="F315" s="565" t="s">
        <v>166</v>
      </c>
      <c r="G315" s="578"/>
      <c r="H315" s="576"/>
      <c r="I315" s="576"/>
      <c r="J315" s="581"/>
      <c r="L315" s="566"/>
    </row>
    <row r="316" customFormat="false" ht="15" hidden="false" customHeight="false" outlineLevel="0" collapsed="false">
      <c r="A316" s="555" t="e">
        <f aca="false">#REF!</f>
        <v>#REF!</v>
      </c>
      <c r="B316" s="562" t="e">
        <f aca="false">#REF!</f>
        <v>#REF!</v>
      </c>
      <c r="C316" s="563" t="e">
        <f aca="false">B316/#REF!</f>
        <v>#REF!</v>
      </c>
      <c r="D316" s="563" t="e">
        <f aca="false">(B316-B315)/B315</f>
        <v>#REF!</v>
      </c>
      <c r="E316" s="564" t="e">
        <f aca="false">#REF!</f>
        <v>#REF!</v>
      </c>
      <c r="F316" s="565" t="s">
        <v>166</v>
      </c>
      <c r="G316" s="578"/>
      <c r="H316" s="576"/>
      <c r="I316" s="576"/>
      <c r="J316" s="581"/>
      <c r="L316" s="566"/>
    </row>
    <row r="317" customFormat="false" ht="15" hidden="false" customHeight="false" outlineLevel="0" collapsed="false">
      <c r="A317" s="555" t="e">
        <f aca="false">#REF!</f>
        <v>#REF!</v>
      </c>
      <c r="B317" s="562" t="e">
        <f aca="false">#REF!</f>
        <v>#REF!</v>
      </c>
      <c r="C317" s="563" t="e">
        <f aca="false">B317/#REF!</f>
        <v>#REF!</v>
      </c>
      <c r="D317" s="563" t="e">
        <f aca="false">(B317-B316)/B316</f>
        <v>#REF!</v>
      </c>
      <c r="E317" s="564" t="e">
        <f aca="false">#REF!</f>
        <v>#REF!</v>
      </c>
      <c r="F317" s="565" t="s">
        <v>166</v>
      </c>
      <c r="G317" s="585"/>
      <c r="H317" s="582"/>
      <c r="I317" s="582"/>
      <c r="J317" s="586"/>
      <c r="K317" s="581"/>
      <c r="L317" s="566"/>
    </row>
    <row r="318" customFormat="false" ht="15" hidden="false" customHeight="false" outlineLevel="0" collapsed="false">
      <c r="A318" s="555" t="e">
        <f aca="false">#REF!</f>
        <v>#REF!</v>
      </c>
      <c r="B318" s="562" t="e">
        <f aca="false">#REF!</f>
        <v>#REF!</v>
      </c>
      <c r="C318" s="563" t="e">
        <f aca="false">B318/#REF!</f>
        <v>#REF!</v>
      </c>
      <c r="D318" s="563" t="e">
        <f aca="false">(B318-B317)/B317</f>
        <v>#REF!</v>
      </c>
      <c r="E318" s="564" t="e">
        <f aca="false">#REF!</f>
        <v>#REF!</v>
      </c>
      <c r="F318" s="565" t="s">
        <v>166</v>
      </c>
      <c r="G318" s="585"/>
      <c r="H318" s="582"/>
      <c r="I318" s="582"/>
      <c r="J318" s="586"/>
      <c r="K318" s="581"/>
      <c r="L318" s="566"/>
    </row>
    <row r="319" customFormat="false" ht="14.25" hidden="false" customHeight="false" outlineLevel="0" collapsed="false">
      <c r="A319" s="555" t="e">
        <f aca="false">#REF!</f>
        <v>#REF!</v>
      </c>
      <c r="B319" s="562" t="e">
        <f aca="false">#REF!</f>
        <v>#REF!</v>
      </c>
      <c r="C319" s="563" t="e">
        <f aca="false">B319/#REF!</f>
        <v>#REF!</v>
      </c>
      <c r="D319" s="563" t="e">
        <f aca="false">(B319-B318)/B318</f>
        <v>#REF!</v>
      </c>
      <c r="E319" s="564" t="e">
        <f aca="false">#REF!</f>
        <v>#REF!</v>
      </c>
      <c r="F319" s="565" t="s">
        <v>166</v>
      </c>
      <c r="G319" s="2"/>
      <c r="J319" s="587"/>
      <c r="K319" s="584"/>
      <c r="L319" s="566"/>
    </row>
    <row r="320" customFormat="false" ht="14.25" hidden="false" customHeight="false" outlineLevel="0" collapsed="false">
      <c r="A320" s="555" t="e">
        <f aca="false">#REF!</f>
        <v>#REF!</v>
      </c>
      <c r="B320" s="562" t="e">
        <f aca="false">#REF!</f>
        <v>#REF!</v>
      </c>
      <c r="C320" s="563" t="e">
        <f aca="false">B320/#REF!</f>
        <v>#REF!</v>
      </c>
      <c r="D320" s="563" t="e">
        <f aca="false">(B320-B319)/B319</f>
        <v>#REF!</v>
      </c>
      <c r="E320" s="564" t="e">
        <f aca="false">#REF!</f>
        <v>#REF!</v>
      </c>
      <c r="F320" s="565" t="s">
        <v>166</v>
      </c>
      <c r="G320" s="2"/>
      <c r="J320" s="587"/>
      <c r="K320" s="584"/>
      <c r="L320" s="566"/>
    </row>
    <row r="321" customFormat="false" ht="14.25" hidden="false" customHeight="false" outlineLevel="0" collapsed="false">
      <c r="A321" s="555" t="e">
        <f aca="false">#REF!</f>
        <v>#REF!</v>
      </c>
      <c r="B321" s="562" t="e">
        <f aca="false">#REF!</f>
        <v>#REF!</v>
      </c>
      <c r="C321" s="563" t="e">
        <f aca="false">B321/#REF!</f>
        <v>#REF!</v>
      </c>
      <c r="D321" s="563" t="e">
        <f aca="false">(B321-B320)/B320</f>
        <v>#REF!</v>
      </c>
      <c r="E321" s="564" t="e">
        <f aca="false">#REF!</f>
        <v>#REF!</v>
      </c>
      <c r="F321" s="565" t="s">
        <v>166</v>
      </c>
      <c r="G321" s="2"/>
      <c r="J321" s="2"/>
      <c r="L321" s="566"/>
    </row>
    <row r="322" customFormat="false" ht="15" hidden="false" customHeight="true" outlineLevel="0" collapsed="false">
      <c r="A322" s="555" t="e">
        <f aca="false">#REF!</f>
        <v>#REF!</v>
      </c>
      <c r="B322" s="562" t="e">
        <f aca="false">#REF!</f>
        <v>#REF!</v>
      </c>
      <c r="C322" s="563" t="e">
        <f aca="false">B322/#REF!</f>
        <v>#REF!</v>
      </c>
      <c r="D322" s="563" t="e">
        <f aca="false">(B322-B321)/B321</f>
        <v>#REF!</v>
      </c>
      <c r="E322" s="564" t="e">
        <f aca="false">#REF!</f>
        <v>#REF!</v>
      </c>
      <c r="F322" s="565" t="s">
        <v>166</v>
      </c>
      <c r="G322" s="2"/>
      <c r="J322" s="2"/>
      <c r="L322" s="566"/>
    </row>
    <row r="323" customFormat="false" ht="14.25" hidden="false" customHeight="false" outlineLevel="0" collapsed="false">
      <c r="A323" s="555" t="e">
        <f aca="false">#REF!</f>
        <v>#REF!</v>
      </c>
      <c r="B323" s="562" t="e">
        <f aca="false">#REF!</f>
        <v>#REF!</v>
      </c>
      <c r="C323" s="563" t="e">
        <f aca="false">B323/#REF!</f>
        <v>#REF!</v>
      </c>
      <c r="D323" s="563" t="e">
        <f aca="false">(B323-B322)/B322</f>
        <v>#REF!</v>
      </c>
      <c r="E323" s="564" t="e">
        <f aca="false">#REF!</f>
        <v>#REF!</v>
      </c>
      <c r="F323" s="565" t="s">
        <v>166</v>
      </c>
      <c r="G323" s="2"/>
      <c r="J323" s="2"/>
      <c r="L323" s="566"/>
    </row>
    <row r="324" customFormat="false" ht="14.25" hidden="false" customHeight="false" outlineLevel="0" collapsed="false">
      <c r="A324" s="555" t="e">
        <f aca="false">#REF!</f>
        <v>#REF!</v>
      </c>
      <c r="B324" s="562" t="e">
        <f aca="false">#REF!</f>
        <v>#REF!</v>
      </c>
      <c r="C324" s="563" t="e">
        <f aca="false">B324/#REF!</f>
        <v>#REF!</v>
      </c>
      <c r="D324" s="563" t="e">
        <f aca="false">(B324-B323)/B323</f>
        <v>#REF!</v>
      </c>
      <c r="E324" s="564" t="e">
        <f aca="false">#REF!</f>
        <v>#REF!</v>
      </c>
      <c r="F324" s="565" t="s">
        <v>166</v>
      </c>
      <c r="G324" s="587"/>
      <c r="H324" s="584"/>
      <c r="I324" s="584"/>
      <c r="J324" s="587"/>
      <c r="K324" s="584"/>
      <c r="L324" s="566"/>
    </row>
    <row r="325" customFormat="false" ht="14.25" hidden="false" customHeight="false" outlineLevel="0" collapsed="false">
      <c r="A325" s="555" t="e">
        <f aca="false">#REF!</f>
        <v>#REF!</v>
      </c>
      <c r="B325" s="562" t="e">
        <f aca="false">#REF!</f>
        <v>#REF!</v>
      </c>
      <c r="C325" s="563" t="e">
        <f aca="false">B325/#REF!</f>
        <v>#REF!</v>
      </c>
      <c r="D325" s="563" t="e">
        <f aca="false">(B325-B324)/B324</f>
        <v>#REF!</v>
      </c>
      <c r="E325" s="564" t="e">
        <f aca="false">#REF!</f>
        <v>#REF!</v>
      </c>
      <c r="F325" s="565" t="s">
        <v>166</v>
      </c>
      <c r="G325" s="587"/>
      <c r="H325" s="584"/>
      <c r="I325" s="584"/>
      <c r="J325" s="587"/>
      <c r="K325" s="584"/>
      <c r="L325" s="566"/>
    </row>
    <row r="326" customFormat="false" ht="14.25" hidden="false" customHeight="false" outlineLevel="0" collapsed="false">
      <c r="A326" s="555" t="e">
        <f aca="false">#REF!</f>
        <v>#REF!</v>
      </c>
      <c r="B326" s="562" t="e">
        <f aca="false">#REF!</f>
        <v>#REF!</v>
      </c>
      <c r="C326" s="563" t="e">
        <f aca="false">B326/#REF!</f>
        <v>#REF!</v>
      </c>
      <c r="D326" s="563" t="e">
        <f aca="false">(B326-B325)/B325</f>
        <v>#REF!</v>
      </c>
      <c r="E326" s="564" t="e">
        <f aca="false">#REF!</f>
        <v>#REF!</v>
      </c>
      <c r="F326" s="565" t="s">
        <v>166</v>
      </c>
      <c r="G326" s="2"/>
      <c r="J326" s="2"/>
      <c r="L326" s="566"/>
    </row>
    <row r="327" customFormat="false" ht="14.25" hidden="false" customHeight="false" outlineLevel="0" collapsed="false">
      <c r="A327" s="555" t="e">
        <f aca="false">#REF!</f>
        <v>#REF!</v>
      </c>
      <c r="B327" s="562" t="e">
        <f aca="false">#REF!</f>
        <v>#REF!</v>
      </c>
      <c r="C327" s="563" t="e">
        <f aca="false">B327/#REF!</f>
        <v>#REF!</v>
      </c>
      <c r="D327" s="563" t="e">
        <f aca="false">(B327-B326)/B326</f>
        <v>#REF!</v>
      </c>
      <c r="E327" s="564" t="e">
        <f aca="false">#REF!</f>
        <v>#REF!</v>
      </c>
      <c r="F327" s="565" t="s">
        <v>166</v>
      </c>
      <c r="G327" s="2"/>
      <c r="J327" s="2"/>
      <c r="L327" s="566"/>
    </row>
    <row r="328" customFormat="false" ht="14.25" hidden="false" customHeight="false" outlineLevel="0" collapsed="false">
      <c r="A328" s="555" t="e">
        <f aca="false">#REF!</f>
        <v>#REF!</v>
      </c>
      <c r="B328" s="562" t="e">
        <f aca="false">#REF!</f>
        <v>#REF!</v>
      </c>
      <c r="C328" s="563" t="e">
        <f aca="false">B328/#REF!</f>
        <v>#REF!</v>
      </c>
      <c r="D328" s="563" t="e">
        <f aca="false">(B328-B327)/B327</f>
        <v>#REF!</v>
      </c>
      <c r="E328" s="564" t="e">
        <f aca="false">#REF!</f>
        <v>#REF!</v>
      </c>
      <c r="F328" s="565" t="s">
        <v>166</v>
      </c>
      <c r="G328" s="2"/>
      <c r="J328" s="2"/>
      <c r="L328" s="566"/>
    </row>
    <row r="329" customFormat="false" ht="14.25" hidden="false" customHeight="false" outlineLevel="0" collapsed="false">
      <c r="A329" s="555" t="e">
        <f aca="false">#REF!</f>
        <v>#REF!</v>
      </c>
      <c r="B329" s="562" t="e">
        <f aca="false">#REF!</f>
        <v>#REF!</v>
      </c>
      <c r="C329" s="563" t="e">
        <f aca="false">B329/#REF!</f>
        <v>#REF!</v>
      </c>
      <c r="D329" s="563" t="e">
        <f aca="false">(B329-B328)/B328</f>
        <v>#REF!</v>
      </c>
      <c r="E329" s="564" t="e">
        <f aca="false">#REF!</f>
        <v>#REF!</v>
      </c>
      <c r="F329" s="565" t="s">
        <v>166</v>
      </c>
      <c r="G329" s="2"/>
      <c r="J329" s="2"/>
      <c r="L329" s="566"/>
    </row>
    <row r="330" customFormat="false" ht="14.25" hidden="false" customHeight="false" outlineLevel="0" collapsed="false">
      <c r="A330" s="555" t="e">
        <f aca="false">#REF!</f>
        <v>#REF!</v>
      </c>
      <c r="B330" s="562" t="e">
        <f aca="false">#REF!</f>
        <v>#REF!</v>
      </c>
      <c r="C330" s="563" t="e">
        <f aca="false">B330/#REF!</f>
        <v>#REF!</v>
      </c>
      <c r="D330" s="563" t="e">
        <f aca="false">(B330-B329)/B329</f>
        <v>#REF!</v>
      </c>
      <c r="E330" s="564" t="e">
        <f aca="false">#REF!</f>
        <v>#REF!</v>
      </c>
      <c r="F330" s="565" t="s">
        <v>166</v>
      </c>
      <c r="L330" s="566"/>
    </row>
    <row r="331" customFormat="false" ht="14.25" hidden="false" customHeight="false" outlineLevel="0" collapsed="false">
      <c r="A331" s="555" t="e">
        <f aca="false">#REF!</f>
        <v>#REF!</v>
      </c>
      <c r="B331" s="562" t="e">
        <f aca="false">#REF!</f>
        <v>#REF!</v>
      </c>
      <c r="C331" s="563" t="e">
        <f aca="false">B331/#REF!</f>
        <v>#REF!</v>
      </c>
      <c r="D331" s="563" t="e">
        <f aca="false">(B331-B330)/B330</f>
        <v>#REF!</v>
      </c>
      <c r="E331" s="564" t="e">
        <f aca="false">#REF!</f>
        <v>#REF!</v>
      </c>
      <c r="F331" s="565" t="s">
        <v>166</v>
      </c>
      <c r="L331" s="566"/>
    </row>
    <row r="332" customFormat="false" ht="14.25" hidden="false" customHeight="false" outlineLevel="0" collapsed="false">
      <c r="A332" s="555" t="e">
        <f aca="false">#REF!</f>
        <v>#REF!</v>
      </c>
      <c r="B332" s="562" t="e">
        <f aca="false">#REF!</f>
        <v>#REF!</v>
      </c>
      <c r="C332" s="563" t="e">
        <f aca="false">B332/#REF!</f>
        <v>#REF!</v>
      </c>
      <c r="D332" s="563" t="e">
        <f aca="false">(B332-B331)/B331</f>
        <v>#REF!</v>
      </c>
      <c r="E332" s="564" t="e">
        <f aca="false">#REF!</f>
        <v>#REF!</v>
      </c>
      <c r="F332" s="565" t="s">
        <v>166</v>
      </c>
      <c r="L332" s="566"/>
    </row>
    <row r="333" customFormat="false" ht="14.25" hidden="false" customHeight="false" outlineLevel="0" collapsed="false">
      <c r="A333" s="555" t="e">
        <f aca="false">#REF!</f>
        <v>#REF!</v>
      </c>
      <c r="B333" s="562" t="e">
        <f aca="false">#REF!</f>
        <v>#REF!</v>
      </c>
      <c r="C333" s="563" t="e">
        <f aca="false">B333/#REF!</f>
        <v>#REF!</v>
      </c>
      <c r="D333" s="563" t="e">
        <f aca="false">(B333-B332)/B332</f>
        <v>#REF!</v>
      </c>
      <c r="E333" s="564" t="e">
        <f aca="false">#REF!</f>
        <v>#REF!</v>
      </c>
      <c r="F333" s="565" t="s">
        <v>166</v>
      </c>
      <c r="L333" s="566"/>
    </row>
    <row r="334" customFormat="false" ht="14.25" hidden="false" customHeight="false" outlineLevel="0" collapsed="false">
      <c r="A334" s="555" t="e">
        <f aca="false">#REF!</f>
        <v>#REF!</v>
      </c>
      <c r="B334" s="562" t="e">
        <f aca="false">#REF!</f>
        <v>#REF!</v>
      </c>
      <c r="C334" s="563" t="e">
        <f aca="false">B334/#REF!</f>
        <v>#REF!</v>
      </c>
      <c r="D334" s="563" t="e">
        <f aca="false">(B334-B333)/B333</f>
        <v>#REF!</v>
      </c>
      <c r="E334" s="564" t="e">
        <f aca="false">#REF!</f>
        <v>#REF!</v>
      </c>
      <c r="F334" s="565" t="s">
        <v>166</v>
      </c>
      <c r="L334" s="566"/>
    </row>
    <row r="335" customFormat="false" ht="14.25" hidden="false" customHeight="false" outlineLevel="0" collapsed="false">
      <c r="A335" s="555" t="e">
        <f aca="false">#REF!</f>
        <v>#REF!</v>
      </c>
      <c r="B335" s="562" t="e">
        <f aca="false">#REF!</f>
        <v>#REF!</v>
      </c>
      <c r="C335" s="563" t="e">
        <f aca="false">B335/#REF!</f>
        <v>#REF!</v>
      </c>
      <c r="D335" s="563" t="e">
        <f aca="false">(B335-B334)/B334</f>
        <v>#REF!</v>
      </c>
      <c r="E335" s="564" t="e">
        <f aca="false">#REF!</f>
        <v>#REF!</v>
      </c>
      <c r="F335" s="565" t="s">
        <v>166</v>
      </c>
      <c r="L335" s="566"/>
    </row>
    <row r="336" customFormat="false" ht="14.25" hidden="false" customHeight="false" outlineLevel="0" collapsed="false">
      <c r="A336" s="555" t="e">
        <f aca="false">#REF!</f>
        <v>#REF!</v>
      </c>
      <c r="B336" s="562" t="e">
        <f aca="false">#REF!</f>
        <v>#REF!</v>
      </c>
      <c r="C336" s="563" t="e">
        <f aca="false">B336/#REF!</f>
        <v>#REF!</v>
      </c>
      <c r="D336" s="563" t="e">
        <f aca="false">(B336-B335)/B335</f>
        <v>#REF!</v>
      </c>
      <c r="E336" s="564" t="e">
        <f aca="false">#REF!</f>
        <v>#REF!</v>
      </c>
      <c r="F336" s="565" t="s">
        <v>166</v>
      </c>
      <c r="L336" s="566"/>
    </row>
    <row r="337" customFormat="false" ht="14.25" hidden="false" customHeight="false" outlineLevel="0" collapsed="false">
      <c r="L337" s="566"/>
    </row>
    <row r="338" customFormat="false" ht="14.25" hidden="false" customHeight="false" outlineLevel="0" collapsed="false">
      <c r="B338" s="584"/>
    </row>
    <row r="340" customFormat="false" ht="14.25" hidden="false" customHeight="false" outlineLevel="0" collapsed="false">
      <c r="B340" s="584"/>
    </row>
    <row r="348" customFormat="false" ht="15" hidden="false" customHeight="false" outlineLevel="0" collapsed="false">
      <c r="A348" s="242" t="s">
        <v>107</v>
      </c>
    </row>
    <row r="349" customFormat="false" ht="18" hidden="false" customHeight="false" outlineLevel="0" collapsed="false">
      <c r="A349" s="424"/>
      <c r="B349" s="588" t="s">
        <v>226</v>
      </c>
      <c r="C349" s="589"/>
      <c r="D349" s="590"/>
      <c r="E349" s="590"/>
      <c r="F349" s="589"/>
      <c r="G349" s="591"/>
      <c r="H349" s="591"/>
      <c r="I349" s="591"/>
      <c r="J349" s="591"/>
      <c r="K349" s="591"/>
    </row>
    <row r="350" customFormat="false" ht="15" hidden="false" customHeight="false" outlineLevel="0" collapsed="false">
      <c r="B350" s="592"/>
    </row>
    <row r="351" customFormat="false" ht="14.25" hidden="false" customHeight="false" outlineLevel="0" collapsed="false">
      <c r="B351" s="593" t="s">
        <v>227</v>
      </c>
      <c r="C351" s="593" t="s">
        <v>227</v>
      </c>
      <c r="D351" s="593" t="s">
        <v>227</v>
      </c>
      <c r="E351" s="593" t="s">
        <v>227</v>
      </c>
      <c r="F351" s="593" t="s">
        <v>227</v>
      </c>
      <c r="G351" s="593" t="s">
        <v>227</v>
      </c>
    </row>
    <row r="352" customFormat="false" ht="14.25" hidden="false" customHeight="false" outlineLevel="0" collapsed="false">
      <c r="B352" s="594" t="s">
        <v>100</v>
      </c>
      <c r="C352" s="594" t="s">
        <v>100</v>
      </c>
      <c r="D352" s="594" t="s">
        <v>100</v>
      </c>
      <c r="E352" s="594" t="s">
        <v>100</v>
      </c>
      <c r="F352" s="594" t="s">
        <v>100</v>
      </c>
      <c r="G352" s="594" t="s">
        <v>100</v>
      </c>
    </row>
    <row r="353" customFormat="false" ht="14.25" hidden="false" customHeight="false" outlineLevel="0" collapsed="false">
      <c r="B353" s="595" t="e">
        <f aca="false">IF(B352="Y",#REF!,"")</f>
        <v>#REF!</v>
      </c>
      <c r="C353" s="595" t="e">
        <f aca="false">IF(C352="Y",#REF!,"")</f>
        <v>#REF!</v>
      </c>
      <c r="D353" s="595" t="e">
        <f aca="false">IF(D352="Y",#REF!,"")</f>
        <v>#REF!</v>
      </c>
      <c r="E353" s="595" t="e">
        <f aca="false">IF(E352="Y",#REF!,"")</f>
        <v>#REF!</v>
      </c>
      <c r="F353" s="595" t="e">
        <f aca="false">IF(F352="Y",#REF!,"")</f>
        <v>#REF!</v>
      </c>
      <c r="G353" s="595" t="e">
        <f aca="false">IF(G352="Y",#REF!,"")</f>
        <v>#REF!</v>
      </c>
    </row>
    <row r="354" customFormat="false" ht="14.25" hidden="false" customHeight="false" outlineLevel="0" collapsed="false">
      <c r="A354" s="555" t="e">
        <f aca="false">#REF!</f>
        <v>#REF!</v>
      </c>
      <c r="B354" s="596" t="e">
        <f aca="false">SUM(C354:G354)</f>
        <v>#REF!</v>
      </c>
      <c r="C354" s="596" t="e">
        <f aca="false">#REF!</f>
        <v>#REF!</v>
      </c>
      <c r="D354" s="596" t="e">
        <f aca="false">#REF!</f>
        <v>#REF!</v>
      </c>
      <c r="E354" s="596" t="e">
        <f aca="false">#REF!</f>
        <v>#REF!</v>
      </c>
      <c r="F354" s="596" t="e">
        <f aca="false">#REF!</f>
        <v>#REF!</v>
      </c>
      <c r="G354" s="596" t="e">
        <f aca="false">#REF!</f>
        <v>#REF!</v>
      </c>
    </row>
    <row r="355" customFormat="false" ht="14.25" hidden="false" customHeight="false" outlineLevel="0" collapsed="false">
      <c r="A355" s="555" t="e">
        <f aca="false">#REF!</f>
        <v>#REF!</v>
      </c>
      <c r="B355" s="596" t="e">
        <f aca="false">SUM(C355:G355)</f>
        <v>#REF!</v>
      </c>
      <c r="C355" s="596" t="e">
        <f aca="false">#REF!</f>
        <v>#REF!</v>
      </c>
      <c r="D355" s="596" t="e">
        <f aca="false">#REF!</f>
        <v>#REF!</v>
      </c>
      <c r="E355" s="596" t="e">
        <f aca="false">#REF!</f>
        <v>#REF!</v>
      </c>
      <c r="F355" s="596" t="e">
        <f aca="false">#REF!</f>
        <v>#REF!</v>
      </c>
      <c r="G355" s="596" t="e">
        <f aca="false">#REF!</f>
        <v>#REF!</v>
      </c>
    </row>
    <row r="356" customFormat="false" ht="14.25" hidden="false" customHeight="false" outlineLevel="0" collapsed="false">
      <c r="A356" s="555" t="e">
        <f aca="false">#REF!</f>
        <v>#REF!</v>
      </c>
      <c r="B356" s="596" t="e">
        <f aca="false">SUM(C356:G356)</f>
        <v>#REF!</v>
      </c>
      <c r="C356" s="596" t="e">
        <f aca="false">#REF!</f>
        <v>#REF!</v>
      </c>
      <c r="D356" s="596" t="e">
        <f aca="false">#REF!</f>
        <v>#REF!</v>
      </c>
      <c r="E356" s="596" t="e">
        <f aca="false">#REF!</f>
        <v>#REF!</v>
      </c>
      <c r="F356" s="596" t="e">
        <f aca="false">#REF!</f>
        <v>#REF!</v>
      </c>
      <c r="G356" s="596" t="e">
        <f aca="false">#REF!</f>
        <v>#REF!</v>
      </c>
    </row>
    <row r="357" customFormat="false" ht="14.25" hidden="false" customHeight="false" outlineLevel="0" collapsed="false">
      <c r="A357" s="555" t="e">
        <f aca="false">#REF!</f>
        <v>#REF!</v>
      </c>
      <c r="B357" s="596" t="e">
        <f aca="false">SUM(C357:G357)</f>
        <v>#REF!</v>
      </c>
      <c r="C357" s="596" t="e">
        <f aca="false">#REF!</f>
        <v>#REF!</v>
      </c>
      <c r="D357" s="596" t="e">
        <f aca="false">#REF!</f>
        <v>#REF!</v>
      </c>
      <c r="E357" s="596" t="e">
        <f aca="false">#REF!</f>
        <v>#REF!</v>
      </c>
      <c r="F357" s="596" t="e">
        <f aca="false">#REF!</f>
        <v>#REF!</v>
      </c>
      <c r="G357" s="596" t="e">
        <f aca="false">#REF!</f>
        <v>#REF!</v>
      </c>
    </row>
    <row r="358" customFormat="false" ht="14.25" hidden="false" customHeight="false" outlineLevel="0" collapsed="false">
      <c r="A358" s="555" t="e">
        <f aca="false">#REF!</f>
        <v>#REF!</v>
      </c>
      <c r="B358" s="596" t="e">
        <f aca="false">SUM(C358:G358)</f>
        <v>#REF!</v>
      </c>
      <c r="C358" s="596" t="e">
        <f aca="false">#REF!</f>
        <v>#REF!</v>
      </c>
      <c r="D358" s="596" t="e">
        <f aca="false">#REF!</f>
        <v>#REF!</v>
      </c>
      <c r="E358" s="596" t="e">
        <f aca="false">#REF!</f>
        <v>#REF!</v>
      </c>
      <c r="F358" s="596" t="e">
        <f aca="false">#REF!</f>
        <v>#REF!</v>
      </c>
      <c r="G358" s="596" t="e">
        <f aca="false">#REF!</f>
        <v>#REF!</v>
      </c>
    </row>
    <row r="359" customFormat="false" ht="14.25" hidden="false" customHeight="false" outlineLevel="0" collapsed="false">
      <c r="A359" s="555" t="e">
        <f aca="false">#REF!</f>
        <v>#REF!</v>
      </c>
      <c r="B359" s="596" t="e">
        <f aca="false">SUM(C359:G359)</f>
        <v>#REF!</v>
      </c>
      <c r="C359" s="596" t="e">
        <f aca="false">#REF!</f>
        <v>#REF!</v>
      </c>
      <c r="D359" s="596" t="e">
        <f aca="false">#REF!</f>
        <v>#REF!</v>
      </c>
      <c r="E359" s="596" t="e">
        <f aca="false">#REF!</f>
        <v>#REF!</v>
      </c>
      <c r="F359" s="596" t="e">
        <f aca="false">#REF!</f>
        <v>#REF!</v>
      </c>
      <c r="G359" s="596" t="e">
        <f aca="false">#REF!</f>
        <v>#REF!</v>
      </c>
    </row>
    <row r="360" customFormat="false" ht="14.25" hidden="false" customHeight="false" outlineLevel="0" collapsed="false">
      <c r="A360" s="555" t="e">
        <f aca="false">#REF!</f>
        <v>#REF!</v>
      </c>
      <c r="B360" s="596" t="e">
        <f aca="false">SUM(C360:G360)</f>
        <v>#REF!</v>
      </c>
      <c r="C360" s="596" t="e">
        <f aca="false">#REF!</f>
        <v>#REF!</v>
      </c>
      <c r="D360" s="596" t="e">
        <f aca="false">#REF!</f>
        <v>#REF!</v>
      </c>
      <c r="E360" s="596" t="e">
        <f aca="false">#REF!</f>
        <v>#REF!</v>
      </c>
      <c r="F360" s="596" t="e">
        <f aca="false">#REF!</f>
        <v>#REF!</v>
      </c>
      <c r="G360" s="596" t="e">
        <f aca="false">#REF!</f>
        <v>#REF!</v>
      </c>
    </row>
    <row r="361" customFormat="false" ht="14.25" hidden="false" customHeight="false" outlineLevel="0" collapsed="false">
      <c r="A361" s="555" t="e">
        <f aca="false">#REF!</f>
        <v>#REF!</v>
      </c>
      <c r="B361" s="596" t="e">
        <f aca="false">SUM(C361:G361)</f>
        <v>#REF!</v>
      </c>
      <c r="C361" s="596" t="e">
        <f aca="false">#REF!</f>
        <v>#REF!</v>
      </c>
      <c r="D361" s="596" t="e">
        <f aca="false">#REF!</f>
        <v>#REF!</v>
      </c>
      <c r="E361" s="596" t="e">
        <f aca="false">#REF!</f>
        <v>#REF!</v>
      </c>
      <c r="F361" s="596" t="e">
        <f aca="false">#REF!</f>
        <v>#REF!</v>
      </c>
      <c r="G361" s="596" t="e">
        <f aca="false">#REF!</f>
        <v>#REF!</v>
      </c>
    </row>
    <row r="362" customFormat="false" ht="14.25" hidden="false" customHeight="false" outlineLevel="0" collapsed="false">
      <c r="A362" s="555" t="e">
        <f aca="false">#REF!</f>
        <v>#REF!</v>
      </c>
      <c r="B362" s="596" t="e">
        <f aca="false">SUM(C362:G362)</f>
        <v>#REF!</v>
      </c>
      <c r="C362" s="596" t="e">
        <f aca="false">#REF!</f>
        <v>#REF!</v>
      </c>
      <c r="D362" s="596" t="e">
        <f aca="false">#REF!</f>
        <v>#REF!</v>
      </c>
      <c r="E362" s="596" t="e">
        <f aca="false">#REF!</f>
        <v>#REF!</v>
      </c>
      <c r="F362" s="596" t="e">
        <f aca="false">#REF!</f>
        <v>#REF!</v>
      </c>
      <c r="G362" s="596" t="e">
        <f aca="false">#REF!</f>
        <v>#REF!</v>
      </c>
    </row>
    <row r="363" customFormat="false" ht="14.25" hidden="false" customHeight="false" outlineLevel="0" collapsed="false">
      <c r="A363" s="555" t="e">
        <f aca="false">#REF!</f>
        <v>#REF!</v>
      </c>
      <c r="B363" s="596" t="e">
        <f aca="false">SUM(C363:G363)</f>
        <v>#REF!</v>
      </c>
      <c r="C363" s="596" t="e">
        <f aca="false">#REF!</f>
        <v>#REF!</v>
      </c>
      <c r="D363" s="596" t="e">
        <f aca="false">#REF!</f>
        <v>#REF!</v>
      </c>
      <c r="E363" s="596" t="e">
        <f aca="false">#REF!</f>
        <v>#REF!</v>
      </c>
      <c r="F363" s="596" t="e">
        <f aca="false">#REF!</f>
        <v>#REF!</v>
      </c>
      <c r="G363" s="596" t="e">
        <f aca="false">#REF!</f>
        <v>#REF!</v>
      </c>
    </row>
    <row r="364" customFormat="false" ht="14.25" hidden="false" customHeight="false" outlineLevel="0" collapsed="false">
      <c r="A364" s="555" t="e">
        <f aca="false">#REF!</f>
        <v>#REF!</v>
      </c>
      <c r="B364" s="596" t="e">
        <f aca="false">SUM(C364:G364)</f>
        <v>#REF!</v>
      </c>
      <c r="C364" s="596" t="e">
        <f aca="false">#REF!</f>
        <v>#REF!</v>
      </c>
      <c r="D364" s="596" t="e">
        <f aca="false">#REF!</f>
        <v>#REF!</v>
      </c>
      <c r="E364" s="596" t="e">
        <f aca="false">#REF!</f>
        <v>#REF!</v>
      </c>
      <c r="F364" s="596" t="e">
        <f aca="false">#REF!</f>
        <v>#REF!</v>
      </c>
      <c r="G364" s="596" t="e">
        <f aca="false">#REF!</f>
        <v>#REF!</v>
      </c>
    </row>
    <row r="365" customFormat="false" ht="14.25" hidden="false" customHeight="false" outlineLevel="0" collapsed="false">
      <c r="A365" s="555" t="e">
        <f aca="false">#REF!</f>
        <v>#REF!</v>
      </c>
      <c r="B365" s="596" t="e">
        <f aca="false">SUM(C365:G365)</f>
        <v>#REF!</v>
      </c>
      <c r="C365" s="596" t="e">
        <f aca="false">#REF!</f>
        <v>#REF!</v>
      </c>
      <c r="D365" s="596" t="e">
        <f aca="false">#REF!</f>
        <v>#REF!</v>
      </c>
      <c r="E365" s="596" t="e">
        <f aca="false">#REF!</f>
        <v>#REF!</v>
      </c>
      <c r="F365" s="596" t="e">
        <f aca="false">#REF!</f>
        <v>#REF!</v>
      </c>
      <c r="G365" s="596" t="e">
        <f aca="false">#REF!</f>
        <v>#REF!</v>
      </c>
    </row>
    <row r="366" customFormat="false" ht="14.25" hidden="false" customHeight="false" outlineLevel="0" collapsed="false">
      <c r="A366" s="555" t="e">
        <f aca="false">#REF!</f>
        <v>#REF!</v>
      </c>
      <c r="B366" s="596" t="e">
        <f aca="false">SUM(C366:G366)</f>
        <v>#REF!</v>
      </c>
      <c r="C366" s="596" t="e">
        <f aca="false">#REF!</f>
        <v>#REF!</v>
      </c>
      <c r="D366" s="596" t="e">
        <f aca="false">#REF!</f>
        <v>#REF!</v>
      </c>
      <c r="E366" s="596" t="e">
        <f aca="false">#REF!</f>
        <v>#REF!</v>
      </c>
      <c r="F366" s="596" t="e">
        <f aca="false">#REF!</f>
        <v>#REF!</v>
      </c>
      <c r="G366" s="596" t="e">
        <f aca="false">#REF!</f>
        <v>#REF!</v>
      </c>
    </row>
    <row r="367" customFormat="false" ht="14.25" hidden="false" customHeight="false" outlineLevel="0" collapsed="false">
      <c r="A367" s="555" t="e">
        <f aca="false">#REF!</f>
        <v>#REF!</v>
      </c>
      <c r="B367" s="596" t="e">
        <f aca="false">SUM(C367:G367)</f>
        <v>#REF!</v>
      </c>
      <c r="C367" s="596" t="e">
        <f aca="false">#REF!</f>
        <v>#REF!</v>
      </c>
      <c r="D367" s="596" t="e">
        <f aca="false">#REF!</f>
        <v>#REF!</v>
      </c>
      <c r="E367" s="596" t="e">
        <f aca="false">#REF!</f>
        <v>#REF!</v>
      </c>
      <c r="F367" s="596" t="e">
        <f aca="false">#REF!</f>
        <v>#REF!</v>
      </c>
      <c r="G367" s="596" t="e">
        <f aca="false">#REF!</f>
        <v>#REF!</v>
      </c>
    </row>
    <row r="368" customFormat="false" ht="14.25" hidden="false" customHeight="false" outlineLevel="0" collapsed="false">
      <c r="A368" s="555" t="e">
        <f aca="false">#REF!</f>
        <v>#REF!</v>
      </c>
      <c r="B368" s="596" t="e">
        <f aca="false">SUM(C368:G368)</f>
        <v>#REF!</v>
      </c>
      <c r="C368" s="596" t="e">
        <f aca="false">#REF!</f>
        <v>#REF!</v>
      </c>
      <c r="D368" s="596" t="e">
        <f aca="false">#REF!</f>
        <v>#REF!</v>
      </c>
      <c r="E368" s="596" t="e">
        <f aca="false">#REF!</f>
        <v>#REF!</v>
      </c>
      <c r="F368" s="596" t="e">
        <f aca="false">#REF!</f>
        <v>#REF!</v>
      </c>
      <c r="G368" s="596" t="e">
        <f aca="false">#REF!</f>
        <v>#REF!</v>
      </c>
    </row>
    <row r="369" customFormat="false" ht="14.25" hidden="false" customHeight="false" outlineLevel="0" collapsed="false">
      <c r="A369" s="555" t="e">
        <f aca="false">#REF!</f>
        <v>#REF!</v>
      </c>
      <c r="B369" s="596" t="e">
        <f aca="false">SUM(C369:G369)</f>
        <v>#REF!</v>
      </c>
      <c r="C369" s="596" t="e">
        <f aca="false">#REF!</f>
        <v>#REF!</v>
      </c>
      <c r="D369" s="596" t="e">
        <f aca="false">#REF!</f>
        <v>#REF!</v>
      </c>
      <c r="E369" s="596" t="e">
        <f aca="false">#REF!</f>
        <v>#REF!</v>
      </c>
      <c r="F369" s="596" t="e">
        <f aca="false">#REF!</f>
        <v>#REF!</v>
      </c>
      <c r="G369" s="596" t="e">
        <f aca="false">#REF!</f>
        <v>#REF!</v>
      </c>
    </row>
    <row r="370" customFormat="false" ht="14.25" hidden="false" customHeight="false" outlineLevel="0" collapsed="false">
      <c r="A370" s="555" t="e">
        <f aca="false">#REF!</f>
        <v>#REF!</v>
      </c>
      <c r="B370" s="596" t="e">
        <f aca="false">SUM(C370:G370)</f>
        <v>#REF!</v>
      </c>
      <c r="C370" s="596" t="e">
        <f aca="false">#REF!</f>
        <v>#REF!</v>
      </c>
      <c r="D370" s="596" t="e">
        <f aca="false">#REF!</f>
        <v>#REF!</v>
      </c>
      <c r="E370" s="596" t="e">
        <f aca="false">#REF!</f>
        <v>#REF!</v>
      </c>
      <c r="F370" s="596" t="e">
        <f aca="false">#REF!</f>
        <v>#REF!</v>
      </c>
      <c r="G370" s="596" t="e">
        <f aca="false">#REF!</f>
        <v>#REF!</v>
      </c>
    </row>
    <row r="371" customFormat="false" ht="14.25" hidden="false" customHeight="false" outlineLevel="0" collapsed="false">
      <c r="A371" s="555" t="e">
        <f aca="false">#REF!</f>
        <v>#REF!</v>
      </c>
      <c r="B371" s="596" t="e">
        <f aca="false">SUM(C371:G371)</f>
        <v>#REF!</v>
      </c>
      <c r="C371" s="596" t="e">
        <f aca="false">#REF!</f>
        <v>#REF!</v>
      </c>
      <c r="D371" s="596" t="e">
        <f aca="false">#REF!</f>
        <v>#REF!</v>
      </c>
      <c r="E371" s="596" t="e">
        <f aca="false">#REF!</f>
        <v>#REF!</v>
      </c>
      <c r="F371" s="596" t="e">
        <f aca="false">#REF!</f>
        <v>#REF!</v>
      </c>
      <c r="G371" s="596" t="e">
        <f aca="false">#REF!</f>
        <v>#REF!</v>
      </c>
    </row>
    <row r="372" customFormat="false" ht="14.25" hidden="false" customHeight="false" outlineLevel="0" collapsed="false">
      <c r="A372" s="555" t="e">
        <f aca="false">#REF!</f>
        <v>#REF!</v>
      </c>
      <c r="B372" s="596" t="e">
        <f aca="false">SUM(C372:G372)</f>
        <v>#REF!</v>
      </c>
      <c r="C372" s="596" t="e">
        <f aca="false">#REF!</f>
        <v>#REF!</v>
      </c>
      <c r="D372" s="596" t="e">
        <f aca="false">#REF!</f>
        <v>#REF!</v>
      </c>
      <c r="E372" s="596" t="e">
        <f aca="false">#REF!</f>
        <v>#REF!</v>
      </c>
      <c r="F372" s="596" t="e">
        <f aca="false">#REF!</f>
        <v>#REF!</v>
      </c>
      <c r="G372" s="596" t="e">
        <f aca="false">#REF!</f>
        <v>#REF!</v>
      </c>
    </row>
    <row r="373" customFormat="false" ht="14.25" hidden="false" customHeight="false" outlineLevel="0" collapsed="false">
      <c r="A373" s="555" t="e">
        <f aca="false">#REF!</f>
        <v>#REF!</v>
      </c>
      <c r="B373" s="596" t="e">
        <f aca="false">SUM(C373:G373)</f>
        <v>#REF!</v>
      </c>
      <c r="C373" s="596" t="e">
        <f aca="false">#REF!</f>
        <v>#REF!</v>
      </c>
      <c r="D373" s="596" t="e">
        <f aca="false">#REF!</f>
        <v>#REF!</v>
      </c>
      <c r="E373" s="596" t="e">
        <f aca="false">#REF!</f>
        <v>#REF!</v>
      </c>
      <c r="F373" s="596" t="e">
        <f aca="false">#REF!</f>
        <v>#REF!</v>
      </c>
      <c r="G373" s="596" t="e">
        <f aca="false">#REF!</f>
        <v>#REF!</v>
      </c>
    </row>
    <row r="374" customFormat="false" ht="14.25" hidden="false" customHeight="false" outlineLevel="0" collapsed="false">
      <c r="A374" s="555" t="e">
        <f aca="false">#REF!</f>
        <v>#REF!</v>
      </c>
      <c r="B374" s="596" t="e">
        <f aca="false">SUM(C374:G374)</f>
        <v>#REF!</v>
      </c>
      <c r="C374" s="596" t="e">
        <f aca="false">#REF!</f>
        <v>#REF!</v>
      </c>
      <c r="D374" s="596" t="e">
        <f aca="false">#REF!</f>
        <v>#REF!</v>
      </c>
      <c r="E374" s="596" t="e">
        <f aca="false">#REF!</f>
        <v>#REF!</v>
      </c>
      <c r="F374" s="596" t="e">
        <f aca="false">#REF!</f>
        <v>#REF!</v>
      </c>
      <c r="G374" s="596" t="e">
        <f aca="false">#REF!</f>
        <v>#REF!</v>
      </c>
    </row>
    <row r="375" customFormat="false" ht="14.25" hidden="false" customHeight="false" outlineLevel="0" collapsed="false">
      <c r="A375" s="555" t="e">
        <f aca="false">#REF!</f>
        <v>#REF!</v>
      </c>
      <c r="B375" s="596" t="e">
        <f aca="false">SUM(C375:G375)</f>
        <v>#REF!</v>
      </c>
      <c r="C375" s="596" t="e">
        <f aca="false">#REF!</f>
        <v>#REF!</v>
      </c>
      <c r="D375" s="596" t="e">
        <f aca="false">#REF!</f>
        <v>#REF!</v>
      </c>
      <c r="E375" s="596" t="e">
        <f aca="false">#REF!</f>
        <v>#REF!</v>
      </c>
      <c r="F375" s="596" t="e">
        <f aca="false">#REF!</f>
        <v>#REF!</v>
      </c>
      <c r="G375" s="596" t="e">
        <f aca="false">#REF!</f>
        <v>#REF!</v>
      </c>
    </row>
    <row r="376" customFormat="false" ht="14.25" hidden="false" customHeight="false" outlineLevel="0" collapsed="false">
      <c r="A376" s="555" t="e">
        <f aca="false">#REF!</f>
        <v>#REF!</v>
      </c>
      <c r="B376" s="596" t="e">
        <f aca="false">SUM(C376:G376)</f>
        <v>#REF!</v>
      </c>
      <c r="C376" s="596" t="e">
        <f aca="false">#REF!</f>
        <v>#REF!</v>
      </c>
      <c r="D376" s="596" t="e">
        <f aca="false">#REF!</f>
        <v>#REF!</v>
      </c>
      <c r="E376" s="596" t="e">
        <f aca="false">#REF!</f>
        <v>#REF!</v>
      </c>
      <c r="F376" s="596" t="e">
        <f aca="false">#REF!</f>
        <v>#REF!</v>
      </c>
      <c r="G376" s="596" t="e">
        <f aca="false">#REF!</f>
        <v>#REF!</v>
      </c>
    </row>
    <row r="377" customFormat="false" ht="14.25" hidden="false" customHeight="false" outlineLevel="0" collapsed="false">
      <c r="A377" s="555" t="e">
        <f aca="false">#REF!</f>
        <v>#REF!</v>
      </c>
      <c r="B377" s="596" t="e">
        <f aca="false">SUM(C377:G377)</f>
        <v>#REF!</v>
      </c>
      <c r="C377" s="596" t="e">
        <f aca="false">#REF!</f>
        <v>#REF!</v>
      </c>
      <c r="D377" s="596" t="e">
        <f aca="false">#REF!</f>
        <v>#REF!</v>
      </c>
      <c r="E377" s="596" t="e">
        <f aca="false">#REF!</f>
        <v>#REF!</v>
      </c>
      <c r="F377" s="596" t="e">
        <f aca="false">#REF!</f>
        <v>#REF!</v>
      </c>
      <c r="G377" s="596" t="e">
        <f aca="false">#REF!</f>
        <v>#REF!</v>
      </c>
    </row>
    <row r="378" customFormat="false" ht="14.25" hidden="false" customHeight="false" outlineLevel="0" collapsed="false">
      <c r="A378" s="555" t="e">
        <f aca="false">#REF!</f>
        <v>#REF!</v>
      </c>
      <c r="B378" s="596" t="e">
        <f aca="false">SUM(C378:G378)</f>
        <v>#REF!</v>
      </c>
      <c r="C378" s="596" t="e">
        <f aca="false">#REF!</f>
        <v>#REF!</v>
      </c>
      <c r="D378" s="596" t="e">
        <f aca="false">#REF!</f>
        <v>#REF!</v>
      </c>
      <c r="E378" s="596" t="e">
        <f aca="false">#REF!</f>
        <v>#REF!</v>
      </c>
      <c r="F378" s="596" t="e">
        <f aca="false">#REF!</f>
        <v>#REF!</v>
      </c>
      <c r="G378" s="596" t="e">
        <f aca="false">#REF!</f>
        <v>#REF!</v>
      </c>
    </row>
    <row r="379" customFormat="false" ht="14.25" hidden="false" customHeight="false" outlineLevel="0" collapsed="false">
      <c r="A379" s="555" t="e">
        <f aca="false">#REF!</f>
        <v>#REF!</v>
      </c>
      <c r="B379" s="596" t="e">
        <f aca="false">SUM(C379:G379)</f>
        <v>#REF!</v>
      </c>
      <c r="C379" s="596" t="e">
        <f aca="false">#REF!</f>
        <v>#REF!</v>
      </c>
      <c r="D379" s="596" t="e">
        <f aca="false">#REF!</f>
        <v>#REF!</v>
      </c>
      <c r="E379" s="596" t="e">
        <f aca="false">#REF!</f>
        <v>#REF!</v>
      </c>
      <c r="F379" s="596" t="e">
        <f aca="false">#REF!</f>
        <v>#REF!</v>
      </c>
      <c r="G379" s="596" t="e">
        <f aca="false">#REF!</f>
        <v>#REF!</v>
      </c>
    </row>
    <row r="380" customFormat="false" ht="14.25" hidden="false" customHeight="false" outlineLevel="0" collapsed="false">
      <c r="A380" s="555" t="e">
        <f aca="false">#REF!</f>
        <v>#REF!</v>
      </c>
      <c r="B380" s="596" t="e">
        <f aca="false">SUM(C380:G380)</f>
        <v>#REF!</v>
      </c>
      <c r="C380" s="596" t="e">
        <f aca="false">#REF!</f>
        <v>#REF!</v>
      </c>
      <c r="D380" s="596" t="e">
        <f aca="false">#REF!</f>
        <v>#REF!</v>
      </c>
      <c r="E380" s="596" t="e">
        <f aca="false">#REF!</f>
        <v>#REF!</v>
      </c>
      <c r="F380" s="596" t="e">
        <f aca="false">#REF!</f>
        <v>#REF!</v>
      </c>
      <c r="G380" s="596" t="e">
        <f aca="false">#REF!</f>
        <v>#REF!</v>
      </c>
    </row>
    <row r="381" customFormat="false" ht="14.25" hidden="false" customHeight="false" outlineLevel="0" collapsed="false">
      <c r="A381" s="555" t="e">
        <f aca="false">#REF!</f>
        <v>#REF!</v>
      </c>
      <c r="B381" s="596" t="e">
        <f aca="false">SUM(C381:G381)</f>
        <v>#REF!</v>
      </c>
      <c r="C381" s="596" t="e">
        <f aca="false">#REF!</f>
        <v>#REF!</v>
      </c>
      <c r="D381" s="596" t="e">
        <f aca="false">#REF!</f>
        <v>#REF!</v>
      </c>
      <c r="E381" s="596" t="e">
        <f aca="false">#REF!</f>
        <v>#REF!</v>
      </c>
      <c r="F381" s="596" t="e">
        <f aca="false">#REF!</f>
        <v>#REF!</v>
      </c>
      <c r="G381" s="596" t="e">
        <f aca="false">#REF!</f>
        <v>#REF!</v>
      </c>
    </row>
    <row r="382" customFormat="false" ht="14.25" hidden="false" customHeight="false" outlineLevel="0" collapsed="false">
      <c r="A382" s="555" t="e">
        <f aca="false">#REF!</f>
        <v>#REF!</v>
      </c>
      <c r="B382" s="596" t="e">
        <f aca="false">SUM(C382:G382)</f>
        <v>#REF!</v>
      </c>
      <c r="C382" s="596" t="e">
        <f aca="false">#REF!</f>
        <v>#REF!</v>
      </c>
      <c r="D382" s="596" t="e">
        <f aca="false">#REF!</f>
        <v>#REF!</v>
      </c>
      <c r="E382" s="596" t="e">
        <f aca="false">#REF!</f>
        <v>#REF!</v>
      </c>
      <c r="F382" s="596" t="e">
        <f aca="false">#REF!</f>
        <v>#REF!</v>
      </c>
      <c r="G382" s="596" t="e">
        <f aca="false">#REF!</f>
        <v>#REF!</v>
      </c>
    </row>
    <row r="383" customFormat="false" ht="14.25" hidden="false" customHeight="false" outlineLevel="0" collapsed="false">
      <c r="A383" s="555" t="e">
        <f aca="false">#REF!</f>
        <v>#REF!</v>
      </c>
      <c r="B383" s="596" t="e">
        <f aca="false">SUM(C383:G383)</f>
        <v>#REF!</v>
      </c>
      <c r="C383" s="596" t="e">
        <f aca="false">#REF!</f>
        <v>#REF!</v>
      </c>
      <c r="D383" s="596" t="e">
        <f aca="false">#REF!</f>
        <v>#REF!</v>
      </c>
      <c r="E383" s="596" t="e">
        <f aca="false">#REF!</f>
        <v>#REF!</v>
      </c>
      <c r="F383" s="596" t="e">
        <f aca="false">#REF!</f>
        <v>#REF!</v>
      </c>
      <c r="G383" s="596" t="e">
        <f aca="false">#REF!</f>
        <v>#REF!</v>
      </c>
    </row>
    <row r="384" customFormat="false" ht="14.25" hidden="false" customHeight="false" outlineLevel="0" collapsed="false">
      <c r="A384" s="555" t="e">
        <f aca="false">#REF!</f>
        <v>#REF!</v>
      </c>
      <c r="B384" s="596" t="e">
        <f aca="false">SUM(C384:G384)</f>
        <v>#REF!</v>
      </c>
      <c r="C384" s="596" t="e">
        <f aca="false">#REF!</f>
        <v>#REF!</v>
      </c>
      <c r="D384" s="596" t="e">
        <f aca="false">#REF!</f>
        <v>#REF!</v>
      </c>
      <c r="E384" s="596" t="e">
        <f aca="false">#REF!</f>
        <v>#REF!</v>
      </c>
      <c r="F384" s="596" t="e">
        <f aca="false">#REF!</f>
        <v>#REF!</v>
      </c>
      <c r="G384" s="596" t="e">
        <f aca="false">#REF!</f>
        <v>#REF!</v>
      </c>
    </row>
    <row r="385" customFormat="false" ht="14.25" hidden="false" customHeight="false" outlineLevel="0" collapsed="false">
      <c r="A385" s="555" t="e">
        <f aca="false">#REF!</f>
        <v>#REF!</v>
      </c>
      <c r="B385" s="596" t="e">
        <f aca="false">SUM(C385:G385)</f>
        <v>#REF!</v>
      </c>
      <c r="C385" s="596" t="e">
        <f aca="false">#REF!</f>
        <v>#REF!</v>
      </c>
      <c r="D385" s="596" t="e">
        <f aca="false">#REF!</f>
        <v>#REF!</v>
      </c>
      <c r="E385" s="596" t="e">
        <f aca="false">#REF!</f>
        <v>#REF!</v>
      </c>
      <c r="F385" s="596" t="e">
        <f aca="false">#REF!</f>
        <v>#REF!</v>
      </c>
      <c r="G385" s="596" t="e">
        <f aca="false">#REF!</f>
        <v>#REF!</v>
      </c>
    </row>
    <row r="386" customFormat="false" ht="14.25" hidden="false" customHeight="false" outlineLevel="0" collapsed="false">
      <c r="A386" s="555" t="e">
        <f aca="false">#REF!</f>
        <v>#REF!</v>
      </c>
      <c r="B386" s="596" t="e">
        <f aca="false">SUM(C386:G386)</f>
        <v>#REF!</v>
      </c>
      <c r="C386" s="596" t="e">
        <f aca="false">#REF!</f>
        <v>#REF!</v>
      </c>
      <c r="D386" s="596" t="e">
        <f aca="false">#REF!</f>
        <v>#REF!</v>
      </c>
      <c r="E386" s="596" t="e">
        <f aca="false">#REF!</f>
        <v>#REF!</v>
      </c>
      <c r="F386" s="596" t="e">
        <f aca="false">#REF!</f>
        <v>#REF!</v>
      </c>
      <c r="G386" s="596" t="e">
        <f aca="false">#REF!</f>
        <v>#REF!</v>
      </c>
    </row>
    <row r="387" customFormat="false" ht="14.25" hidden="false" customHeight="false" outlineLevel="0" collapsed="false">
      <c r="A387" s="555" t="e">
        <f aca="false">#REF!</f>
        <v>#REF!</v>
      </c>
      <c r="B387" s="596" t="e">
        <f aca="false">SUM(C387:G387)</f>
        <v>#REF!</v>
      </c>
      <c r="C387" s="596" t="e">
        <f aca="false">#REF!</f>
        <v>#REF!</v>
      </c>
      <c r="D387" s="596" t="e">
        <f aca="false">#REF!</f>
        <v>#REF!</v>
      </c>
      <c r="E387" s="596" t="e">
        <f aca="false">#REF!</f>
        <v>#REF!</v>
      </c>
      <c r="F387" s="596" t="e">
        <f aca="false">#REF!</f>
        <v>#REF!</v>
      </c>
      <c r="G387" s="596" t="e">
        <f aca="false">#REF!</f>
        <v>#REF!</v>
      </c>
    </row>
    <row r="388" customFormat="false" ht="14.25" hidden="false" customHeight="false" outlineLevel="0" collapsed="false">
      <c r="A388" s="555" t="e">
        <f aca="false">#REF!</f>
        <v>#REF!</v>
      </c>
      <c r="B388" s="596" t="e">
        <f aca="false">SUM(C388:G388)</f>
        <v>#REF!</v>
      </c>
      <c r="C388" s="596" t="e">
        <f aca="false">#REF!</f>
        <v>#REF!</v>
      </c>
      <c r="D388" s="596" t="e">
        <f aca="false">#REF!</f>
        <v>#REF!</v>
      </c>
      <c r="E388" s="596" t="e">
        <f aca="false">#REF!</f>
        <v>#REF!</v>
      </c>
      <c r="F388" s="596" t="e">
        <f aca="false">#REF!</f>
        <v>#REF!</v>
      </c>
      <c r="G388" s="596" t="e">
        <f aca="false">#REF!</f>
        <v>#REF!</v>
      </c>
    </row>
    <row r="389" customFormat="false" ht="14.25" hidden="false" customHeight="false" outlineLevel="0" collapsed="false">
      <c r="A389" s="555" t="e">
        <f aca="false">#REF!</f>
        <v>#REF!</v>
      </c>
      <c r="B389" s="596" t="e">
        <f aca="false">SUM(C389:G389)</f>
        <v>#REF!</v>
      </c>
      <c r="C389" s="596" t="e">
        <f aca="false">#REF!</f>
        <v>#REF!</v>
      </c>
      <c r="D389" s="596" t="e">
        <f aca="false">#REF!</f>
        <v>#REF!</v>
      </c>
      <c r="E389" s="596" t="e">
        <f aca="false">#REF!</f>
        <v>#REF!</v>
      </c>
      <c r="F389" s="596" t="e">
        <f aca="false">#REF!</f>
        <v>#REF!</v>
      </c>
      <c r="G389" s="596" t="e">
        <f aca="false">#REF!</f>
        <v>#REF!</v>
      </c>
    </row>
    <row r="390" customFormat="false" ht="14.25" hidden="false" customHeight="false" outlineLevel="0" collapsed="false">
      <c r="A390" s="555" t="e">
        <f aca="false">#REF!</f>
        <v>#REF!</v>
      </c>
      <c r="B390" s="596" t="e">
        <f aca="false">SUM(C390:G390)</f>
        <v>#REF!</v>
      </c>
      <c r="C390" s="596" t="e">
        <f aca="false">#REF!</f>
        <v>#REF!</v>
      </c>
      <c r="D390" s="596" t="e">
        <f aca="false">#REF!</f>
        <v>#REF!</v>
      </c>
      <c r="E390" s="596" t="e">
        <f aca="false">#REF!</f>
        <v>#REF!</v>
      </c>
      <c r="F390" s="596" t="e">
        <f aca="false">#REF!</f>
        <v>#REF!</v>
      </c>
      <c r="G390" s="596" t="e">
        <f aca="false">#REF!</f>
        <v>#REF!</v>
      </c>
    </row>
    <row r="391" customFormat="false" ht="14.25" hidden="false" customHeight="false" outlineLevel="0" collapsed="false">
      <c r="A391" s="555" t="e">
        <f aca="false">#REF!</f>
        <v>#REF!</v>
      </c>
      <c r="B391" s="596" t="e">
        <f aca="false">SUM(C391:G391)</f>
        <v>#REF!</v>
      </c>
      <c r="C391" s="596" t="e">
        <f aca="false">#REF!</f>
        <v>#REF!</v>
      </c>
      <c r="D391" s="596" t="e">
        <f aca="false">#REF!</f>
        <v>#REF!</v>
      </c>
      <c r="E391" s="596" t="e">
        <f aca="false">#REF!</f>
        <v>#REF!</v>
      </c>
      <c r="F391" s="596" t="e">
        <f aca="false">#REF!</f>
        <v>#REF!</v>
      </c>
      <c r="G391" s="596" t="e">
        <f aca="false">#REF!</f>
        <v>#REF!</v>
      </c>
    </row>
    <row r="392" customFormat="false" ht="14.25" hidden="false" customHeight="false" outlineLevel="0" collapsed="false">
      <c r="A392" s="555" t="e">
        <f aca="false">#REF!</f>
        <v>#REF!</v>
      </c>
      <c r="B392" s="596" t="e">
        <f aca="false">SUM(C392:G392)</f>
        <v>#REF!</v>
      </c>
      <c r="C392" s="596" t="e">
        <f aca="false">#REF!</f>
        <v>#REF!</v>
      </c>
      <c r="D392" s="596" t="e">
        <f aca="false">#REF!</f>
        <v>#REF!</v>
      </c>
      <c r="E392" s="596" t="e">
        <f aca="false">#REF!</f>
        <v>#REF!</v>
      </c>
      <c r="F392" s="596" t="e">
        <f aca="false">#REF!</f>
        <v>#REF!</v>
      </c>
      <c r="G392" s="596" t="e">
        <f aca="false">#REF!</f>
        <v>#REF!</v>
      </c>
    </row>
    <row r="393" customFormat="false" ht="14.25" hidden="false" customHeight="false" outlineLevel="0" collapsed="false">
      <c r="A393" s="555" t="e">
        <f aca="false">#REF!</f>
        <v>#REF!</v>
      </c>
      <c r="B393" s="596" t="e">
        <f aca="false">SUM(C393:G393)</f>
        <v>#REF!</v>
      </c>
      <c r="C393" s="596" t="e">
        <f aca="false">#REF!</f>
        <v>#REF!</v>
      </c>
      <c r="D393" s="596" t="e">
        <f aca="false">#REF!</f>
        <v>#REF!</v>
      </c>
      <c r="E393" s="596" t="e">
        <f aca="false">#REF!</f>
        <v>#REF!</v>
      </c>
      <c r="F393" s="596" t="e">
        <f aca="false">#REF!</f>
        <v>#REF!</v>
      </c>
      <c r="G393" s="596" t="e">
        <f aca="false">#REF!</f>
        <v>#REF!</v>
      </c>
    </row>
    <row r="394" customFormat="false" ht="14.25" hidden="false" customHeight="false" outlineLevel="0" collapsed="false">
      <c r="A394" s="555" t="e">
        <f aca="false">#REF!</f>
        <v>#REF!</v>
      </c>
      <c r="B394" s="596" t="e">
        <f aca="false">SUM(C394:G394)</f>
        <v>#REF!</v>
      </c>
      <c r="C394" s="596" t="e">
        <f aca="false">#REF!</f>
        <v>#REF!</v>
      </c>
      <c r="D394" s="596" t="e">
        <f aca="false">#REF!</f>
        <v>#REF!</v>
      </c>
      <c r="E394" s="596" t="e">
        <f aca="false">#REF!</f>
        <v>#REF!</v>
      </c>
      <c r="F394" s="596" t="e">
        <f aca="false">#REF!</f>
        <v>#REF!</v>
      </c>
      <c r="G394" s="596" t="e">
        <f aca="false">#REF!</f>
        <v>#REF!</v>
      </c>
    </row>
    <row r="395" customFormat="false" ht="14.25" hidden="false" customHeight="false" outlineLevel="0" collapsed="false">
      <c r="A395" s="555" t="e">
        <f aca="false">#REF!</f>
        <v>#REF!</v>
      </c>
      <c r="B395" s="596" t="e">
        <f aca="false">SUM(C395:G395)</f>
        <v>#REF!</v>
      </c>
      <c r="C395" s="596" t="e">
        <f aca="false">#REF!</f>
        <v>#REF!</v>
      </c>
      <c r="D395" s="596" t="e">
        <f aca="false">#REF!</f>
        <v>#REF!</v>
      </c>
      <c r="E395" s="596" t="e">
        <f aca="false">#REF!</f>
        <v>#REF!</v>
      </c>
      <c r="F395" s="596" t="e">
        <f aca="false">#REF!</f>
        <v>#REF!</v>
      </c>
      <c r="G395" s="596" t="e">
        <f aca="false">#REF!</f>
        <v>#REF!</v>
      </c>
    </row>
    <row r="396" customFormat="false" ht="14.25" hidden="false" customHeight="false" outlineLevel="0" collapsed="false">
      <c r="A396" s="555" t="e">
        <f aca="false">#REF!</f>
        <v>#REF!</v>
      </c>
      <c r="B396" s="596" t="e">
        <f aca="false">SUM(C396:G396)</f>
        <v>#REF!</v>
      </c>
      <c r="C396" s="596" t="e">
        <f aca="false">#REF!</f>
        <v>#REF!</v>
      </c>
      <c r="D396" s="596" t="e">
        <f aca="false">#REF!</f>
        <v>#REF!</v>
      </c>
      <c r="E396" s="596" t="e">
        <f aca="false">#REF!</f>
        <v>#REF!</v>
      </c>
      <c r="F396" s="596" t="e">
        <f aca="false">#REF!</f>
        <v>#REF!</v>
      </c>
      <c r="G396" s="596" t="e">
        <f aca="false">#REF!</f>
        <v>#REF!</v>
      </c>
    </row>
    <row r="397" customFormat="false" ht="14.25" hidden="false" customHeight="false" outlineLevel="0" collapsed="false">
      <c r="A397" s="555" t="e">
        <f aca="false">#REF!</f>
        <v>#REF!</v>
      </c>
      <c r="B397" s="596" t="e">
        <f aca="false">SUM(C397:G397)</f>
        <v>#REF!</v>
      </c>
      <c r="C397" s="596" t="e">
        <f aca="false">#REF!</f>
        <v>#REF!</v>
      </c>
      <c r="D397" s="596" t="e">
        <f aca="false">#REF!</f>
        <v>#REF!</v>
      </c>
      <c r="E397" s="596" t="e">
        <f aca="false">#REF!</f>
        <v>#REF!</v>
      </c>
      <c r="F397" s="596" t="e">
        <f aca="false">#REF!</f>
        <v>#REF!</v>
      </c>
      <c r="G397" s="596" t="e">
        <f aca="false">#REF!</f>
        <v>#REF!</v>
      </c>
    </row>
    <row r="398" customFormat="false" ht="14.25" hidden="false" customHeight="false" outlineLevel="0" collapsed="false">
      <c r="A398" s="555" t="e">
        <f aca="false">#REF!</f>
        <v>#REF!</v>
      </c>
      <c r="B398" s="596" t="e">
        <f aca="false">SUM(C398:G398)</f>
        <v>#REF!</v>
      </c>
      <c r="C398" s="596" t="e">
        <f aca="false">#REF!</f>
        <v>#REF!</v>
      </c>
      <c r="D398" s="596" t="e">
        <f aca="false">#REF!</f>
        <v>#REF!</v>
      </c>
      <c r="E398" s="596" t="e">
        <f aca="false">#REF!</f>
        <v>#REF!</v>
      </c>
      <c r="F398" s="596" t="e">
        <f aca="false">#REF!</f>
        <v>#REF!</v>
      </c>
      <c r="G398" s="596" t="e">
        <f aca="false">#REF!</f>
        <v>#REF!</v>
      </c>
    </row>
    <row r="399" customFormat="false" ht="14.25" hidden="false" customHeight="false" outlineLevel="0" collapsed="false">
      <c r="A399" s="555" t="e">
        <f aca="false">#REF!</f>
        <v>#REF!</v>
      </c>
      <c r="B399" s="596" t="e">
        <f aca="false">SUM(C399:G399)</f>
        <v>#REF!</v>
      </c>
      <c r="C399" s="596" t="e">
        <f aca="false">#REF!</f>
        <v>#REF!</v>
      </c>
      <c r="D399" s="596" t="e">
        <f aca="false">#REF!</f>
        <v>#REF!</v>
      </c>
      <c r="E399" s="596" t="e">
        <f aca="false">#REF!</f>
        <v>#REF!</v>
      </c>
      <c r="F399" s="596" t="e">
        <f aca="false">#REF!</f>
        <v>#REF!</v>
      </c>
      <c r="G399" s="596" t="e">
        <f aca="false">#REF!</f>
        <v>#REF!</v>
      </c>
    </row>
    <row r="400" customFormat="false" ht="14.25" hidden="false" customHeight="false" outlineLevel="0" collapsed="false">
      <c r="A400" s="555" t="e">
        <f aca="false">#REF!</f>
        <v>#REF!</v>
      </c>
      <c r="B400" s="596" t="e">
        <f aca="false">SUM(C400:G400)</f>
        <v>#REF!</v>
      </c>
      <c r="C400" s="596" t="e">
        <f aca="false">#REF!</f>
        <v>#REF!</v>
      </c>
      <c r="D400" s="596" t="e">
        <f aca="false">#REF!</f>
        <v>#REF!</v>
      </c>
      <c r="E400" s="596" t="e">
        <f aca="false">#REF!</f>
        <v>#REF!</v>
      </c>
      <c r="F400" s="596" t="e">
        <f aca="false">#REF!</f>
        <v>#REF!</v>
      </c>
      <c r="G400" s="596" t="e">
        <f aca="false">#REF!</f>
        <v>#REF!</v>
      </c>
    </row>
    <row r="403" customFormat="false" ht="15" hidden="false" customHeight="false" outlineLevel="0" collapsed="false">
      <c r="A403" s="242" t="s">
        <v>107</v>
      </c>
    </row>
    <row r="404" customFormat="false" ht="18" hidden="false" customHeight="false" outlineLevel="0" collapsed="false">
      <c r="A404" s="424"/>
      <c r="B404" s="597" t="s">
        <v>228</v>
      </c>
      <c r="C404" s="589"/>
      <c r="D404" s="590"/>
      <c r="E404" s="590"/>
      <c r="F404" s="589"/>
      <c r="G404" s="591"/>
      <c r="H404" s="591"/>
      <c r="I404" s="591"/>
      <c r="J404" s="591"/>
      <c r="K404" s="591"/>
    </row>
    <row r="405" customFormat="false" ht="15" hidden="false" customHeight="false" outlineLevel="0" collapsed="false">
      <c r="B405" s="592"/>
    </row>
    <row r="406" customFormat="false" ht="14.25" hidden="false" customHeight="false" outlineLevel="0" collapsed="false">
      <c r="B406" s="593" t="s">
        <v>227</v>
      </c>
      <c r="C406" s="593" t="s">
        <v>227</v>
      </c>
      <c r="D406" s="593" t="s">
        <v>227</v>
      </c>
      <c r="E406" s="593" t="s">
        <v>227</v>
      </c>
    </row>
    <row r="407" customFormat="false" ht="14.25" hidden="false" customHeight="false" outlineLevel="0" collapsed="false">
      <c r="B407" s="594" t="s">
        <v>100</v>
      </c>
      <c r="C407" s="594" t="s">
        <v>100</v>
      </c>
      <c r="D407" s="594" t="s">
        <v>100</v>
      </c>
      <c r="E407" s="594" t="s">
        <v>100</v>
      </c>
    </row>
    <row r="408" customFormat="false" ht="14.25" hidden="false" customHeight="false" outlineLevel="0" collapsed="false">
      <c r="B408" s="595" t="e">
        <f aca="false">IF(B407="y",#REF!,"")</f>
        <v>#REF!</v>
      </c>
      <c r="C408" s="595" t="e">
        <f aca="false">IF(C407="y",#REF!,"")</f>
        <v>#REF!</v>
      </c>
      <c r="D408" s="595" t="e">
        <f aca="false">IF(D407="y",#REF!,"")</f>
        <v>#REF!</v>
      </c>
      <c r="E408" s="595" t="e">
        <f aca="false">IF(E407="y",#REF!,"")</f>
        <v>#REF!</v>
      </c>
    </row>
    <row r="409" customFormat="false" ht="14.25" hidden="false" customHeight="false" outlineLevel="0" collapsed="false">
      <c r="A409" s="555" t="e">
        <f aca="false">A354</f>
        <v>#REF!</v>
      </c>
      <c r="B409" s="596" t="e">
        <f aca="false">#REF!</f>
        <v>#REF!</v>
      </c>
      <c r="C409" s="596" t="e">
        <f aca="false">#REF!</f>
        <v>#REF!</v>
      </c>
      <c r="D409" s="596" t="e">
        <f aca="false">#REF!</f>
        <v>#REF!</v>
      </c>
      <c r="E409" s="596" t="e">
        <f aca="false">#REF!</f>
        <v>#REF!</v>
      </c>
    </row>
    <row r="410" customFormat="false" ht="14.25" hidden="false" customHeight="false" outlineLevel="0" collapsed="false">
      <c r="A410" s="555" t="e">
        <f aca="false">A355</f>
        <v>#REF!</v>
      </c>
      <c r="B410" s="596" t="e">
        <f aca="false">#REF!</f>
        <v>#REF!</v>
      </c>
      <c r="C410" s="596" t="e">
        <f aca="false">#REF!</f>
        <v>#REF!</v>
      </c>
      <c r="D410" s="596" t="e">
        <f aca="false">#REF!</f>
        <v>#REF!</v>
      </c>
      <c r="E410" s="596" t="e">
        <f aca="false">#REF!</f>
        <v>#REF!</v>
      </c>
    </row>
    <row r="411" customFormat="false" ht="14.25" hidden="false" customHeight="false" outlineLevel="0" collapsed="false">
      <c r="A411" s="555" t="e">
        <f aca="false">A356</f>
        <v>#REF!</v>
      </c>
      <c r="B411" s="596" t="e">
        <f aca="false">#REF!</f>
        <v>#REF!</v>
      </c>
      <c r="C411" s="596" t="e">
        <f aca="false">#REF!</f>
        <v>#REF!</v>
      </c>
      <c r="D411" s="596" t="e">
        <f aca="false">#REF!</f>
        <v>#REF!</v>
      </c>
      <c r="E411" s="596" t="e">
        <f aca="false">#REF!</f>
        <v>#REF!</v>
      </c>
    </row>
    <row r="412" customFormat="false" ht="14.25" hidden="false" customHeight="false" outlineLevel="0" collapsed="false">
      <c r="A412" s="555" t="e">
        <f aca="false">A357</f>
        <v>#REF!</v>
      </c>
      <c r="B412" s="596" t="e">
        <f aca="false">#REF!</f>
        <v>#REF!</v>
      </c>
      <c r="C412" s="596" t="e">
        <f aca="false">#REF!</f>
        <v>#REF!</v>
      </c>
      <c r="D412" s="596" t="e">
        <f aca="false">#REF!</f>
        <v>#REF!</v>
      </c>
      <c r="E412" s="596" t="e">
        <f aca="false">#REF!</f>
        <v>#REF!</v>
      </c>
    </row>
    <row r="413" customFormat="false" ht="14.25" hidden="false" customHeight="false" outlineLevel="0" collapsed="false">
      <c r="A413" s="555" t="e">
        <f aca="false">A358</f>
        <v>#REF!</v>
      </c>
      <c r="B413" s="596" t="e">
        <f aca="false">#REF!</f>
        <v>#REF!</v>
      </c>
      <c r="C413" s="596" t="e">
        <f aca="false">#REF!</f>
        <v>#REF!</v>
      </c>
      <c r="D413" s="596" t="e">
        <f aca="false">#REF!</f>
        <v>#REF!</v>
      </c>
      <c r="E413" s="596" t="e">
        <f aca="false">#REF!</f>
        <v>#REF!</v>
      </c>
    </row>
    <row r="414" customFormat="false" ht="14.25" hidden="false" customHeight="false" outlineLevel="0" collapsed="false">
      <c r="A414" s="555" t="e">
        <f aca="false">A359</f>
        <v>#REF!</v>
      </c>
      <c r="B414" s="596" t="e">
        <f aca="false">#REF!</f>
        <v>#REF!</v>
      </c>
      <c r="C414" s="596" t="e">
        <f aca="false">#REF!</f>
        <v>#REF!</v>
      </c>
      <c r="D414" s="596" t="e">
        <f aca="false">#REF!</f>
        <v>#REF!</v>
      </c>
      <c r="E414" s="596" t="e">
        <f aca="false">#REF!</f>
        <v>#REF!</v>
      </c>
    </row>
    <row r="415" customFormat="false" ht="14.25" hidden="false" customHeight="false" outlineLevel="0" collapsed="false">
      <c r="A415" s="555" t="e">
        <f aca="false">A360</f>
        <v>#REF!</v>
      </c>
      <c r="B415" s="596" t="e">
        <f aca="false">#REF!</f>
        <v>#REF!</v>
      </c>
      <c r="C415" s="596" t="e">
        <f aca="false">#REF!</f>
        <v>#REF!</v>
      </c>
      <c r="D415" s="596" t="e">
        <f aca="false">#REF!</f>
        <v>#REF!</v>
      </c>
      <c r="E415" s="596" t="e">
        <f aca="false">#REF!</f>
        <v>#REF!</v>
      </c>
    </row>
    <row r="416" customFormat="false" ht="14.25" hidden="false" customHeight="false" outlineLevel="0" collapsed="false">
      <c r="A416" s="555" t="e">
        <f aca="false">A361</f>
        <v>#REF!</v>
      </c>
      <c r="B416" s="596" t="e">
        <f aca="false">#REF!</f>
        <v>#REF!</v>
      </c>
      <c r="C416" s="596" t="e">
        <f aca="false">#REF!</f>
        <v>#REF!</v>
      </c>
      <c r="D416" s="596" t="e">
        <f aca="false">#REF!</f>
        <v>#REF!</v>
      </c>
      <c r="E416" s="596" t="e">
        <f aca="false">#REF!</f>
        <v>#REF!</v>
      </c>
    </row>
    <row r="417" customFormat="false" ht="14.25" hidden="false" customHeight="false" outlineLevel="0" collapsed="false">
      <c r="A417" s="555" t="e">
        <f aca="false">A362</f>
        <v>#REF!</v>
      </c>
      <c r="B417" s="596" t="e">
        <f aca="false">#REF!</f>
        <v>#REF!</v>
      </c>
      <c r="C417" s="596" t="e">
        <f aca="false">#REF!</f>
        <v>#REF!</v>
      </c>
      <c r="D417" s="596" t="e">
        <f aca="false">#REF!</f>
        <v>#REF!</v>
      </c>
      <c r="E417" s="596" t="e">
        <f aca="false">#REF!</f>
        <v>#REF!</v>
      </c>
    </row>
    <row r="418" customFormat="false" ht="14.25" hidden="false" customHeight="false" outlineLevel="0" collapsed="false">
      <c r="A418" s="555" t="e">
        <f aca="false">A363</f>
        <v>#REF!</v>
      </c>
      <c r="B418" s="596" t="e">
        <f aca="false">#REF!</f>
        <v>#REF!</v>
      </c>
      <c r="C418" s="596" t="e">
        <f aca="false">#REF!</f>
        <v>#REF!</v>
      </c>
      <c r="D418" s="596" t="e">
        <f aca="false">#REF!</f>
        <v>#REF!</v>
      </c>
      <c r="E418" s="596" t="e">
        <f aca="false">#REF!</f>
        <v>#REF!</v>
      </c>
    </row>
    <row r="419" customFormat="false" ht="14.25" hidden="false" customHeight="false" outlineLevel="0" collapsed="false">
      <c r="A419" s="555" t="e">
        <f aca="false">A364</f>
        <v>#REF!</v>
      </c>
      <c r="B419" s="596" t="e">
        <f aca="false">#REF!</f>
        <v>#REF!</v>
      </c>
      <c r="C419" s="596" t="e">
        <f aca="false">#REF!</f>
        <v>#REF!</v>
      </c>
      <c r="D419" s="596" t="e">
        <f aca="false">#REF!</f>
        <v>#REF!</v>
      </c>
      <c r="E419" s="596" t="e">
        <f aca="false">#REF!</f>
        <v>#REF!</v>
      </c>
    </row>
    <row r="420" customFormat="false" ht="14.25" hidden="false" customHeight="false" outlineLevel="0" collapsed="false">
      <c r="A420" s="555" t="e">
        <f aca="false">A365</f>
        <v>#REF!</v>
      </c>
      <c r="B420" s="596" t="e">
        <f aca="false">#REF!</f>
        <v>#REF!</v>
      </c>
      <c r="C420" s="596" t="e">
        <f aca="false">#REF!</f>
        <v>#REF!</v>
      </c>
      <c r="D420" s="596" t="e">
        <f aca="false">#REF!</f>
        <v>#REF!</v>
      </c>
      <c r="E420" s="596" t="e">
        <f aca="false">#REF!</f>
        <v>#REF!</v>
      </c>
    </row>
    <row r="421" customFormat="false" ht="14.25" hidden="false" customHeight="false" outlineLevel="0" collapsed="false">
      <c r="A421" s="555" t="e">
        <f aca="false">A366</f>
        <v>#REF!</v>
      </c>
      <c r="B421" s="596" t="e">
        <f aca="false">#REF!</f>
        <v>#REF!</v>
      </c>
      <c r="C421" s="596" t="e">
        <f aca="false">#REF!</f>
        <v>#REF!</v>
      </c>
      <c r="D421" s="596" t="e">
        <f aca="false">#REF!</f>
        <v>#REF!</v>
      </c>
      <c r="E421" s="596" t="e">
        <f aca="false">#REF!</f>
        <v>#REF!</v>
      </c>
    </row>
    <row r="422" customFormat="false" ht="14.25" hidden="false" customHeight="false" outlineLevel="0" collapsed="false">
      <c r="A422" s="555" t="e">
        <f aca="false">A367</f>
        <v>#REF!</v>
      </c>
      <c r="B422" s="596" t="e">
        <f aca="false">#REF!</f>
        <v>#REF!</v>
      </c>
      <c r="C422" s="596" t="e">
        <f aca="false">#REF!</f>
        <v>#REF!</v>
      </c>
      <c r="D422" s="596" t="e">
        <f aca="false">#REF!</f>
        <v>#REF!</v>
      </c>
      <c r="E422" s="596" t="e">
        <f aca="false">#REF!</f>
        <v>#REF!</v>
      </c>
    </row>
    <row r="423" customFormat="false" ht="14.25" hidden="false" customHeight="false" outlineLevel="0" collapsed="false">
      <c r="A423" s="555" t="e">
        <f aca="false">A368</f>
        <v>#REF!</v>
      </c>
      <c r="B423" s="596" t="e">
        <f aca="false">#REF!</f>
        <v>#REF!</v>
      </c>
      <c r="C423" s="596" t="e">
        <f aca="false">#REF!</f>
        <v>#REF!</v>
      </c>
      <c r="D423" s="596" t="e">
        <f aca="false">#REF!</f>
        <v>#REF!</v>
      </c>
      <c r="E423" s="596" t="e">
        <f aca="false">#REF!</f>
        <v>#REF!</v>
      </c>
    </row>
    <row r="424" customFormat="false" ht="14.25" hidden="false" customHeight="false" outlineLevel="0" collapsed="false">
      <c r="A424" s="555" t="e">
        <f aca="false">A369</f>
        <v>#REF!</v>
      </c>
      <c r="B424" s="596" t="e">
        <f aca="false">#REF!</f>
        <v>#REF!</v>
      </c>
      <c r="C424" s="596" t="e">
        <f aca="false">#REF!</f>
        <v>#REF!</v>
      </c>
      <c r="D424" s="596" t="e">
        <f aca="false">#REF!</f>
        <v>#REF!</v>
      </c>
      <c r="E424" s="596" t="e">
        <f aca="false">#REF!</f>
        <v>#REF!</v>
      </c>
    </row>
    <row r="425" customFormat="false" ht="14.25" hidden="false" customHeight="false" outlineLevel="0" collapsed="false">
      <c r="A425" s="555" t="e">
        <f aca="false">A370</f>
        <v>#REF!</v>
      </c>
      <c r="B425" s="596" t="e">
        <f aca="false">#REF!</f>
        <v>#REF!</v>
      </c>
      <c r="C425" s="596" t="e">
        <f aca="false">#REF!</f>
        <v>#REF!</v>
      </c>
      <c r="D425" s="596" t="e">
        <f aca="false">#REF!</f>
        <v>#REF!</v>
      </c>
      <c r="E425" s="596" t="e">
        <f aca="false">#REF!</f>
        <v>#REF!</v>
      </c>
    </row>
    <row r="426" customFormat="false" ht="14.25" hidden="false" customHeight="false" outlineLevel="0" collapsed="false">
      <c r="A426" s="555" t="e">
        <f aca="false">A371</f>
        <v>#REF!</v>
      </c>
      <c r="B426" s="596" t="e">
        <f aca="false">#REF!</f>
        <v>#REF!</v>
      </c>
      <c r="C426" s="596" t="e">
        <f aca="false">#REF!</f>
        <v>#REF!</v>
      </c>
      <c r="D426" s="596" t="e">
        <f aca="false">#REF!</f>
        <v>#REF!</v>
      </c>
      <c r="E426" s="596" t="e">
        <f aca="false">#REF!</f>
        <v>#REF!</v>
      </c>
    </row>
    <row r="427" customFormat="false" ht="14.25" hidden="false" customHeight="false" outlineLevel="0" collapsed="false">
      <c r="A427" s="555" t="e">
        <f aca="false">A372</f>
        <v>#REF!</v>
      </c>
      <c r="B427" s="596" t="e">
        <f aca="false">#REF!</f>
        <v>#REF!</v>
      </c>
      <c r="C427" s="596" t="e">
        <f aca="false">#REF!</f>
        <v>#REF!</v>
      </c>
      <c r="D427" s="596" t="e">
        <f aca="false">#REF!</f>
        <v>#REF!</v>
      </c>
      <c r="E427" s="596" t="e">
        <f aca="false">#REF!</f>
        <v>#REF!</v>
      </c>
    </row>
    <row r="428" customFormat="false" ht="14.25" hidden="false" customHeight="false" outlineLevel="0" collapsed="false">
      <c r="A428" s="555" t="e">
        <f aca="false">A373</f>
        <v>#REF!</v>
      </c>
      <c r="B428" s="596" t="e">
        <f aca="false">#REF!</f>
        <v>#REF!</v>
      </c>
      <c r="C428" s="596" t="e">
        <f aca="false">#REF!</f>
        <v>#REF!</v>
      </c>
      <c r="D428" s="596" t="e">
        <f aca="false">#REF!</f>
        <v>#REF!</v>
      </c>
      <c r="E428" s="596" t="e">
        <f aca="false">#REF!</f>
        <v>#REF!</v>
      </c>
    </row>
    <row r="429" customFormat="false" ht="14.25" hidden="false" customHeight="false" outlineLevel="0" collapsed="false">
      <c r="A429" s="555" t="e">
        <f aca="false">A374</f>
        <v>#REF!</v>
      </c>
      <c r="B429" s="596" t="e">
        <f aca="false">#REF!</f>
        <v>#REF!</v>
      </c>
      <c r="C429" s="596" t="e">
        <f aca="false">#REF!</f>
        <v>#REF!</v>
      </c>
      <c r="D429" s="596" t="e">
        <f aca="false">#REF!</f>
        <v>#REF!</v>
      </c>
      <c r="E429" s="596" t="e">
        <f aca="false">#REF!</f>
        <v>#REF!</v>
      </c>
    </row>
    <row r="430" customFormat="false" ht="14.25" hidden="false" customHeight="false" outlineLevel="0" collapsed="false">
      <c r="A430" s="555" t="e">
        <f aca="false">A375</f>
        <v>#REF!</v>
      </c>
      <c r="B430" s="596" t="e">
        <f aca="false">#REF!</f>
        <v>#REF!</v>
      </c>
      <c r="C430" s="596" t="e">
        <f aca="false">#REF!</f>
        <v>#REF!</v>
      </c>
      <c r="D430" s="596" t="e">
        <f aca="false">#REF!</f>
        <v>#REF!</v>
      </c>
      <c r="E430" s="596" t="e">
        <f aca="false">#REF!</f>
        <v>#REF!</v>
      </c>
    </row>
    <row r="431" customFormat="false" ht="14.25" hidden="false" customHeight="false" outlineLevel="0" collapsed="false">
      <c r="A431" s="555" t="e">
        <f aca="false">A376</f>
        <v>#REF!</v>
      </c>
      <c r="B431" s="596" t="e">
        <f aca="false">#REF!</f>
        <v>#REF!</v>
      </c>
      <c r="C431" s="596" t="e">
        <f aca="false">#REF!</f>
        <v>#REF!</v>
      </c>
      <c r="D431" s="596" t="e">
        <f aca="false">#REF!</f>
        <v>#REF!</v>
      </c>
      <c r="E431" s="596" t="e">
        <f aca="false">#REF!</f>
        <v>#REF!</v>
      </c>
    </row>
    <row r="432" customFormat="false" ht="14.25" hidden="false" customHeight="false" outlineLevel="0" collapsed="false">
      <c r="A432" s="555" t="e">
        <f aca="false">A377</f>
        <v>#REF!</v>
      </c>
      <c r="B432" s="596" t="e">
        <f aca="false">#REF!</f>
        <v>#REF!</v>
      </c>
      <c r="C432" s="596" t="e">
        <f aca="false">#REF!</f>
        <v>#REF!</v>
      </c>
      <c r="D432" s="596" t="e">
        <f aca="false">#REF!</f>
        <v>#REF!</v>
      </c>
      <c r="E432" s="596" t="e">
        <f aca="false">#REF!</f>
        <v>#REF!</v>
      </c>
    </row>
    <row r="433" customFormat="false" ht="14.25" hidden="false" customHeight="false" outlineLevel="0" collapsed="false">
      <c r="A433" s="555" t="e">
        <f aca="false">A378</f>
        <v>#REF!</v>
      </c>
      <c r="B433" s="596" t="e">
        <f aca="false">#REF!</f>
        <v>#REF!</v>
      </c>
      <c r="C433" s="596" t="e">
        <f aca="false">#REF!</f>
        <v>#REF!</v>
      </c>
      <c r="D433" s="596" t="e">
        <f aca="false">#REF!</f>
        <v>#REF!</v>
      </c>
      <c r="E433" s="596" t="e">
        <f aca="false">#REF!</f>
        <v>#REF!</v>
      </c>
    </row>
    <row r="434" customFormat="false" ht="14.25" hidden="false" customHeight="false" outlineLevel="0" collapsed="false">
      <c r="A434" s="555" t="e">
        <f aca="false">A379</f>
        <v>#REF!</v>
      </c>
      <c r="B434" s="596" t="e">
        <f aca="false">#REF!</f>
        <v>#REF!</v>
      </c>
      <c r="C434" s="596" t="e">
        <f aca="false">#REF!</f>
        <v>#REF!</v>
      </c>
      <c r="D434" s="596" t="e">
        <f aca="false">#REF!</f>
        <v>#REF!</v>
      </c>
      <c r="E434" s="596" t="e">
        <f aca="false">#REF!</f>
        <v>#REF!</v>
      </c>
    </row>
    <row r="435" customFormat="false" ht="14.25" hidden="false" customHeight="false" outlineLevel="0" collapsed="false">
      <c r="A435" s="555" t="e">
        <f aca="false">A380</f>
        <v>#REF!</v>
      </c>
      <c r="B435" s="596" t="e">
        <f aca="false">#REF!</f>
        <v>#REF!</v>
      </c>
      <c r="C435" s="596" t="e">
        <f aca="false">#REF!</f>
        <v>#REF!</v>
      </c>
      <c r="D435" s="596" t="e">
        <f aca="false">#REF!</f>
        <v>#REF!</v>
      </c>
      <c r="E435" s="596" t="e">
        <f aca="false">#REF!</f>
        <v>#REF!</v>
      </c>
    </row>
    <row r="436" customFormat="false" ht="14.25" hidden="false" customHeight="false" outlineLevel="0" collapsed="false">
      <c r="A436" s="555" t="e">
        <f aca="false">A381</f>
        <v>#REF!</v>
      </c>
      <c r="B436" s="596" t="e">
        <f aca="false">#REF!</f>
        <v>#REF!</v>
      </c>
      <c r="C436" s="596" t="e">
        <f aca="false">#REF!</f>
        <v>#REF!</v>
      </c>
      <c r="D436" s="596" t="e">
        <f aca="false">#REF!</f>
        <v>#REF!</v>
      </c>
      <c r="E436" s="596" t="e">
        <f aca="false">#REF!</f>
        <v>#REF!</v>
      </c>
    </row>
    <row r="437" customFormat="false" ht="14.25" hidden="false" customHeight="false" outlineLevel="0" collapsed="false">
      <c r="A437" s="555" t="e">
        <f aca="false">A382</f>
        <v>#REF!</v>
      </c>
      <c r="B437" s="596" t="e">
        <f aca="false">#REF!</f>
        <v>#REF!</v>
      </c>
      <c r="C437" s="596" t="e">
        <f aca="false">#REF!</f>
        <v>#REF!</v>
      </c>
      <c r="D437" s="596" t="e">
        <f aca="false">#REF!</f>
        <v>#REF!</v>
      </c>
      <c r="E437" s="596" t="e">
        <f aca="false">#REF!</f>
        <v>#REF!</v>
      </c>
    </row>
    <row r="438" customFormat="false" ht="14.25" hidden="false" customHeight="false" outlineLevel="0" collapsed="false">
      <c r="A438" s="555" t="e">
        <f aca="false">A383</f>
        <v>#REF!</v>
      </c>
      <c r="B438" s="596" t="e">
        <f aca="false">#REF!</f>
        <v>#REF!</v>
      </c>
      <c r="C438" s="596" t="e">
        <f aca="false">#REF!</f>
        <v>#REF!</v>
      </c>
      <c r="D438" s="596" t="e">
        <f aca="false">#REF!</f>
        <v>#REF!</v>
      </c>
      <c r="E438" s="596" t="e">
        <f aca="false">#REF!</f>
        <v>#REF!</v>
      </c>
    </row>
    <row r="439" customFormat="false" ht="14.25" hidden="false" customHeight="false" outlineLevel="0" collapsed="false">
      <c r="A439" s="555" t="e">
        <f aca="false">A384</f>
        <v>#REF!</v>
      </c>
      <c r="B439" s="596" t="e">
        <f aca="false">#REF!</f>
        <v>#REF!</v>
      </c>
      <c r="C439" s="596" t="e">
        <f aca="false">#REF!</f>
        <v>#REF!</v>
      </c>
      <c r="D439" s="596" t="e">
        <f aca="false">#REF!</f>
        <v>#REF!</v>
      </c>
      <c r="E439" s="596" t="e">
        <f aca="false">#REF!</f>
        <v>#REF!</v>
      </c>
    </row>
    <row r="440" customFormat="false" ht="14.25" hidden="false" customHeight="false" outlineLevel="0" collapsed="false">
      <c r="A440" s="555" t="e">
        <f aca="false">A385</f>
        <v>#REF!</v>
      </c>
      <c r="B440" s="596" t="e">
        <f aca="false">#REF!</f>
        <v>#REF!</v>
      </c>
      <c r="C440" s="596" t="e">
        <f aca="false">#REF!</f>
        <v>#REF!</v>
      </c>
      <c r="D440" s="596" t="e">
        <f aca="false">#REF!</f>
        <v>#REF!</v>
      </c>
      <c r="E440" s="596" t="e">
        <f aca="false">#REF!</f>
        <v>#REF!</v>
      </c>
    </row>
    <row r="441" customFormat="false" ht="14.25" hidden="false" customHeight="false" outlineLevel="0" collapsed="false">
      <c r="A441" s="555" t="e">
        <f aca="false">A386</f>
        <v>#REF!</v>
      </c>
      <c r="B441" s="596" t="e">
        <f aca="false">#REF!</f>
        <v>#REF!</v>
      </c>
      <c r="C441" s="596" t="e">
        <f aca="false">#REF!</f>
        <v>#REF!</v>
      </c>
      <c r="D441" s="596" t="e">
        <f aca="false">#REF!</f>
        <v>#REF!</v>
      </c>
      <c r="E441" s="596" t="e">
        <f aca="false">#REF!</f>
        <v>#REF!</v>
      </c>
    </row>
    <row r="442" customFormat="false" ht="14.25" hidden="false" customHeight="false" outlineLevel="0" collapsed="false">
      <c r="A442" s="555" t="e">
        <f aca="false">A387</f>
        <v>#REF!</v>
      </c>
      <c r="B442" s="596" t="e">
        <f aca="false">#REF!</f>
        <v>#REF!</v>
      </c>
      <c r="C442" s="596" t="e">
        <f aca="false">#REF!</f>
        <v>#REF!</v>
      </c>
      <c r="D442" s="596" t="e">
        <f aca="false">#REF!</f>
        <v>#REF!</v>
      </c>
      <c r="E442" s="596" t="e">
        <f aca="false">#REF!</f>
        <v>#REF!</v>
      </c>
    </row>
    <row r="443" customFormat="false" ht="14.25" hidden="false" customHeight="false" outlineLevel="0" collapsed="false">
      <c r="A443" s="555" t="e">
        <f aca="false">A388</f>
        <v>#REF!</v>
      </c>
      <c r="B443" s="596" t="e">
        <f aca="false">#REF!</f>
        <v>#REF!</v>
      </c>
      <c r="C443" s="596" t="e">
        <f aca="false">#REF!</f>
        <v>#REF!</v>
      </c>
      <c r="D443" s="596" t="e">
        <f aca="false">#REF!</f>
        <v>#REF!</v>
      </c>
      <c r="E443" s="596" t="e">
        <f aca="false">#REF!</f>
        <v>#REF!</v>
      </c>
    </row>
    <row r="444" customFormat="false" ht="14.25" hidden="false" customHeight="false" outlineLevel="0" collapsed="false">
      <c r="A444" s="555" t="e">
        <f aca="false">A389</f>
        <v>#REF!</v>
      </c>
      <c r="B444" s="596" t="e">
        <f aca="false">#REF!</f>
        <v>#REF!</v>
      </c>
      <c r="C444" s="596" t="e">
        <f aca="false">#REF!</f>
        <v>#REF!</v>
      </c>
      <c r="D444" s="596" t="e">
        <f aca="false">#REF!</f>
        <v>#REF!</v>
      </c>
      <c r="E444" s="596" t="e">
        <f aca="false">#REF!</f>
        <v>#REF!</v>
      </c>
    </row>
    <row r="445" customFormat="false" ht="14.25" hidden="false" customHeight="false" outlineLevel="0" collapsed="false">
      <c r="A445" s="555" t="e">
        <f aca="false">A390</f>
        <v>#REF!</v>
      </c>
      <c r="B445" s="596" t="e">
        <f aca="false">#REF!</f>
        <v>#REF!</v>
      </c>
      <c r="C445" s="596" t="e">
        <f aca="false">#REF!</f>
        <v>#REF!</v>
      </c>
      <c r="D445" s="596" t="e">
        <f aca="false">#REF!</f>
        <v>#REF!</v>
      </c>
      <c r="E445" s="596" t="e">
        <f aca="false">#REF!</f>
        <v>#REF!</v>
      </c>
    </row>
    <row r="446" customFormat="false" ht="14.25" hidden="false" customHeight="false" outlineLevel="0" collapsed="false">
      <c r="A446" s="555" t="e">
        <f aca="false">A391</f>
        <v>#REF!</v>
      </c>
      <c r="B446" s="596" t="e">
        <f aca="false">#REF!</f>
        <v>#REF!</v>
      </c>
      <c r="C446" s="596" t="e">
        <f aca="false">#REF!</f>
        <v>#REF!</v>
      </c>
      <c r="D446" s="596" t="e">
        <f aca="false">#REF!</f>
        <v>#REF!</v>
      </c>
      <c r="E446" s="596" t="e">
        <f aca="false">#REF!</f>
        <v>#REF!</v>
      </c>
    </row>
    <row r="447" customFormat="false" ht="14.25" hidden="false" customHeight="false" outlineLevel="0" collapsed="false">
      <c r="A447" s="555" t="e">
        <f aca="false">A392</f>
        <v>#REF!</v>
      </c>
      <c r="B447" s="596" t="e">
        <f aca="false">#REF!</f>
        <v>#REF!</v>
      </c>
      <c r="C447" s="596" t="e">
        <f aca="false">#REF!</f>
        <v>#REF!</v>
      </c>
      <c r="D447" s="596" t="e">
        <f aca="false">#REF!</f>
        <v>#REF!</v>
      </c>
      <c r="E447" s="596" t="e">
        <f aca="false">#REF!</f>
        <v>#REF!</v>
      </c>
    </row>
    <row r="448" customFormat="false" ht="14.25" hidden="false" customHeight="false" outlineLevel="0" collapsed="false">
      <c r="A448" s="555" t="e">
        <f aca="false">A393</f>
        <v>#REF!</v>
      </c>
      <c r="B448" s="596" t="e">
        <f aca="false">#REF!</f>
        <v>#REF!</v>
      </c>
      <c r="C448" s="596" t="e">
        <f aca="false">#REF!</f>
        <v>#REF!</v>
      </c>
      <c r="D448" s="596" t="e">
        <f aca="false">#REF!</f>
        <v>#REF!</v>
      </c>
      <c r="E448" s="596" t="e">
        <f aca="false">#REF!</f>
        <v>#REF!</v>
      </c>
    </row>
    <row r="449" customFormat="false" ht="14.25" hidden="false" customHeight="false" outlineLevel="0" collapsed="false">
      <c r="A449" s="555" t="e">
        <f aca="false">A394</f>
        <v>#REF!</v>
      </c>
      <c r="B449" s="596" t="e">
        <f aca="false">#REF!</f>
        <v>#REF!</v>
      </c>
      <c r="C449" s="596" t="e">
        <f aca="false">#REF!</f>
        <v>#REF!</v>
      </c>
      <c r="D449" s="596" t="e">
        <f aca="false">#REF!</f>
        <v>#REF!</v>
      </c>
      <c r="E449" s="596" t="e">
        <f aca="false">#REF!</f>
        <v>#REF!</v>
      </c>
    </row>
    <row r="450" customFormat="false" ht="14.25" hidden="false" customHeight="false" outlineLevel="0" collapsed="false">
      <c r="A450" s="555" t="e">
        <f aca="false">A395</f>
        <v>#REF!</v>
      </c>
      <c r="B450" s="596" t="e">
        <f aca="false">#REF!</f>
        <v>#REF!</v>
      </c>
      <c r="C450" s="596" t="e">
        <f aca="false">#REF!</f>
        <v>#REF!</v>
      </c>
      <c r="D450" s="596" t="e">
        <f aca="false">#REF!</f>
        <v>#REF!</v>
      </c>
      <c r="E450" s="596" t="e">
        <f aca="false">#REF!</f>
        <v>#REF!</v>
      </c>
    </row>
    <row r="451" customFormat="false" ht="14.25" hidden="false" customHeight="false" outlineLevel="0" collapsed="false">
      <c r="A451" s="555" t="e">
        <f aca="false">A396</f>
        <v>#REF!</v>
      </c>
      <c r="B451" s="596" t="e">
        <f aca="false">#REF!</f>
        <v>#REF!</v>
      </c>
      <c r="C451" s="596" t="e">
        <f aca="false">#REF!</f>
        <v>#REF!</v>
      </c>
      <c r="D451" s="596" t="e">
        <f aca="false">#REF!</f>
        <v>#REF!</v>
      </c>
      <c r="E451" s="596" t="e">
        <f aca="false">#REF!</f>
        <v>#REF!</v>
      </c>
    </row>
    <row r="452" customFormat="false" ht="14.25" hidden="false" customHeight="false" outlineLevel="0" collapsed="false">
      <c r="A452" s="555" t="e">
        <f aca="false">A397</f>
        <v>#REF!</v>
      </c>
      <c r="B452" s="596" t="e">
        <f aca="false">#REF!</f>
        <v>#REF!</v>
      </c>
      <c r="C452" s="596" t="e">
        <f aca="false">#REF!</f>
        <v>#REF!</v>
      </c>
      <c r="D452" s="596" t="e">
        <f aca="false">#REF!</f>
        <v>#REF!</v>
      </c>
      <c r="E452" s="596" t="e">
        <f aca="false">#REF!</f>
        <v>#REF!</v>
      </c>
    </row>
    <row r="453" customFormat="false" ht="14.25" hidden="false" customHeight="false" outlineLevel="0" collapsed="false">
      <c r="A453" s="555" t="e">
        <f aca="false">A398</f>
        <v>#REF!</v>
      </c>
      <c r="B453" s="596" t="e">
        <f aca="false">#REF!</f>
        <v>#REF!</v>
      </c>
      <c r="C453" s="596" t="e">
        <f aca="false">#REF!</f>
        <v>#REF!</v>
      </c>
      <c r="D453" s="596" t="e">
        <f aca="false">#REF!</f>
        <v>#REF!</v>
      </c>
      <c r="E453" s="596" t="e">
        <f aca="false">#REF!</f>
        <v>#REF!</v>
      </c>
    </row>
    <row r="454" customFormat="false" ht="14.25" hidden="false" customHeight="false" outlineLevel="0" collapsed="false">
      <c r="A454" s="555" t="e">
        <f aca="false">A399</f>
        <v>#REF!</v>
      </c>
      <c r="B454" s="596" t="e">
        <f aca="false">#REF!</f>
        <v>#REF!</v>
      </c>
      <c r="C454" s="596" t="e">
        <f aca="false">#REF!</f>
        <v>#REF!</v>
      </c>
      <c r="D454" s="596" t="e">
        <f aca="false">#REF!</f>
        <v>#REF!</v>
      </c>
      <c r="E454" s="596" t="e">
        <f aca="false">#REF!</f>
        <v>#REF!</v>
      </c>
    </row>
    <row r="455" customFormat="false" ht="14.25" hidden="false" customHeight="false" outlineLevel="0" collapsed="false">
      <c r="A455" s="555" t="e">
        <f aca="false">A400</f>
        <v>#REF!</v>
      </c>
      <c r="B455" s="596" t="e">
        <f aca="false">#REF!</f>
        <v>#REF!</v>
      </c>
      <c r="C455" s="596" t="e">
        <f aca="false">#REF!</f>
        <v>#REF!</v>
      </c>
      <c r="D455" s="596" t="e">
        <f aca="false">#REF!</f>
        <v>#REF!</v>
      </c>
      <c r="E455" s="596" t="e">
        <f aca="false">#REF!</f>
        <v>#REF!</v>
      </c>
    </row>
    <row r="457" customFormat="false" ht="15" hidden="false" customHeight="false" outlineLevel="0" collapsed="false">
      <c r="A457" s="242" t="s">
        <v>107</v>
      </c>
    </row>
  </sheetData>
  <mergeCells count="57">
    <mergeCell ref="B1:G1"/>
    <mergeCell ref="B2:D2"/>
    <mergeCell ref="E2:F2"/>
    <mergeCell ref="H2:I2"/>
    <mergeCell ref="J6:K6"/>
    <mergeCell ref="A7:D7"/>
    <mergeCell ref="A12:G12"/>
    <mergeCell ref="A17:G17"/>
    <mergeCell ref="A22:G22"/>
    <mergeCell ref="A49:C49"/>
    <mergeCell ref="G53:I54"/>
    <mergeCell ref="A55:E55"/>
    <mergeCell ref="E57:F57"/>
    <mergeCell ref="A74:I74"/>
    <mergeCell ref="A86:A87"/>
    <mergeCell ref="A89:I89"/>
    <mergeCell ref="A101:A102"/>
    <mergeCell ref="A103:I103"/>
    <mergeCell ref="A120:D120"/>
    <mergeCell ref="F120:I120"/>
    <mergeCell ref="A131:A132"/>
    <mergeCell ref="E131:E132"/>
    <mergeCell ref="I132:I133"/>
    <mergeCell ref="B135:E135"/>
    <mergeCell ref="H135:I135"/>
    <mergeCell ref="F137:F142"/>
    <mergeCell ref="A146:A147"/>
    <mergeCell ref="G146:G147"/>
    <mergeCell ref="A148:A149"/>
    <mergeCell ref="H148:I149"/>
    <mergeCell ref="A152:I152"/>
    <mergeCell ref="A168:D168"/>
    <mergeCell ref="A181:A182"/>
    <mergeCell ref="A184:I184"/>
    <mergeCell ref="A200:B200"/>
    <mergeCell ref="A214:A215"/>
    <mergeCell ref="A228:A229"/>
    <mergeCell ref="C240:C241"/>
    <mergeCell ref="B242:B243"/>
    <mergeCell ref="A245:C247"/>
    <mergeCell ref="A248:J248"/>
    <mergeCell ref="L248:M248"/>
    <mergeCell ref="E249:J249"/>
    <mergeCell ref="K249:K250"/>
    <mergeCell ref="L249:M249"/>
    <mergeCell ref="A261:C261"/>
    <mergeCell ref="D261:F261"/>
    <mergeCell ref="G261:J261"/>
    <mergeCell ref="J262:J269"/>
    <mergeCell ref="A264:C264"/>
    <mergeCell ref="G265:G269"/>
    <mergeCell ref="G270:J270"/>
    <mergeCell ref="D275:F275"/>
    <mergeCell ref="D276:E278"/>
    <mergeCell ref="F276:F278"/>
    <mergeCell ref="B278:B279"/>
    <mergeCell ref="D279:D283"/>
  </mergeCells>
  <conditionalFormatting sqref="A262:C262 B266:C267 A263:A264 C263 A266:A268 A265:C265">
    <cfRule type="expression" priority="2" aboveAverage="0" equalAverage="0" bottom="0" percent="0" rank="0" text="" dxfId="0">
      <formula>$B$240=1</formula>
    </cfRule>
  </conditionalFormatting>
  <conditionalFormatting sqref="D262:F263 D264:D269 E265:F266 F264 F267:F269 E268:E269">
    <cfRule type="expression" priority="3" aboveAverage="0" equalAverage="0" bottom="0" percent="0" rank="0" text="" dxfId="1">
      <formula>$B$240=2</formula>
    </cfRule>
  </conditionalFormatting>
  <conditionalFormatting sqref="G262:I262 G263:G264 H264:H269 I263:I269 E279:F283">
    <cfRule type="expression" priority="4" aboveAverage="0" equalAverage="0" bottom="0" percent="0" rank="0" text="" dxfId="2">
      <formula>$B$241="Fully Customized OPT"</formula>
    </cfRule>
  </conditionalFormatting>
  <conditionalFormatting sqref="A269:C269">
    <cfRule type="expression" priority="5" aboveAverage="0" equalAverage="0" bottom="0" percent="0" rank="0" text="" dxfId="3">
      <formula>$B$240=u</formula>
    </cfRule>
  </conditionalFormatting>
  <conditionalFormatting sqref="F257:J260 K251:K260 K249">
    <cfRule type="expression" priority="6" aboveAverage="0" equalAverage="0" bottom="0" percent="0" rank="0" text="" dxfId="4">
      <formula>$B$241="DEFAULT Linear"</formula>
    </cfRule>
  </conditionalFormatting>
  <conditionalFormatting sqref="A250:D250 F250:J250">
    <cfRule type="expression" priority="7" aboveAverage="0" equalAverage="0" bottom="0" percent="0" rank="0" text="" dxfId="5">
      <formula>$B$241="DEFAULT S-curve"</formula>
    </cfRule>
  </conditionalFormatting>
  <conditionalFormatting sqref="C173:G173">
    <cfRule type="expression" priority="8" aboveAverage="0" equalAverage="0" bottom="0" percent="0" rank="0" text="" dxfId="6">
      <formula>NOT(ISBLANK($B$173))</formula>
    </cfRule>
  </conditionalFormatting>
  <conditionalFormatting sqref="B173">
    <cfRule type="expression" priority="9" aboveAverage="0" equalAverage="0" bottom="0" percent="0" rank="0" text="" dxfId="7">
      <formula>OR(NOT(ISBLANK($C$173)),NOT(ISBLANK($D$173)),NOT(ISBLANK($E$173)),NOT(ISBLANK($F$173)),NOT(ISBLANK($G$173)))</formula>
    </cfRule>
  </conditionalFormatting>
  <conditionalFormatting sqref="D123">
    <cfRule type="expression" priority="10" aboveAverage="0" equalAverage="0" bottom="0" percent="0" rank="0" text="" dxfId="8">
      <formula>AND(NOT(ISBLANK($C$123)),NOT(ISBLANK($D$123)))</formula>
    </cfRule>
  </conditionalFormatting>
  <conditionalFormatting sqref="C123">
    <cfRule type="expression" priority="11" aboveAverage="0" equalAverage="0" bottom="0" percent="0" rank="0" text="" dxfId="9">
      <formula>AND(NOT(ISBLANK($C$123)),NOT(ISBLANK($D$123)))</formula>
    </cfRule>
  </conditionalFormatting>
  <conditionalFormatting sqref="F291:F336">
    <cfRule type="expression" priority="12" aboveAverage="0" equalAverage="0" bottom="0" percent="0" rank="0" text="" dxfId="10">
      <formula>AND(F291="Y-BAU",$B$291&gt;$E$291)</formula>
    </cfRule>
  </conditionalFormatting>
  <conditionalFormatting sqref="B6">
    <cfRule type="cellIs" priority="13" operator="equal" aboveAverage="0" equalAverage="0" bottom="0" percent="0" rank="0" text="" dxfId="11">
      <formula>"BREAKEVEN"</formula>
    </cfRule>
    <cfRule type="cellIs" priority="14" operator="equal" aboveAverage="0" equalAverage="0" bottom="0" percent="0" rank="0" text="" dxfId="12">
      <formula>"ADDITIONAL COST"</formula>
    </cfRule>
    <cfRule type="cellIs" priority="15" operator="equal" aboveAverage="0" equalAverage="0" bottom="0" percent="0" rank="0" text="" dxfId="13">
      <formula>"ADDITIONAL SAVINGS"</formula>
    </cfRule>
  </conditionalFormatting>
  <conditionalFormatting sqref="C6:D6 B16:C16">
    <cfRule type="cellIs" priority="16" operator="equal" aboveAverage="0" equalAverage="0" bottom="0" percent="0" rank="0" text="" dxfId="14">
      <formula>"BREAKEVEN"</formula>
    </cfRule>
    <cfRule type="cellIs" priority="17" operator="equal" aboveAverage="0" equalAverage="0" bottom="0" percent="0" rank="0" text="" dxfId="15">
      <formula>"NET SAVINGS"</formula>
    </cfRule>
    <cfRule type="cellIs" priority="18" operator="equal" aboveAverage="0" equalAverage="0" bottom="0" percent="0" rank="0" text="" dxfId="16">
      <formula>"NET COST"</formula>
    </cfRule>
  </conditionalFormatting>
  <conditionalFormatting sqref="G265">
    <cfRule type="expression" priority="19" aboveAverage="0" equalAverage="0" bottom="0" percent="0" rank="0" text="" dxfId="17">
      <formula>$B$244="Fully Customized OPT"</formula>
    </cfRule>
  </conditionalFormatting>
  <conditionalFormatting sqref="F276">
    <cfRule type="expression" priority="20" aboveAverage="0" equalAverage="0" bottom="0" percent="0" rank="0" text="" dxfId="18">
      <formula>$B$241="Fully Customized OPT"</formula>
    </cfRule>
  </conditionalFormatting>
  <conditionalFormatting sqref="D279">
    <cfRule type="expression" priority="21" aboveAverage="0" equalAverage="0" bottom="0" percent="0" rank="0" text="" dxfId="19">
      <formula>$B$244="Fully Customized OPT"</formula>
    </cfRule>
  </conditionalFormatting>
  <conditionalFormatting sqref="D275:F283 B280">
    <cfRule type="expression" priority="22" aboveAverage="0" equalAverage="0" bottom="0" percent="0" rank="0" text="" dxfId="20">
      <formula>$B$277&lt;&gt;"Custom"</formula>
    </cfRule>
  </conditionalFormatting>
  <conditionalFormatting sqref="C138:E138">
    <cfRule type="expression" priority="23" aboveAverage="0" equalAverage="0" bottom="0" percent="0" rank="0" text="" dxfId="21">
      <formula>$C$155="Yes"</formula>
    </cfRule>
  </conditionalFormatting>
  <conditionalFormatting sqref="B138">
    <cfRule type="expression" priority="24" aboveAverage="0" equalAverage="0" bottom="0" percent="0" rank="0" text="" dxfId="22">
      <formula>$C$155="No"</formula>
    </cfRule>
  </conditionalFormatting>
  <conditionalFormatting sqref="H262:I262 I263:I264 G264:H264 G262:G263 G265:I269">
    <cfRule type="expression" priority="25" aboveAverage="0" equalAverage="0" bottom="0" percent="0" rank="0" text="" dxfId="23">
      <formula>$B$241="Fully Customized PDS"</formula>
    </cfRule>
  </conditionalFormatting>
  <dataValidations count="59">
    <dataValidation allowBlank="true" operator="between" showDropDown="false" showErrorMessage="true" showInputMessage="true" sqref="B268" type="list">
      <formula1>"Linear,2nd Poly,3rd Poly,Exponential"</formula1>
      <formula2>0</formula2>
    </dataValidation>
    <dataValidation allowBlank="true" operator="between" showDropDown="false" showErrorMessage="true" showInputMessage="true" sqref="C268" type="list">
      <formula1>"High,Medium,Low"</formula1>
      <formula2>0</formula2>
    </dataValidation>
    <dataValidation allowBlank="true" operator="between" showDropDown="false" showErrorMessage="true" showInputMessage="true" sqref="B241" type="list">
      <formula1>"DEFAULT Linear,DEFAULT S-Curve,Existing Adoption Prognostications,Customized S-Curve Adoption,Fully Customized PDS"</formula1>
      <formula2>0</formula2>
    </dataValidation>
    <dataValidation allowBlank="true" operator="between" showDropDown="false" showErrorMessage="true" showInputMessage="true" sqref="E264" type="list">
      <formula1>"2nd Order Polynomial Extrapolation,3rd Order Polynomial Extrapolation"</formula1>
      <formula2>0</formula2>
    </dataValidation>
    <dataValidation allowBlank="true" operator="between" showDropDown="false" showErrorMessage="true" showInputMessage="true" sqref="E54" type="list">
      <formula1>"No,Yes"</formula1>
      <formula2>0</formula2>
    </dataValidation>
    <dataValidation allowBlank="true" operator="between" showDropDown="false" showErrorMessage="true" showInputMessage="true" sqref="B244 B282" type="list">
      <formula1>"Y,N"</formula1>
      <formula2>0</formula2>
    </dataValidation>
    <dataValidation allowBlank="true" operator="between" showDropDown="false" showErrorMessage="true" showInputMessage="true" sqref="F291:F336" type="list">
      <formula1>"Y-PDS,Y-REF,N"</formula1>
      <formula2>0</formula2>
    </dataValidation>
    <dataValidation allowBlank="true" operator="between" showDropDown="false" showErrorMessage="true" showInputMessage="true" sqref="H4" type="list">
      <formula1>$A$291:$A$335</formula1>
      <formula2>0</formula2>
    </dataValidation>
    <dataValidation allowBlank="true" operator="between" showDropDown="false" showErrorMessage="true" showInputMessage="true" sqref="I4" type="list">
      <formula1>$A$292:$A$336</formula1>
      <formula2>0</formula2>
    </dataValidation>
    <dataValidation allowBlank="true" operator="between" showDropDown="false" showErrorMessage="true" showInputMessage="true" sqref="A123" type="list">
      <formula1>"[CHOOSE TYPE],REPLACEMENT,REDUCTION,NOT APPLICABLE"</formula1>
      <formula2>0</formula2>
    </dataValidation>
    <dataValidation allowBlank="true" operator="between" showDropDown="false" showErrorMessage="true" showInputMessage="true" sqref="B155:C155 C187" type="list">
      <formula1>"Yes,No"</formula1>
      <formula2>0</formula2>
    </dataValidation>
    <dataValidation allowBlank="true" operator="between" showDropDown="false" showErrorMessage="true" showInputMessage="true" sqref="D155" type="list">
      <formula1>"IPCC Only,Meta-Analysis"</formula1>
      <formula2>0</formula2>
    </dataValidation>
    <dataValidation allowBlank="true" operator="between" showDropDown="false" showErrorMessage="true" showInputMessage="true" sqref="B148:E148" type="list">
      <formula1>"One-time,Annual"</formula1>
      <formula2>0</formula2>
    </dataValidation>
    <dataValidation allowBlank="true" operator="between" showDropDown="false" showErrorMessage="true" showInputMessage="true" sqref="B79:D79 G79 B94:D94 G94 B124:D124 F124:G124 B139:E139 H139:I139 B174:I174 B207:H207 B221:H221" type="list">
      <formula1>"Project Drawdown Data,User-entered Data"</formula1>
      <formula2>0</formula2>
    </dataValidation>
    <dataValidation allowBlank="true" operator="between" showDropDown="false" showErrorMessage="true" showInputMessage="true" sqref="C40" type="list">
      <formula1>#ref!</formula1>
      <formula2>0</formula2>
    </dataValidation>
    <dataValidation allowBlank="true" operator="between" showDropDown="false" showErrorMessage="true" showInputMessage="true" sqref="E58:E67" type="list">
      <formula1>'Variable Meta-analysis-DD'!$B$48:$B$71</formula1>
      <formula2>0</formula2>
    </dataValidation>
    <dataValidation allowBlank="true" operator="between" showDropDown="false" showErrorMessage="true" showInputMessage="true" sqref="H123 H127" type="list">
      <formula1>#ref!</formula1>
      <formula2>0</formula2>
    </dataValidation>
    <dataValidation allowBlank="true" operator="between" showDropDown="false" showErrorMessage="true" showInputMessage="true" sqref="B263" type="list">
      <formula1>#ref!</formula1>
      <formula2>0</formula2>
    </dataValidation>
    <dataValidation allowBlank="true" operator="between" showDropDown="false" showErrorMessage="true" showInputMessage="true" sqref="H263" type="list">
      <formula1>#ref!</formula1>
      <formula2>0</formula2>
    </dataValidation>
    <dataValidation allowBlank="true" operator="between" showDropDown="false" showErrorMessage="true" showInputMessage="true" sqref="B280" type="list">
      <formula1>#ref!</formula1>
      <formula2>0</formula2>
    </dataValidation>
    <dataValidation allowBlank="true" operator="between" showDropDown="false" showErrorMessage="true" showInputMessage="true" sqref="B239" type="list">
      <formula1>#ref!</formula1>
      <formula2>0</formula2>
    </dataValidation>
    <dataValidation allowBlank="true" operator="between" showDropDown="false" showErrorMessage="true" showInputMessage="true" sqref="B277" type="list">
      <formula1>#ref!</formula1>
      <formula2>0</formula2>
    </dataValidation>
    <dataValidation allowBlank="true" operator="between" showDropDown="false" showErrorMessage="true" showInputMessage="true" sqref="E155" type="list">
      <formula1>#ref!</formula1>
      <formula2>0</formula2>
    </dataValidation>
    <dataValidation allowBlank="true" operator="between" showDropDown="false" showErrorMessage="true" showInputMessage="true" sqref="B86" type="list">
      <formula1>#ref!</formula1>
      <formula2>0</formula2>
    </dataValidation>
    <dataValidation allowBlank="true" operator="between" showDropDown="false" showErrorMessage="true" showInputMessage="true" sqref="C86" type="list">
      <formula1>#ref!</formula1>
      <formula2>0</formula2>
    </dataValidation>
    <dataValidation allowBlank="true" operator="between" showDropDown="false" showErrorMessage="true" showInputMessage="true" sqref="D86" type="list">
      <formula1>#ref!</formula1>
      <formula2>0</formula2>
    </dataValidation>
    <dataValidation allowBlank="true" operator="between" showDropDown="false" showErrorMessage="true" showInputMessage="true" sqref="G86" type="list">
      <formula1>#ref!</formula1>
      <formula2>0</formula2>
    </dataValidation>
    <dataValidation allowBlank="true" operator="between" showDropDown="false" showErrorMessage="true" showInputMessage="true" sqref="B101" type="list">
      <formula1>#ref!</formula1>
      <formula2>0</formula2>
    </dataValidation>
    <dataValidation allowBlank="true" operator="between" showDropDown="false" showErrorMessage="true" showInputMessage="true" sqref="C101" type="list">
      <formula1>#ref!</formula1>
      <formula2>0</formula2>
    </dataValidation>
    <dataValidation allowBlank="true" operator="between" showDropDown="false" showErrorMessage="true" showInputMessage="true" sqref="D101" type="list">
      <formula1>#ref!</formula1>
      <formula2>0</formula2>
    </dataValidation>
    <dataValidation allowBlank="true" operator="between" showDropDown="false" showErrorMessage="true" showInputMessage="true" sqref="G101" type="list">
      <formula1>#ref!</formula1>
      <formula2>0</formula2>
    </dataValidation>
    <dataValidation allowBlank="true" operator="between" showDropDown="false" showErrorMessage="true" showInputMessage="true" sqref="B131" type="list">
      <formula1>#ref!</formula1>
      <formula2>0</formula2>
    </dataValidation>
    <dataValidation allowBlank="true" operator="between" showDropDown="false" showErrorMessage="true" showInputMessage="true" sqref="C131" type="list">
      <formula1>#ref!</formula1>
      <formula2>0</formula2>
    </dataValidation>
    <dataValidation allowBlank="true" operator="between" showDropDown="false" showErrorMessage="true" showInputMessage="true" sqref="D131" type="list">
      <formula1>#ref!</formula1>
      <formula2>0</formula2>
    </dataValidation>
    <dataValidation allowBlank="true" operator="between" showDropDown="false" showErrorMessage="true" showInputMessage="true" sqref="F131" type="list">
      <formula1>#ref!</formula1>
      <formula2>0</formula2>
    </dataValidation>
    <dataValidation allowBlank="true" operator="between" showDropDown="false" showErrorMessage="true" showInputMessage="true" sqref="G131" type="list">
      <formula1>#ref!</formula1>
      <formula2>0</formula2>
    </dataValidation>
    <dataValidation allowBlank="true" operator="between" showDropDown="false" showErrorMessage="true" showInputMessage="true" sqref="B146" type="list">
      <formula1>#ref!</formula1>
      <formula2>0</formula2>
    </dataValidation>
    <dataValidation allowBlank="true" operator="between" showDropDown="false" showErrorMessage="true" showInputMessage="true" sqref="C146" type="list">
      <formula1>#ref!</formula1>
      <formula2>0</formula2>
    </dataValidation>
    <dataValidation allowBlank="true" operator="between" showDropDown="false" showErrorMessage="true" showInputMessage="true" sqref="D146" type="list">
      <formula1>#ref!</formula1>
      <formula2>0</formula2>
    </dataValidation>
    <dataValidation allowBlank="true" operator="between" showDropDown="false" showErrorMessage="true" showInputMessage="true" sqref="E146" type="list">
      <formula1>#ref!</formula1>
      <formula2>0</formula2>
    </dataValidation>
    <dataValidation allowBlank="true" operator="between" showDropDown="false" showErrorMessage="true" showInputMessage="true" sqref="H146" type="list">
      <formula1>#ref!</formula1>
      <formula2>0</formula2>
    </dataValidation>
    <dataValidation allowBlank="true" operator="between" showDropDown="false" showErrorMessage="true" showInputMessage="true" sqref="I146" type="list">
      <formula1>#ref!</formula1>
      <formula2>0</formula2>
    </dataValidation>
    <dataValidation allowBlank="true" operator="between" showDropDown="false" showErrorMessage="true" showInputMessage="true" sqref="B181:G181" type="list">
      <formula1>#ref!</formula1>
      <formula2>0</formula2>
    </dataValidation>
    <dataValidation allowBlank="true" operator="between" showDropDown="false" showErrorMessage="true" showInputMessage="true" sqref="H181" type="list">
      <formula1>#ref!</formula1>
      <formula2>0</formula2>
    </dataValidation>
    <dataValidation allowBlank="true" operator="between" showDropDown="false" showErrorMessage="true" showInputMessage="true" sqref="I181" type="list">
      <formula1>#ref!</formula1>
      <formula2>0</formula2>
    </dataValidation>
    <dataValidation allowBlank="true" operator="between" showDropDown="false" showErrorMessage="true" showInputMessage="true" sqref="B214" type="list">
      <formula1>#ref!</formula1>
      <formula2>0</formula2>
    </dataValidation>
    <dataValidation allowBlank="true" operator="between" showDropDown="false" showErrorMessage="true" showInputMessage="true" sqref="C214" type="list">
      <formula1>#ref!</formula1>
      <formula2>0</formula2>
    </dataValidation>
    <dataValidation allowBlank="true" operator="between" showDropDown="false" showErrorMessage="true" showInputMessage="true" sqref="D214" type="list">
      <formula1>#ref!</formula1>
      <formula2>0</formula2>
    </dataValidation>
    <dataValidation allowBlank="true" operator="between" showDropDown="false" showErrorMessage="true" showInputMessage="true" sqref="E214" type="list">
      <formula1>#ref!</formula1>
      <formula2>0</formula2>
    </dataValidation>
    <dataValidation allowBlank="true" operator="between" showDropDown="false" showErrorMessage="true" showInputMessage="true" sqref="F214" type="list">
      <formula1>#ref!</formula1>
      <formula2>0</formula2>
    </dataValidation>
    <dataValidation allowBlank="true" operator="between" showDropDown="false" showErrorMessage="true" showInputMessage="true" sqref="G214" type="list">
      <formula1>#ref!</formula1>
      <formula2>0</formula2>
    </dataValidation>
    <dataValidation allowBlank="true" operator="between" showDropDown="false" showErrorMessage="true" showInputMessage="true" sqref="H214" type="list">
      <formula1>#ref!</formula1>
      <formula2>0</formula2>
    </dataValidation>
    <dataValidation allowBlank="true" operator="between" showDropDown="false" showErrorMessage="true" showInputMessage="true" sqref="B228" type="list">
      <formula1>#ref!</formula1>
      <formula2>0</formula2>
    </dataValidation>
    <dataValidation allowBlank="true" operator="between" showDropDown="false" showErrorMessage="true" showInputMessage="true" sqref="C228" type="list">
      <formula1>#ref!</formula1>
      <formula2>0</formula2>
    </dataValidation>
    <dataValidation allowBlank="true" operator="between" showDropDown="false" showErrorMessage="true" showInputMessage="true" sqref="D228" type="list">
      <formula1>#ref!</formula1>
      <formula2>0</formula2>
    </dataValidation>
    <dataValidation allowBlank="true" operator="between" showDropDown="false" showErrorMessage="true" showInputMessage="true" sqref="E228" type="list">
      <formula1>#ref!</formula1>
      <formula2>0</formula2>
    </dataValidation>
    <dataValidation allowBlank="true" operator="between" showDropDown="false" showErrorMessage="true" showInputMessage="true" sqref="F228" type="list">
      <formula1>#ref!</formula1>
      <formula2>0</formula2>
    </dataValidation>
    <dataValidation allowBlank="true" operator="between" showDropDown="false" showErrorMessage="true" showInputMessage="true" sqref="G228" type="list">
      <formula1>#ref!</formula1>
      <formula2>0</formula2>
    </dataValidation>
    <dataValidation allowBlank="true" operator="between" showDropDown="false" showErrorMessage="true" showInputMessage="true" sqref="H228" type="list">
      <formula1>#ref!</formula1>
      <formula2>0</formula2>
    </dataValidation>
  </dataValidations>
  <hyperlinks>
    <hyperlink ref="G49" r:id="rId2" display="http://www.fao.org/nr/gaez/about-data-portal/en/ "/>
    <hyperlink ref="G50" location="'AEZ Data'!B3" display="CLICK HERE TO START BY VALIDATING THE GAEZ LAND USED BY YOUR SOLUTION"/>
    <hyperlink ref="G51" location="'TLA Data'!A642" display="CLICK HERE TO ENTER CUSTOMIZED TLA"/>
    <hyperlink ref="A115" location="'Main Controls'!A1" display="Back to Top"/>
    <hyperlink ref="A165" location="'Main Controls'!A1" display="Back to Top"/>
    <hyperlink ref="A197" location="'Main Controls'!A1" display="Back to Top"/>
    <hyperlink ref="A231" location="'Main Controls'!A1" display="Back to Top"/>
    <hyperlink ref="C263" location="'Adoption Data'!A45" display="see adoption data sheet"/>
    <hyperlink ref="I263" location="'Custom PDS Adoption'!N21:T34" display="Click Here to Go to Custom PDS Adoption"/>
    <hyperlink ref="A270" location="'Main Controls'!A1" display="Back to Top"/>
    <hyperlink ref="F276" location="'Custom REF Adoption'!D2:M9" display="Click Here to Go to Custom REF Adoption"/>
    <hyperlink ref="A348" location="'Main Controls'!A1" display="Back to Top"/>
    <hyperlink ref="A403" location="'Main Controls'!A1" display="Back to Top"/>
    <hyperlink ref="A457" location="'Main Controls'!A1" display="Back to Top"/>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3"/>
  <legacyDrawing r:id="rId4"/>
</worksheet>
</file>

<file path=xl/worksheets/sheet2.xml><?xml version="1.0" encoding="utf-8"?>
<worksheet xmlns="http://schemas.openxmlformats.org/spreadsheetml/2006/main" xmlns:r="http://schemas.openxmlformats.org/officeDocument/2006/relationships">
  <sheetPr filterMode="false">
    <tabColor rgb="FFF8CBAD"/>
    <pageSetUpPr fitToPage="false"/>
  </sheetPr>
  <dimension ref="A1:CN1500"/>
  <sheetViews>
    <sheetView showFormulas="false" showGridLines="false" showRowColHeaders="true" showZeros="true" rightToLeft="false" tabSelected="true" showOutlineSymbols="true" defaultGridColor="true" view="normal" topLeftCell="A860" colorId="64" zoomScale="50" zoomScaleNormal="50" zoomScalePageLayoutView="100" workbookViewId="0">
      <selection pane="topLeft" activeCell="T912" activeCellId="0" sqref="T912:T914"/>
    </sheetView>
  </sheetViews>
  <sheetFormatPr defaultRowHeight="15" zeroHeight="false" outlineLevelRow="0" outlineLevelCol="0"/>
  <cols>
    <col collapsed="false" customWidth="true" hidden="false" outlineLevel="0" max="1" min="1" style="598" width="33.42"/>
    <col collapsed="false" customWidth="true" hidden="true" outlineLevel="0" max="2" min="2" style="598" width="20.99"/>
    <col collapsed="false" customWidth="true" hidden="false" outlineLevel="0" max="3" min="3" style="598" width="20.99"/>
    <col collapsed="false" customWidth="true" hidden="false" outlineLevel="0" max="4" min="4" style="598" width="20.86"/>
    <col collapsed="false" customWidth="true" hidden="false" outlineLevel="0" max="5" min="5" style="598" width="30.01"/>
    <col collapsed="false" customWidth="true" hidden="false" outlineLevel="0" max="7" min="6" style="598" width="23.28"/>
    <col collapsed="false" customWidth="true" hidden="false" outlineLevel="0" max="8" min="8" style="598" width="21.43"/>
    <col collapsed="false" customWidth="true" hidden="false" outlineLevel="0" max="10" min="9" style="598" width="13.86"/>
    <col collapsed="false" customWidth="true" hidden="false" outlineLevel="0" max="11" min="11" style="598" width="13.01"/>
    <col collapsed="false" customWidth="true" hidden="false" outlineLevel="0" max="12" min="12" style="598" width="16.71"/>
    <col collapsed="false" customWidth="true" hidden="false" outlineLevel="0" max="13" min="13" style="598" width="24.15"/>
    <col collapsed="false" customWidth="true" hidden="false" outlineLevel="0" max="14" min="14" style="598" width="21.14"/>
    <col collapsed="false" customWidth="true" hidden="false" outlineLevel="0" max="15" min="15" style="598" width="16"/>
    <col collapsed="false" customWidth="true" hidden="false" outlineLevel="0" max="16" min="16" style="598" width="15.42"/>
    <col collapsed="false" customWidth="true" hidden="false" outlineLevel="0" max="17" min="17" style="598" width="12.42"/>
    <col collapsed="false" customWidth="true" hidden="false" outlineLevel="0" max="18" min="18" style="598" width="14.15"/>
    <col collapsed="false" customWidth="true" hidden="false" outlineLevel="0" max="19" min="19" style="599" width="15.71"/>
    <col collapsed="false" customWidth="true" hidden="false" outlineLevel="0" max="20" min="20" style="599" width="21.14"/>
    <col collapsed="false" customWidth="true" hidden="false" outlineLevel="0" max="21" min="21" style="599" width="16.86"/>
    <col collapsed="false" customWidth="true" hidden="false" outlineLevel="0" max="22" min="22" style="599" width="22.43"/>
    <col collapsed="false" customWidth="true" hidden="false" outlineLevel="0" max="23" min="23" style="599" width="13.01"/>
    <col collapsed="false" customWidth="true" hidden="false" outlineLevel="0" max="24" min="24" style="598" width="14.86"/>
    <col collapsed="false" customWidth="true" hidden="false" outlineLevel="0" max="25" min="25" style="598" width="19.99"/>
    <col collapsed="false" customWidth="true" hidden="false" outlineLevel="0" max="26" min="26" style="598" width="6.86"/>
    <col collapsed="false" customWidth="true" hidden="false" outlineLevel="0" max="27" min="27" style="598" width="27.99"/>
    <col collapsed="false" customWidth="true" hidden="false" outlineLevel="0" max="28" min="28" style="598" width="8.86"/>
    <col collapsed="false" customWidth="true" hidden="false" outlineLevel="0" max="29" min="29" style="598" width="10.99"/>
    <col collapsed="false" customWidth="true" hidden="false" outlineLevel="0" max="30" min="30" style="598" width="13.86"/>
    <col collapsed="false" customWidth="true" hidden="false" outlineLevel="0" max="33" min="31" style="598" width="8.86"/>
    <col collapsed="false" customWidth="true" hidden="false" outlineLevel="0" max="34" min="34" style="598" width="13.14"/>
    <col collapsed="false" customWidth="true" hidden="false" outlineLevel="0" max="35" min="35" style="598" width="14.15"/>
    <col collapsed="false" customWidth="true" hidden="false" outlineLevel="0" max="36" min="36" style="598" width="8.86"/>
    <col collapsed="false" customWidth="true" hidden="false" outlineLevel="0" max="37" min="37" style="598" width="21.29"/>
    <col collapsed="false" customWidth="true" hidden="false" outlineLevel="0" max="38" min="38" style="598" width="10.29"/>
    <col collapsed="false" customWidth="true" hidden="false" outlineLevel="0" max="39" min="39" style="598" width="13.29"/>
    <col collapsed="false" customWidth="true" hidden="false" outlineLevel="0" max="40" min="40" style="598" width="14.15"/>
    <col collapsed="false" customWidth="true" hidden="false" outlineLevel="0" max="41" min="41" style="598" width="16.14"/>
    <col collapsed="false" customWidth="true" hidden="false" outlineLevel="0" max="42" min="42" style="600" width="10.42"/>
    <col collapsed="false" customWidth="true" hidden="false" outlineLevel="0" max="43" min="43" style="598" width="10.71"/>
    <col collapsed="false" customWidth="true" hidden="false" outlineLevel="0" max="44" min="44" style="598" width="119.85"/>
    <col collapsed="false" customWidth="true" hidden="false" outlineLevel="0" max="45" min="45" style="598" width="20.99"/>
    <col collapsed="false" customWidth="true" hidden="false" outlineLevel="0" max="72" min="46" style="598" width="15.71"/>
    <col collapsed="false" customWidth="true" hidden="false" outlineLevel="0" max="73" min="73" style="598" width="8.86"/>
    <col collapsed="false" customWidth="true" hidden="false" outlineLevel="0" max="74" min="74" style="600" width="17.42"/>
    <col collapsed="false" customWidth="true" hidden="false" outlineLevel="0" max="87" min="75" style="598" width="17.42"/>
    <col collapsed="false" customWidth="true" hidden="false" outlineLevel="0" max="90" min="88" style="598" width="14.01"/>
    <col collapsed="false" customWidth="true" hidden="false" outlineLevel="0" max="91" min="91" style="598" width="15.15"/>
    <col collapsed="false" customWidth="true" hidden="false" outlineLevel="0" max="1025" min="92" style="598" width="8.86"/>
  </cols>
  <sheetData>
    <row r="1" s="600" customFormat="true" ht="23.25" hidden="false" customHeight="false" outlineLevel="0" collapsed="false">
      <c r="A1" s="601" t="str">
        <f aca="true">MID(CELL("filename",A1),FIND("]",CELL("filename",A1))+1,256)</f>
        <v>Variable Meta-analysis-DD</v>
      </c>
      <c r="B1" s="601"/>
      <c r="C1" s="602" t="str">
        <f aca="false">'Advanced Controls'!C40</f>
        <v>Silvopasture</v>
      </c>
      <c r="D1" s="602"/>
      <c r="E1" s="602"/>
      <c r="F1" s="602"/>
      <c r="G1" s="602"/>
      <c r="H1" s="602"/>
      <c r="I1" s="602"/>
      <c r="J1" s="602"/>
      <c r="K1" s="602"/>
      <c r="L1" s="602"/>
      <c r="M1" s="602"/>
      <c r="N1" s="602"/>
      <c r="O1" s="602"/>
      <c r="P1" s="603"/>
      <c r="Q1" s="604" t="s">
        <v>229</v>
      </c>
      <c r="R1" s="604"/>
      <c r="S1" s="604"/>
      <c r="T1" s="604"/>
      <c r="U1" s="604"/>
      <c r="V1" s="604"/>
      <c r="W1" s="604"/>
      <c r="X1" s="604"/>
      <c r="Y1" s="604"/>
      <c r="Z1" s="605"/>
      <c r="AA1" s="605"/>
      <c r="AB1" s="605"/>
      <c r="AC1" s="605"/>
      <c r="AD1" s="605"/>
      <c r="AE1" s="605"/>
      <c r="AF1" s="605"/>
      <c r="AG1" s="605"/>
      <c r="AH1" s="605"/>
      <c r="AI1" s="605"/>
      <c r="AJ1" s="605"/>
      <c r="AK1" s="605"/>
      <c r="AL1" s="605"/>
      <c r="AM1" s="605"/>
      <c r="AN1" s="605"/>
      <c r="AO1" s="605"/>
      <c r="AQ1" s="606"/>
      <c r="AR1" s="606"/>
      <c r="AS1" s="606"/>
      <c r="AT1" s="606"/>
      <c r="AU1" s="606"/>
      <c r="AV1" s="606"/>
      <c r="AW1" s="606"/>
      <c r="AX1" s="606"/>
      <c r="AY1" s="606"/>
      <c r="AZ1" s="606"/>
      <c r="BA1" s="606"/>
      <c r="BB1" s="606"/>
      <c r="BC1" s="606"/>
      <c r="BD1" s="606"/>
      <c r="BE1" s="606"/>
      <c r="BF1" s="606"/>
      <c r="BG1" s="606"/>
      <c r="BH1" s="606"/>
      <c r="BI1" s="606"/>
      <c r="BJ1" s="606"/>
      <c r="BK1" s="606"/>
      <c r="BL1" s="606"/>
      <c r="BM1" s="606"/>
      <c r="BN1" s="606"/>
      <c r="BO1" s="606"/>
      <c r="BP1" s="606"/>
      <c r="BQ1" s="606"/>
      <c r="BR1" s="606"/>
      <c r="BS1" s="606"/>
      <c r="BT1" s="606"/>
      <c r="BU1" s="606"/>
      <c r="BW1" s="606"/>
      <c r="BX1" s="606"/>
      <c r="BY1" s="606"/>
      <c r="BZ1" s="606"/>
      <c r="CA1" s="606"/>
      <c r="CB1" s="606"/>
      <c r="CC1" s="606"/>
      <c r="CD1" s="606"/>
      <c r="CE1" s="606"/>
      <c r="CF1" s="606"/>
    </row>
    <row r="2" customFormat="false" ht="15.75" hidden="false" customHeight="false" outlineLevel="0" collapsed="false">
      <c r="B2" s="607"/>
      <c r="H2" s="608"/>
      <c r="I2" s="608"/>
      <c r="J2" s="608"/>
      <c r="Q2" s="609" t="s">
        <v>230</v>
      </c>
      <c r="R2" s="609"/>
      <c r="S2" s="610" t="s">
        <v>231</v>
      </c>
      <c r="T2" s="610"/>
      <c r="U2" s="610"/>
      <c r="V2" s="610"/>
      <c r="W2" s="610"/>
      <c r="X2" s="610"/>
      <c r="Y2" s="610"/>
      <c r="Z2" s="611" t="s">
        <v>232</v>
      </c>
      <c r="AA2" s="612" t="s">
        <v>233</v>
      </c>
      <c r="AB2" s="612" t="s">
        <v>234</v>
      </c>
      <c r="AC2" s="600"/>
      <c r="AD2" s="600"/>
      <c r="AE2" s="600"/>
      <c r="AF2" s="600"/>
      <c r="AG2" s="600"/>
      <c r="AH2" s="600"/>
      <c r="AI2" s="600"/>
      <c r="AJ2" s="606"/>
      <c r="AK2" s="613" t="s">
        <v>235</v>
      </c>
      <c r="AL2" s="613"/>
      <c r="AM2" s="614" t="s">
        <v>231</v>
      </c>
      <c r="AN2" s="614"/>
      <c r="AO2" s="614"/>
      <c r="AP2" s="614"/>
      <c r="AQ2" s="614"/>
      <c r="AR2" s="606"/>
      <c r="AS2" s="615" t="s">
        <v>236</v>
      </c>
      <c r="AT2" s="615"/>
      <c r="AU2" s="606"/>
      <c r="AV2" s="606"/>
      <c r="AW2" s="606"/>
      <c r="AX2" s="606"/>
      <c r="AY2" s="606"/>
      <c r="AZ2" s="606"/>
      <c r="BA2" s="606"/>
      <c r="BB2" s="606"/>
      <c r="BC2" s="606"/>
      <c r="BD2" s="606"/>
      <c r="BE2" s="606"/>
      <c r="BF2" s="606"/>
      <c r="BG2" s="606"/>
      <c r="BH2" s="606"/>
      <c r="BI2" s="606"/>
      <c r="BJ2" s="606"/>
      <c r="BK2" s="606"/>
      <c r="BL2" s="606"/>
      <c r="BM2" s="606"/>
      <c r="BN2" s="606"/>
      <c r="BO2" s="606"/>
      <c r="BP2" s="606"/>
      <c r="BQ2" s="606"/>
      <c r="BR2" s="606"/>
      <c r="BS2" s="606"/>
      <c r="BT2" s="606"/>
      <c r="BU2" s="606"/>
      <c r="BW2" s="606"/>
      <c r="BX2" s="606"/>
      <c r="BY2" s="606"/>
      <c r="BZ2" s="606"/>
      <c r="CA2" s="606"/>
      <c r="CB2" s="606"/>
      <c r="CC2" s="606"/>
      <c r="CD2" s="606"/>
      <c r="CE2" s="606"/>
      <c r="CF2" s="606"/>
    </row>
    <row r="3" customFormat="false" ht="15.75" hidden="false" customHeight="true" outlineLevel="0" collapsed="false">
      <c r="B3" s="616"/>
      <c r="H3" s="608"/>
      <c r="I3" s="608"/>
      <c r="J3" s="608"/>
      <c r="Q3" s="617"/>
      <c r="R3" s="618" t="s">
        <v>237</v>
      </c>
      <c r="S3" s="619" t="s">
        <v>238</v>
      </c>
      <c r="T3" s="619" t="s">
        <v>239</v>
      </c>
      <c r="U3" s="619" t="s">
        <v>240</v>
      </c>
      <c r="V3" s="619" t="s">
        <v>241</v>
      </c>
      <c r="W3" s="619" t="s">
        <v>242</v>
      </c>
      <c r="X3" s="620" t="s">
        <v>243</v>
      </c>
      <c r="Y3" s="620" t="s">
        <v>244</v>
      </c>
      <c r="Z3" s="611" t="s">
        <v>245</v>
      </c>
      <c r="AA3" s="621" t="n">
        <v>2016</v>
      </c>
      <c r="AC3" s="622" t="n">
        <v>0.986885218565795</v>
      </c>
      <c r="AE3" s="606"/>
      <c r="AF3" s="606"/>
      <c r="AG3" s="606"/>
      <c r="AH3" s="606"/>
      <c r="AI3" s="606"/>
      <c r="AJ3" s="606"/>
      <c r="AK3" s="623"/>
      <c r="AL3" s="618" t="s">
        <v>246</v>
      </c>
      <c r="AM3" s="624" t="s">
        <v>247</v>
      </c>
      <c r="AN3" s="624" t="s">
        <v>248</v>
      </c>
      <c r="AO3" s="624" t="s">
        <v>249</v>
      </c>
      <c r="AP3" s="625" t="s">
        <v>250</v>
      </c>
      <c r="AQ3" s="626" t="s">
        <v>251</v>
      </c>
      <c r="AR3" s="606"/>
      <c r="AS3" s="606" t="s">
        <v>252</v>
      </c>
      <c r="AT3" s="606"/>
      <c r="AU3" s="606"/>
      <c r="AV3" s="606"/>
      <c r="AW3" s="606"/>
      <c r="AX3" s="606"/>
      <c r="AY3" s="606"/>
      <c r="AZ3" s="606"/>
      <c r="BA3" s="606"/>
      <c r="BB3" s="606"/>
      <c r="BC3" s="606"/>
      <c r="BD3" s="606"/>
      <c r="BE3" s="606"/>
      <c r="BF3" s="606"/>
      <c r="BG3" s="606"/>
      <c r="BH3" s="606"/>
      <c r="BI3" s="606"/>
      <c r="BJ3" s="606"/>
      <c r="BK3" s="606"/>
      <c r="BL3" s="606"/>
      <c r="BM3" s="606"/>
      <c r="BN3" s="606"/>
      <c r="BO3" s="606"/>
      <c r="BP3" s="606"/>
      <c r="BQ3" s="606"/>
      <c r="BR3" s="606"/>
      <c r="BS3" s="606"/>
      <c r="BT3" s="606"/>
      <c r="BU3" s="606"/>
      <c r="BW3" s="606"/>
      <c r="BX3" s="606"/>
      <c r="BY3" s="606"/>
      <c r="BZ3" s="606"/>
      <c r="CA3" s="606"/>
      <c r="CB3" s="606"/>
      <c r="CC3" s="606"/>
      <c r="CD3" s="606"/>
      <c r="CE3" s="606"/>
      <c r="CF3" s="606"/>
    </row>
    <row r="4" customFormat="false" ht="16.5" hidden="false" customHeight="false" outlineLevel="0" collapsed="false">
      <c r="B4" s="616"/>
      <c r="H4" s="608"/>
      <c r="I4" s="608"/>
      <c r="J4" s="608"/>
      <c r="Q4" s="627"/>
      <c r="R4" s="618" t="s">
        <v>246</v>
      </c>
      <c r="S4" s="628"/>
      <c r="T4" s="629"/>
      <c r="U4" s="629"/>
      <c r="V4" s="629"/>
      <c r="W4" s="629"/>
      <c r="X4" s="630"/>
      <c r="Y4" s="627"/>
      <c r="Z4" s="606"/>
      <c r="AA4" s="621" t="n">
        <v>2015</v>
      </c>
      <c r="AC4" s="631" t="n">
        <v>0.99881</v>
      </c>
      <c r="AE4" s="606"/>
      <c r="AF4" s="606"/>
      <c r="AG4" s="606"/>
      <c r="AH4" s="606"/>
      <c r="AI4" s="606"/>
      <c r="AJ4" s="606"/>
      <c r="AK4" s="632"/>
      <c r="AL4" s="618"/>
      <c r="AM4" s="633"/>
      <c r="AN4" s="634"/>
      <c r="AO4" s="634"/>
      <c r="AP4" s="635"/>
      <c r="AQ4" s="635"/>
      <c r="AR4" s="606"/>
      <c r="AS4" s="606" t="s">
        <v>253</v>
      </c>
      <c r="AT4" s="606"/>
      <c r="AU4" s="606"/>
      <c r="AV4" s="606"/>
      <c r="AW4" s="606"/>
      <c r="AX4" s="606"/>
      <c r="AY4" s="606"/>
      <c r="AZ4" s="606"/>
      <c r="BA4" s="606"/>
      <c r="BB4" s="606"/>
      <c r="BC4" s="606"/>
      <c r="BD4" s="606"/>
      <c r="BE4" s="606"/>
      <c r="BF4" s="606"/>
      <c r="BG4" s="606"/>
      <c r="BH4" s="606"/>
      <c r="BI4" s="606"/>
      <c r="BJ4" s="606"/>
      <c r="BK4" s="606"/>
      <c r="BL4" s="606"/>
      <c r="BM4" s="606"/>
      <c r="BN4" s="606"/>
      <c r="BO4" s="606"/>
      <c r="BP4" s="606"/>
      <c r="BQ4" s="606"/>
      <c r="BR4" s="606"/>
      <c r="BS4" s="606"/>
      <c r="BT4" s="606"/>
      <c r="BU4" s="606"/>
      <c r="BW4" s="606"/>
      <c r="BX4" s="606"/>
      <c r="BY4" s="606"/>
      <c r="BZ4" s="606"/>
      <c r="CA4" s="606"/>
      <c r="CB4" s="606"/>
      <c r="CC4" s="606"/>
      <c r="CD4" s="606"/>
      <c r="CE4" s="606"/>
      <c r="CF4" s="606"/>
    </row>
    <row r="5" customFormat="false" ht="15.75" hidden="false" customHeight="false" outlineLevel="0" collapsed="false">
      <c r="B5" s="616"/>
      <c r="H5" s="608"/>
      <c r="I5" s="608"/>
      <c r="J5" s="608"/>
      <c r="Q5" s="636" t="s">
        <v>254</v>
      </c>
      <c r="R5" s="637" t="s">
        <v>238</v>
      </c>
      <c r="S5" s="638" t="n">
        <v>1</v>
      </c>
      <c r="T5" s="639" t="n">
        <v>238.845897</v>
      </c>
      <c r="U5" s="639" t="n">
        <v>2.38845897E-005</v>
      </c>
      <c r="V5" s="639" t="n">
        <v>947.81712</v>
      </c>
      <c r="W5" s="639" t="n">
        <v>0.277777778</v>
      </c>
      <c r="X5" s="640" t="n">
        <v>0.000277777778</v>
      </c>
      <c r="Y5" s="639" t="n">
        <v>277777.778</v>
      </c>
      <c r="Z5" s="606"/>
      <c r="AA5" s="641" t="n">
        <v>2014</v>
      </c>
      <c r="AB5" s="642"/>
      <c r="AC5" s="643" t="n">
        <v>1</v>
      </c>
      <c r="AD5" s="644" t="s">
        <v>255</v>
      </c>
      <c r="AE5" s="606"/>
      <c r="AF5" s="606"/>
      <c r="AG5" s="606"/>
      <c r="AH5" s="606"/>
      <c r="AI5" s="606"/>
      <c r="AJ5" s="606"/>
      <c r="AK5" s="645" t="s">
        <v>254</v>
      </c>
      <c r="AL5" s="625" t="s">
        <v>247</v>
      </c>
      <c r="AM5" s="638" t="n">
        <v>1</v>
      </c>
      <c r="AN5" s="646" t="n">
        <v>0.404686</v>
      </c>
      <c r="AO5" s="647" t="n">
        <v>0.00040468564224</v>
      </c>
      <c r="AP5" s="648" t="n">
        <v>4046.8626697153</v>
      </c>
      <c r="AQ5" s="649" t="n">
        <v>0.0040468626697153</v>
      </c>
      <c r="AR5" s="606"/>
      <c r="AS5" s="606" t="s">
        <v>256</v>
      </c>
      <c r="AT5" s="606"/>
      <c r="AU5" s="606"/>
      <c r="AV5" s="606"/>
      <c r="AW5" s="606"/>
      <c r="AX5" s="606"/>
      <c r="AY5" s="606"/>
      <c r="AZ5" s="606"/>
      <c r="BA5" s="606"/>
      <c r="BB5" s="606"/>
      <c r="BC5" s="606"/>
      <c r="BD5" s="606"/>
      <c r="BE5" s="606"/>
      <c r="BF5" s="606"/>
      <c r="BG5" s="606"/>
      <c r="BH5" s="606"/>
      <c r="BI5" s="606"/>
      <c r="BJ5" s="606"/>
      <c r="BK5" s="606"/>
      <c r="BL5" s="606"/>
      <c r="BM5" s="606"/>
      <c r="BN5" s="606"/>
      <c r="BO5" s="606"/>
      <c r="BP5" s="606"/>
      <c r="BQ5" s="606"/>
      <c r="BR5" s="606"/>
      <c r="BS5" s="606"/>
      <c r="BT5" s="606"/>
      <c r="BU5" s="606"/>
      <c r="BW5" s="606"/>
      <c r="BX5" s="606"/>
      <c r="BY5" s="606"/>
      <c r="BZ5" s="606"/>
      <c r="CA5" s="606"/>
      <c r="CB5" s="606"/>
      <c r="CC5" s="606"/>
      <c r="CD5" s="606"/>
      <c r="CE5" s="606"/>
      <c r="CF5" s="606"/>
    </row>
    <row r="6" customFormat="false" ht="15" hidden="false" customHeight="false" outlineLevel="0" collapsed="false">
      <c r="B6" s="616"/>
      <c r="Q6" s="636"/>
      <c r="R6" s="637" t="s">
        <v>239</v>
      </c>
      <c r="S6" s="639" t="n">
        <v>0.0041868</v>
      </c>
      <c r="T6" s="638" t="n">
        <v>1</v>
      </c>
      <c r="U6" s="650" t="n">
        <v>1E-007</v>
      </c>
      <c r="V6" s="639" t="n">
        <v>3.96832072</v>
      </c>
      <c r="W6" s="639" t="n">
        <v>0.001163</v>
      </c>
      <c r="X6" s="651" t="n">
        <v>1.163E-006</v>
      </c>
      <c r="Y6" s="652" t="n">
        <v>1163</v>
      </c>
      <c r="Z6" s="606"/>
      <c r="AA6" s="621" t="n">
        <v>2013</v>
      </c>
      <c r="AB6" s="621"/>
      <c r="AC6" s="622" t="n">
        <v>1.02</v>
      </c>
      <c r="AD6" s="606"/>
      <c r="AE6" s="606"/>
      <c r="AF6" s="606"/>
      <c r="AG6" s="606"/>
      <c r="AH6" s="606"/>
      <c r="AI6" s="606"/>
      <c r="AJ6" s="606"/>
      <c r="AK6" s="645"/>
      <c r="AL6" s="625" t="s">
        <v>248</v>
      </c>
      <c r="AM6" s="653" t="n">
        <v>2.4710559990832</v>
      </c>
      <c r="AN6" s="638" t="n">
        <v>1</v>
      </c>
      <c r="AO6" s="654" t="n">
        <v>0.001</v>
      </c>
      <c r="AP6" s="648" t="n">
        <v>10000</v>
      </c>
      <c r="AQ6" s="649" t="n">
        <v>0.01</v>
      </c>
      <c r="AR6" s="606"/>
      <c r="AS6" s="606" t="s">
        <v>257</v>
      </c>
      <c r="AT6" s="606"/>
      <c r="AU6" s="606"/>
      <c r="AV6" s="606"/>
      <c r="AW6" s="606"/>
      <c r="AX6" s="606"/>
      <c r="AY6" s="606"/>
      <c r="AZ6" s="606"/>
      <c r="BA6" s="606"/>
      <c r="BB6" s="606"/>
      <c r="BC6" s="606"/>
      <c r="BD6" s="606"/>
      <c r="BE6" s="606"/>
      <c r="BF6" s="606"/>
      <c r="BG6" s="606"/>
      <c r="BH6" s="606"/>
      <c r="BI6" s="606"/>
      <c r="BJ6" s="606"/>
      <c r="BK6" s="606"/>
      <c r="BL6" s="606"/>
      <c r="BM6" s="606"/>
      <c r="BN6" s="606"/>
      <c r="BO6" s="606"/>
      <c r="BP6" s="606"/>
      <c r="BQ6" s="606"/>
      <c r="BR6" s="606"/>
      <c r="BS6" s="606"/>
      <c r="BT6" s="606"/>
      <c r="BU6" s="606"/>
      <c r="BW6" s="606"/>
      <c r="BX6" s="606"/>
      <c r="BY6" s="606"/>
      <c r="BZ6" s="606"/>
      <c r="CA6" s="606"/>
      <c r="CB6" s="606"/>
      <c r="CC6" s="606"/>
      <c r="CD6" s="606"/>
      <c r="CE6" s="606"/>
      <c r="CF6" s="606"/>
    </row>
    <row r="7" customFormat="false" ht="15" hidden="false" customHeight="false" outlineLevel="0" collapsed="false">
      <c r="Q7" s="636"/>
      <c r="R7" s="637" t="s">
        <v>240</v>
      </c>
      <c r="S7" s="652" t="n">
        <v>41868</v>
      </c>
      <c r="T7" s="652" t="n">
        <v>10000000</v>
      </c>
      <c r="U7" s="638" t="n">
        <v>1</v>
      </c>
      <c r="V7" s="655" t="n">
        <v>39683207.2</v>
      </c>
      <c r="W7" s="652" t="n">
        <v>11630</v>
      </c>
      <c r="X7" s="639" t="n">
        <v>11.63</v>
      </c>
      <c r="Y7" s="652" t="n">
        <v>11630000000</v>
      </c>
      <c r="Z7" s="606"/>
      <c r="AA7" s="621" t="n">
        <v>2012</v>
      </c>
      <c r="AB7" s="621"/>
      <c r="AC7" s="622" t="n">
        <v>1.03</v>
      </c>
      <c r="AD7" s="606"/>
      <c r="AE7" s="606"/>
      <c r="AF7" s="606"/>
      <c r="AG7" s="606"/>
      <c r="AH7" s="606"/>
      <c r="AI7" s="606"/>
      <c r="AJ7" s="606"/>
      <c r="AK7" s="645"/>
      <c r="AL7" s="625" t="s">
        <v>249</v>
      </c>
      <c r="AM7" s="648" t="n">
        <v>2471.04392018</v>
      </c>
      <c r="AN7" s="656" t="n">
        <v>1000</v>
      </c>
      <c r="AO7" s="638" t="n">
        <v>1</v>
      </c>
      <c r="AP7" s="648" t="n">
        <v>10000000</v>
      </c>
      <c r="AQ7" s="656" t="n">
        <v>10</v>
      </c>
      <c r="AR7" s="606"/>
      <c r="AS7" s="606" t="s">
        <v>258</v>
      </c>
      <c r="AT7" s="606"/>
      <c r="AU7" s="606"/>
      <c r="AV7" s="606"/>
      <c r="AW7" s="606"/>
      <c r="AX7" s="606"/>
      <c r="AY7" s="606"/>
      <c r="AZ7" s="606"/>
      <c r="BA7" s="606"/>
      <c r="BB7" s="606"/>
      <c r="BC7" s="606"/>
      <c r="BD7" s="606"/>
      <c r="BE7" s="606"/>
      <c r="BF7" s="606"/>
      <c r="BG7" s="606"/>
      <c r="BH7" s="606"/>
      <c r="BI7" s="606"/>
      <c r="BJ7" s="606"/>
      <c r="BK7" s="606"/>
      <c r="BL7" s="606"/>
      <c r="BM7" s="606"/>
      <c r="BN7" s="606"/>
      <c r="BO7" s="606"/>
      <c r="BP7" s="606"/>
      <c r="BQ7" s="606"/>
      <c r="BR7" s="606"/>
      <c r="BS7" s="606"/>
      <c r="BT7" s="606"/>
      <c r="BU7" s="606"/>
      <c r="BW7" s="606"/>
      <c r="BX7" s="606"/>
      <c r="BY7" s="606"/>
      <c r="BZ7" s="606"/>
      <c r="CA7" s="606"/>
      <c r="CB7" s="606"/>
      <c r="CC7" s="606"/>
      <c r="CD7" s="606"/>
      <c r="CE7" s="606"/>
      <c r="CF7" s="606"/>
    </row>
    <row r="8" customFormat="false" ht="15" hidden="false" customHeight="false" outlineLevel="0" collapsed="false">
      <c r="Q8" s="636"/>
      <c r="R8" s="637" t="s">
        <v>241</v>
      </c>
      <c r="S8" s="639" t="n">
        <v>0.00105505585</v>
      </c>
      <c r="T8" s="639" t="n">
        <v>0.251995761</v>
      </c>
      <c r="U8" s="650" t="n">
        <v>2.51995761E-008</v>
      </c>
      <c r="V8" s="638" t="n">
        <v>1</v>
      </c>
      <c r="W8" s="657" t="n">
        <v>0.00029307107</v>
      </c>
      <c r="X8" s="651" t="n">
        <v>2.9307107E-007</v>
      </c>
      <c r="Y8" s="639" t="n">
        <v>293.07107</v>
      </c>
      <c r="Z8" s="606"/>
      <c r="AA8" s="621" t="n">
        <v>2011</v>
      </c>
      <c r="AB8" s="621"/>
      <c r="AC8" s="622" t="n">
        <v>1.05</v>
      </c>
      <c r="AD8" s="606"/>
      <c r="AE8" s="606"/>
      <c r="AF8" s="606"/>
      <c r="AG8" s="606"/>
      <c r="AH8" s="606"/>
      <c r="AI8" s="606"/>
      <c r="AJ8" s="606"/>
      <c r="AK8" s="645"/>
      <c r="AL8" s="625" t="s">
        <v>250</v>
      </c>
      <c r="AM8" s="658" t="n">
        <v>0.000247105</v>
      </c>
      <c r="AN8" s="659" t="n">
        <v>0.0001</v>
      </c>
      <c r="AO8" s="649" t="n">
        <v>1E-007</v>
      </c>
      <c r="AP8" s="638" t="n">
        <v>1</v>
      </c>
      <c r="AQ8" s="649" t="n">
        <v>1E-006</v>
      </c>
      <c r="AR8" s="606"/>
      <c r="AS8" s="606"/>
      <c r="AT8" s="606"/>
      <c r="AU8" s="606"/>
      <c r="AV8" s="606"/>
      <c r="AW8" s="606"/>
      <c r="AX8" s="606"/>
      <c r="AY8" s="606"/>
      <c r="AZ8" s="606"/>
      <c r="BA8" s="606"/>
      <c r="BB8" s="606"/>
      <c r="BC8" s="606"/>
      <c r="BD8" s="606"/>
      <c r="BE8" s="606"/>
      <c r="BF8" s="606"/>
      <c r="BG8" s="606"/>
      <c r="BH8" s="606"/>
      <c r="BI8" s="606"/>
      <c r="BJ8" s="606"/>
      <c r="BK8" s="606"/>
      <c r="BL8" s="606"/>
      <c r="BM8" s="606"/>
      <c r="BN8" s="606"/>
      <c r="BO8" s="606"/>
      <c r="BP8" s="606"/>
      <c r="BQ8" s="606"/>
      <c r="BR8" s="606"/>
      <c r="BS8" s="606"/>
      <c r="BT8" s="606"/>
      <c r="BU8" s="606"/>
      <c r="BW8" s="606"/>
      <c r="BX8" s="606"/>
      <c r="BY8" s="606"/>
      <c r="BZ8" s="606"/>
      <c r="CA8" s="606"/>
      <c r="CB8" s="606"/>
      <c r="CC8" s="606"/>
      <c r="CD8" s="606"/>
      <c r="CE8" s="606"/>
      <c r="CF8" s="606"/>
    </row>
    <row r="9" customFormat="false" ht="15" hidden="false" customHeight="false" outlineLevel="0" collapsed="false">
      <c r="Q9" s="636"/>
      <c r="R9" s="637" t="s">
        <v>242</v>
      </c>
      <c r="S9" s="660" t="n">
        <v>3.6</v>
      </c>
      <c r="T9" s="639" t="n">
        <v>859.845228</v>
      </c>
      <c r="U9" s="639" t="n">
        <v>8.59845228E-005</v>
      </c>
      <c r="V9" s="639" t="n">
        <v>3412.14163</v>
      </c>
      <c r="W9" s="638" t="n">
        <v>1</v>
      </c>
      <c r="X9" s="661" t="n">
        <v>0.001</v>
      </c>
      <c r="Y9" s="652" t="n">
        <v>1000000</v>
      </c>
      <c r="Z9" s="606"/>
      <c r="AA9" s="621" t="n">
        <v>2010</v>
      </c>
      <c r="AB9" s="621"/>
      <c r="AC9" s="622" t="n">
        <v>1.09</v>
      </c>
      <c r="AD9" s="606"/>
      <c r="AE9" s="606"/>
      <c r="AF9" s="606"/>
      <c r="AG9" s="606"/>
      <c r="AH9" s="606"/>
      <c r="AI9" s="606"/>
      <c r="AJ9" s="606"/>
      <c r="AK9" s="645"/>
      <c r="AL9" s="626" t="s">
        <v>251</v>
      </c>
      <c r="AM9" s="656" t="n">
        <v>247.105</v>
      </c>
      <c r="AN9" s="656" t="n">
        <v>100</v>
      </c>
      <c r="AO9" s="649" t="n">
        <v>0.1</v>
      </c>
      <c r="AP9" s="656" t="n">
        <v>1000000</v>
      </c>
      <c r="AQ9" s="638" t="n">
        <v>1</v>
      </c>
      <c r="AR9" s="606"/>
      <c r="AS9" s="606"/>
      <c r="AT9" s="606"/>
      <c r="AU9" s="606"/>
      <c r="AV9" s="606"/>
      <c r="AW9" s="606"/>
      <c r="AX9" s="606"/>
      <c r="AY9" s="606"/>
      <c r="AZ9" s="606"/>
      <c r="BA9" s="606"/>
      <c r="BB9" s="606"/>
      <c r="BC9" s="606"/>
      <c r="BD9" s="606"/>
      <c r="BE9" s="606"/>
      <c r="BF9" s="606"/>
      <c r="BG9" s="606"/>
      <c r="BH9" s="606"/>
      <c r="BI9" s="606"/>
      <c r="BJ9" s="606"/>
      <c r="BK9" s="606"/>
      <c r="BL9" s="606"/>
      <c r="BM9" s="606"/>
      <c r="BN9" s="606"/>
      <c r="BO9" s="606"/>
      <c r="BP9" s="606"/>
      <c r="BQ9" s="606"/>
      <c r="BR9" s="606"/>
      <c r="BS9" s="606"/>
      <c r="BT9" s="606"/>
      <c r="BU9" s="606"/>
      <c r="BW9" s="606"/>
      <c r="BX9" s="606"/>
      <c r="BY9" s="606"/>
      <c r="BZ9" s="606"/>
      <c r="CA9" s="606"/>
      <c r="CB9" s="606"/>
      <c r="CC9" s="606"/>
      <c r="CD9" s="606"/>
      <c r="CE9" s="606"/>
      <c r="CF9" s="606"/>
    </row>
    <row r="10" customFormat="false" ht="15.75" hidden="false" customHeight="false" outlineLevel="0" collapsed="false">
      <c r="Q10" s="636"/>
      <c r="R10" s="662" t="s">
        <v>243</v>
      </c>
      <c r="S10" s="652" t="n">
        <v>3600</v>
      </c>
      <c r="T10" s="639" t="n">
        <v>859845.228</v>
      </c>
      <c r="U10" s="663" t="n">
        <v>0.0859845228</v>
      </c>
      <c r="V10" s="639" t="n">
        <v>3412141.63</v>
      </c>
      <c r="W10" s="652" t="n">
        <v>1000</v>
      </c>
      <c r="X10" s="638" t="n">
        <v>1</v>
      </c>
      <c r="Y10" s="652" t="n">
        <v>1000000000</v>
      </c>
      <c r="Z10" s="606"/>
      <c r="AA10" s="621" t="n">
        <v>2009</v>
      </c>
      <c r="AB10" s="621"/>
      <c r="AC10" s="622" t="n">
        <v>1.1</v>
      </c>
      <c r="AD10" s="606"/>
      <c r="AE10" s="628"/>
      <c r="AF10" s="628"/>
      <c r="AG10" s="628"/>
      <c r="AH10" s="628"/>
      <c r="AI10" s="628"/>
      <c r="AJ10" s="606"/>
      <c r="AK10" s="635"/>
      <c r="AL10" s="635"/>
      <c r="AM10" s="635"/>
      <c r="AN10" s="635"/>
      <c r="AO10" s="635"/>
      <c r="AP10" s="664"/>
      <c r="AQ10" s="606"/>
      <c r="AR10" s="606"/>
      <c r="AS10" s="615"/>
      <c r="AT10" s="615"/>
      <c r="AU10" s="606"/>
      <c r="AV10" s="606"/>
      <c r="AW10" s="606"/>
      <c r="AX10" s="606"/>
      <c r="AY10" s="606"/>
      <c r="AZ10" s="606"/>
      <c r="BA10" s="606"/>
      <c r="BB10" s="606"/>
      <c r="BC10" s="606"/>
      <c r="BD10" s="606"/>
      <c r="BE10" s="606"/>
      <c r="BF10" s="606"/>
      <c r="BG10" s="606"/>
      <c r="BH10" s="606"/>
      <c r="BI10" s="606"/>
      <c r="BJ10" s="606"/>
      <c r="BK10" s="606"/>
      <c r="BL10" s="606"/>
      <c r="BM10" s="606"/>
      <c r="BN10" s="606"/>
      <c r="BO10" s="606"/>
      <c r="BP10" s="606"/>
      <c r="BQ10" s="606"/>
      <c r="BR10" s="606"/>
      <c r="BS10" s="606"/>
      <c r="BT10" s="606"/>
      <c r="BU10" s="606"/>
      <c r="BW10" s="606"/>
      <c r="BX10" s="606"/>
      <c r="BY10" s="606"/>
      <c r="BZ10" s="606"/>
      <c r="CA10" s="606"/>
      <c r="CB10" s="606"/>
      <c r="CC10" s="606"/>
      <c r="CD10" s="606"/>
      <c r="CE10" s="606"/>
      <c r="CF10" s="606"/>
    </row>
    <row r="11" customFormat="false" ht="15" hidden="false" customHeight="false" outlineLevel="0" collapsed="false">
      <c r="Q11" s="636"/>
      <c r="R11" s="637" t="s">
        <v>259</v>
      </c>
      <c r="S11" s="665" t="n">
        <v>3.6E-006</v>
      </c>
      <c r="T11" s="663" t="n">
        <v>0.000859845228</v>
      </c>
      <c r="U11" s="665" t="n">
        <v>8.59845228E-011</v>
      </c>
      <c r="V11" s="663" t="n">
        <v>0.00341214163</v>
      </c>
      <c r="W11" s="665" t="n">
        <v>1E-006</v>
      </c>
      <c r="X11" s="665" t="n">
        <v>1E-009</v>
      </c>
      <c r="Y11" s="638" t="n">
        <v>1</v>
      </c>
      <c r="Z11" s="606"/>
      <c r="AA11" s="621" t="n">
        <v>2008</v>
      </c>
      <c r="AB11" s="621"/>
      <c r="AC11" s="622" t="n">
        <v>1.1</v>
      </c>
      <c r="AD11" s="606"/>
      <c r="AE11" s="666"/>
      <c r="AF11" s="666"/>
      <c r="AG11" s="666"/>
      <c r="AH11" s="666"/>
      <c r="AI11" s="666"/>
      <c r="AJ11" s="606"/>
      <c r="AK11" s="635"/>
      <c r="AL11" s="635"/>
      <c r="AM11" s="635"/>
      <c r="AN11" s="635"/>
      <c r="AO11" s="635"/>
      <c r="AP11" s="664"/>
      <c r="AQ11" s="606"/>
      <c r="AR11" s="606"/>
      <c r="AS11" s="606"/>
      <c r="AT11" s="606"/>
      <c r="AU11" s="606"/>
      <c r="AV11" s="606"/>
      <c r="AW11" s="606"/>
      <c r="AX11" s="606"/>
      <c r="AY11" s="606"/>
      <c r="AZ11" s="606"/>
      <c r="BA11" s="606"/>
      <c r="BB11" s="606"/>
      <c r="BC11" s="606"/>
      <c r="BD11" s="606"/>
      <c r="BE11" s="606"/>
      <c r="BF11" s="606"/>
      <c r="BG11" s="606"/>
      <c r="BH11" s="606"/>
      <c r="BI11" s="606"/>
      <c r="BJ11" s="606"/>
      <c r="BK11" s="606"/>
      <c r="BL11" s="606"/>
      <c r="BM11" s="606"/>
      <c r="BN11" s="606"/>
      <c r="BO11" s="606"/>
      <c r="BP11" s="606"/>
      <c r="BQ11" s="606"/>
      <c r="BR11" s="606"/>
      <c r="BS11" s="606"/>
      <c r="BT11" s="606"/>
      <c r="BU11" s="606"/>
      <c r="BW11" s="606"/>
      <c r="BX11" s="606"/>
      <c r="BY11" s="606"/>
      <c r="BZ11" s="606"/>
      <c r="CA11" s="606"/>
      <c r="CB11" s="606"/>
      <c r="CC11" s="606"/>
      <c r="CD11" s="606"/>
      <c r="CE11" s="606"/>
      <c r="CF11" s="606"/>
    </row>
    <row r="12" customFormat="false" ht="15.75" hidden="false" customHeight="false" outlineLevel="0" collapsed="false">
      <c r="Q12" s="667"/>
      <c r="R12" s="667"/>
      <c r="S12" s="667"/>
      <c r="T12" s="667"/>
      <c r="U12" s="667"/>
      <c r="V12" s="667"/>
      <c r="W12" s="667"/>
      <c r="X12" s="667"/>
      <c r="Y12" s="667"/>
      <c r="Z12" s="606"/>
      <c r="AA12" s="621" t="n">
        <v>2007</v>
      </c>
      <c r="AB12" s="621"/>
      <c r="AC12" s="622" t="n">
        <v>1.14</v>
      </c>
      <c r="AD12" s="628"/>
      <c r="AE12" s="628"/>
      <c r="AF12" s="628"/>
      <c r="AG12" s="628"/>
      <c r="AH12" s="628"/>
      <c r="AI12" s="628"/>
      <c r="AJ12" s="606"/>
      <c r="AK12" s="635"/>
      <c r="AL12" s="635"/>
      <c r="AM12" s="635"/>
      <c r="AN12" s="635"/>
      <c r="AO12" s="635"/>
      <c r="AP12" s="664"/>
      <c r="AQ12" s="606"/>
      <c r="AR12" s="606"/>
      <c r="AS12" s="606"/>
      <c r="AT12" s="606"/>
      <c r="AU12" s="606"/>
      <c r="AV12" s="606"/>
      <c r="AW12" s="606"/>
      <c r="AX12" s="606"/>
      <c r="AY12" s="606"/>
      <c r="AZ12" s="606"/>
      <c r="BA12" s="606"/>
      <c r="BB12" s="606"/>
      <c r="BC12" s="606"/>
      <c r="BD12" s="606"/>
      <c r="BE12" s="606"/>
      <c r="BF12" s="606"/>
      <c r="BG12" s="606"/>
      <c r="BH12" s="606"/>
      <c r="BI12" s="606"/>
      <c r="BJ12" s="606"/>
      <c r="BK12" s="606"/>
      <c r="BL12" s="606"/>
      <c r="BM12" s="606"/>
      <c r="BN12" s="606"/>
      <c r="BO12" s="606"/>
      <c r="BP12" s="606"/>
      <c r="BQ12" s="606"/>
      <c r="BR12" s="606"/>
      <c r="BS12" s="606"/>
      <c r="BT12" s="606"/>
      <c r="BU12" s="606"/>
      <c r="BW12" s="606"/>
      <c r="BX12" s="606"/>
      <c r="BY12" s="606"/>
      <c r="BZ12" s="606"/>
      <c r="CA12" s="606"/>
      <c r="CB12" s="606"/>
      <c r="CC12" s="606"/>
      <c r="CD12" s="606"/>
      <c r="CE12" s="606"/>
      <c r="CF12" s="606"/>
    </row>
    <row r="13" customFormat="false" ht="15.75" hidden="false" customHeight="false" outlineLevel="0" collapsed="false">
      <c r="Q13" s="667"/>
      <c r="R13" s="668" t="s">
        <v>260</v>
      </c>
      <c r="S13" s="667"/>
      <c r="T13" s="667"/>
      <c r="U13" s="667"/>
      <c r="V13" s="667"/>
      <c r="W13" s="667"/>
      <c r="X13" s="667"/>
      <c r="Y13" s="667"/>
      <c r="Z13" s="606"/>
      <c r="AA13" s="621" t="n">
        <v>2006</v>
      </c>
      <c r="AB13" s="621"/>
      <c r="AC13" s="622" t="n">
        <v>1.17</v>
      </c>
      <c r="AD13" s="666"/>
      <c r="AE13" s="628"/>
      <c r="AF13" s="628"/>
      <c r="AG13" s="628"/>
      <c r="AH13" s="628"/>
      <c r="AI13" s="628"/>
      <c r="AJ13" s="606"/>
      <c r="AK13" s="635"/>
      <c r="AL13" s="633"/>
      <c r="AM13" s="633"/>
      <c r="AN13" s="633"/>
      <c r="AO13" s="633"/>
      <c r="AP13" s="664"/>
      <c r="AQ13" s="606"/>
      <c r="AR13" s="606"/>
      <c r="AS13" s="606"/>
      <c r="AT13" s="606"/>
      <c r="AU13" s="606"/>
      <c r="AV13" s="606"/>
      <c r="AW13" s="606"/>
      <c r="AX13" s="606"/>
      <c r="AY13" s="606"/>
      <c r="AZ13" s="606"/>
      <c r="BA13" s="606"/>
      <c r="BB13" s="606"/>
      <c r="BC13" s="606"/>
      <c r="BD13" s="606"/>
      <c r="BE13" s="606"/>
      <c r="BF13" s="606"/>
      <c r="BG13" s="606"/>
      <c r="BH13" s="606"/>
      <c r="BI13" s="606"/>
      <c r="BJ13" s="606"/>
      <c r="BK13" s="606"/>
      <c r="BL13" s="606"/>
      <c r="BM13" s="606"/>
      <c r="BN13" s="606"/>
      <c r="BO13" s="606"/>
      <c r="BP13" s="606"/>
      <c r="BQ13" s="606"/>
      <c r="BR13" s="606"/>
      <c r="BS13" s="606"/>
      <c r="BT13" s="606"/>
      <c r="BU13" s="606"/>
      <c r="BW13" s="606"/>
      <c r="BX13" s="606"/>
      <c r="BY13" s="606"/>
      <c r="BZ13" s="606"/>
      <c r="CA13" s="606"/>
      <c r="CB13" s="606"/>
      <c r="CC13" s="606"/>
      <c r="CD13" s="606"/>
      <c r="CE13" s="606"/>
      <c r="CF13" s="606"/>
    </row>
    <row r="14" customFormat="false" ht="15.75" hidden="false" customHeight="false" outlineLevel="0" collapsed="false">
      <c r="Q14" s="667"/>
      <c r="R14" s="667"/>
      <c r="S14" s="667"/>
      <c r="T14" s="667"/>
      <c r="U14" s="667"/>
      <c r="V14" s="667"/>
      <c r="W14" s="667"/>
      <c r="X14" s="667"/>
      <c r="Y14" s="667"/>
      <c r="Z14" s="606"/>
      <c r="AA14" s="621" t="n">
        <v>2005</v>
      </c>
      <c r="AB14" s="621"/>
      <c r="AC14" s="622" t="n">
        <v>1.21</v>
      </c>
      <c r="AD14" s="669"/>
      <c r="AE14" s="628"/>
      <c r="AF14" s="628"/>
      <c r="AG14" s="628"/>
      <c r="AH14" s="628"/>
      <c r="AI14" s="628"/>
      <c r="AJ14" s="606"/>
      <c r="AK14" s="633"/>
      <c r="AL14" s="670"/>
      <c r="AM14" s="670"/>
      <c r="AN14" s="670"/>
      <c r="AO14" s="670"/>
      <c r="AP14" s="664"/>
      <c r="AQ14" s="606"/>
      <c r="AR14" s="606"/>
      <c r="AS14" s="606"/>
      <c r="AT14" s="606"/>
      <c r="AU14" s="606"/>
      <c r="AV14" s="606"/>
      <c r="AW14" s="606"/>
      <c r="AX14" s="606"/>
      <c r="AY14" s="606"/>
      <c r="AZ14" s="606"/>
      <c r="BA14" s="606"/>
      <c r="BB14" s="606"/>
      <c r="BC14" s="606"/>
      <c r="BD14" s="606"/>
      <c r="BE14" s="606"/>
      <c r="BF14" s="606"/>
      <c r="BG14" s="606"/>
      <c r="BH14" s="606"/>
      <c r="BI14" s="606"/>
      <c r="BJ14" s="606"/>
      <c r="BK14" s="606"/>
      <c r="BL14" s="606"/>
      <c r="BM14" s="606"/>
      <c r="BN14" s="606"/>
      <c r="BO14" s="606"/>
      <c r="BP14" s="606"/>
      <c r="BQ14" s="606"/>
      <c r="BR14" s="606"/>
      <c r="BS14" s="606"/>
      <c r="BT14" s="606"/>
      <c r="BU14" s="606"/>
      <c r="BW14" s="606"/>
      <c r="BX14" s="606"/>
      <c r="BY14" s="606"/>
      <c r="BZ14" s="606"/>
      <c r="CA14" s="606"/>
      <c r="CB14" s="606"/>
      <c r="CC14" s="606"/>
      <c r="CD14" s="606"/>
      <c r="CE14" s="606"/>
      <c r="CF14" s="606"/>
    </row>
    <row r="15" s="600" customFormat="true" ht="18" hidden="false" customHeight="false" outlineLevel="0" collapsed="false">
      <c r="A15" s="671" t="s">
        <v>261</v>
      </c>
      <c r="B15" s="671"/>
      <c r="C15" s="672"/>
      <c r="D15" s="672"/>
      <c r="E15" s="672"/>
      <c r="F15" s="672"/>
      <c r="G15" s="672"/>
      <c r="H15" s="672"/>
      <c r="I15" s="672"/>
      <c r="J15" s="672"/>
      <c r="K15" s="672"/>
      <c r="L15" s="672"/>
      <c r="M15" s="672"/>
      <c r="N15" s="673"/>
      <c r="O15" s="673"/>
      <c r="P15" s="674"/>
      <c r="Q15" s="675" t="s">
        <v>262</v>
      </c>
      <c r="R15" s="675"/>
      <c r="S15" s="676" t="s">
        <v>231</v>
      </c>
      <c r="T15" s="676"/>
      <c r="U15" s="676"/>
      <c r="V15" s="676"/>
      <c r="W15" s="676"/>
      <c r="X15" s="676"/>
      <c r="Y15" s="676"/>
      <c r="Z15" s="606"/>
      <c r="AA15" s="621" t="n">
        <v>2004</v>
      </c>
      <c r="AB15" s="621"/>
      <c r="AC15" s="622" t="n">
        <v>1.25</v>
      </c>
      <c r="AD15" s="628"/>
      <c r="AE15" s="628"/>
      <c r="AF15" s="628"/>
      <c r="AG15" s="628"/>
      <c r="AH15" s="628"/>
      <c r="AI15" s="628"/>
      <c r="AJ15" s="606"/>
      <c r="AK15" s="613" t="s">
        <v>263</v>
      </c>
      <c r="AL15" s="613"/>
      <c r="AM15" s="677" t="s">
        <v>231</v>
      </c>
      <c r="AN15" s="677"/>
      <c r="AO15" s="677"/>
      <c r="AQ15" s="606"/>
      <c r="AR15" s="606"/>
      <c r="AS15" s="606"/>
      <c r="AT15" s="606"/>
      <c r="AU15" s="606"/>
      <c r="AV15" s="606"/>
      <c r="AW15" s="606"/>
      <c r="AX15" s="606"/>
      <c r="AY15" s="606"/>
      <c r="AZ15" s="606"/>
      <c r="BA15" s="606"/>
      <c r="BB15" s="606"/>
      <c r="BC15" s="606"/>
      <c r="BD15" s="606"/>
      <c r="BE15" s="606"/>
      <c r="BF15" s="606"/>
      <c r="BG15" s="606"/>
      <c r="BH15" s="606"/>
      <c r="BI15" s="606"/>
      <c r="BJ15" s="606"/>
      <c r="BK15" s="606"/>
      <c r="BL15" s="606"/>
      <c r="BM15" s="606"/>
      <c r="BN15" s="606"/>
      <c r="BO15" s="606"/>
      <c r="BP15" s="606"/>
      <c r="BQ15" s="606"/>
      <c r="BR15" s="606"/>
      <c r="BS15" s="606"/>
      <c r="BT15" s="606"/>
      <c r="BU15" s="606"/>
      <c r="BW15" s="606"/>
      <c r="BX15" s="606"/>
      <c r="BY15" s="606"/>
      <c r="BZ15" s="606"/>
      <c r="CA15" s="606"/>
      <c r="CB15" s="606"/>
      <c r="CC15" s="606"/>
      <c r="CD15" s="606"/>
      <c r="CE15" s="606"/>
      <c r="CF15" s="606"/>
    </row>
    <row r="16" s="606" customFormat="true" ht="15.75" hidden="false" customHeight="true" outlineLevel="0" collapsed="false">
      <c r="A16" s="678" t="s">
        <v>264</v>
      </c>
      <c r="B16" s="678"/>
      <c r="C16" s="673"/>
      <c r="D16" s="673"/>
      <c r="E16" s="673"/>
      <c r="F16" s="673"/>
      <c r="G16" s="673"/>
      <c r="J16" s="673"/>
      <c r="K16" s="673"/>
      <c r="L16" s="673"/>
      <c r="M16" s="673"/>
      <c r="N16" s="673"/>
      <c r="O16" s="673"/>
      <c r="P16" s="674"/>
      <c r="Q16" s="679"/>
      <c r="R16" s="618" t="s">
        <v>237</v>
      </c>
      <c r="S16" s="680" t="s">
        <v>265</v>
      </c>
      <c r="T16" s="680" t="s">
        <v>266</v>
      </c>
      <c r="U16" s="680" t="s">
        <v>267</v>
      </c>
      <c r="V16" s="680" t="s">
        <v>268</v>
      </c>
      <c r="W16" s="680" t="s">
        <v>269</v>
      </c>
      <c r="X16" s="637" t="s">
        <v>270</v>
      </c>
      <c r="Y16" s="667"/>
      <c r="AA16" s="621" t="n">
        <v>2003</v>
      </c>
      <c r="AB16" s="621"/>
      <c r="AC16" s="622" t="n">
        <v>1.29</v>
      </c>
      <c r="AD16" s="628"/>
      <c r="AE16" s="628"/>
      <c r="AF16" s="681"/>
      <c r="AG16" s="681"/>
      <c r="AH16" s="682"/>
      <c r="AI16" s="681"/>
      <c r="AK16" s="623"/>
      <c r="AL16" s="618" t="s">
        <v>237</v>
      </c>
      <c r="AM16" s="624" t="s">
        <v>271</v>
      </c>
      <c r="AN16" s="624" t="s">
        <v>272</v>
      </c>
      <c r="AO16" s="624" t="s">
        <v>273</v>
      </c>
      <c r="AP16" s="664"/>
      <c r="BV16" s="600"/>
    </row>
    <row r="17" s="628" customFormat="true" ht="14.25" hidden="false" customHeight="true" outlineLevel="0" collapsed="false">
      <c r="K17" s="683"/>
      <c r="L17" s="683"/>
      <c r="M17" s="684"/>
      <c r="N17" s="684"/>
      <c r="O17" s="684"/>
      <c r="P17" s="683"/>
      <c r="Q17" s="667"/>
      <c r="R17" s="618" t="s">
        <v>246</v>
      </c>
      <c r="S17" s="667"/>
      <c r="T17" s="629"/>
      <c r="U17" s="629"/>
      <c r="V17" s="629"/>
      <c r="W17" s="629"/>
      <c r="X17" s="629"/>
      <c r="Y17" s="667"/>
      <c r="AA17" s="621" t="n">
        <v>2002</v>
      </c>
      <c r="AB17" s="621"/>
      <c r="AC17" s="622" t="n">
        <v>1.32</v>
      </c>
      <c r="AF17" s="681"/>
      <c r="AG17" s="681"/>
      <c r="AH17" s="682"/>
      <c r="AI17" s="681"/>
      <c r="AK17" s="632"/>
      <c r="AL17" s="618" t="s">
        <v>246</v>
      </c>
      <c r="AM17" s="633"/>
      <c r="AN17" s="634"/>
      <c r="AO17" s="634"/>
      <c r="AP17" s="685"/>
      <c r="BV17" s="686"/>
    </row>
    <row r="18" s="666" customFormat="true" ht="15.95" hidden="false" customHeight="true" outlineLevel="0" collapsed="false">
      <c r="C18" s="687" t="s">
        <v>274</v>
      </c>
      <c r="D18" s="688"/>
      <c r="E18" s="688"/>
      <c r="F18" s="688"/>
      <c r="G18" s="688"/>
      <c r="H18" s="688"/>
      <c r="I18" s="688"/>
      <c r="J18" s="688"/>
      <c r="K18" s="689"/>
      <c r="L18" s="689"/>
      <c r="M18" s="689"/>
      <c r="N18" s="690"/>
      <c r="O18" s="690"/>
      <c r="Q18" s="691" t="s">
        <v>254</v>
      </c>
      <c r="R18" s="637" t="s">
        <v>275</v>
      </c>
      <c r="S18" s="692" t="n">
        <v>1</v>
      </c>
      <c r="T18" s="693" t="n">
        <v>0.832674185</v>
      </c>
      <c r="U18" s="693" t="n">
        <v>0.0238095238</v>
      </c>
      <c r="V18" s="693" t="n">
        <v>0.133680556</v>
      </c>
      <c r="W18" s="693" t="n">
        <v>3.78541178</v>
      </c>
      <c r="X18" s="693" t="n">
        <v>0.00378541178</v>
      </c>
      <c r="Y18" s="667"/>
      <c r="Z18" s="628"/>
      <c r="AA18" s="621" t="n">
        <v>2001</v>
      </c>
      <c r="AB18" s="621"/>
      <c r="AC18" s="622" t="n">
        <v>1.34</v>
      </c>
      <c r="AD18" s="628"/>
      <c r="AE18" s="628"/>
      <c r="AF18" s="628"/>
      <c r="AG18" s="628"/>
      <c r="AH18" s="628"/>
      <c r="AI18" s="628"/>
      <c r="AK18" s="645" t="s">
        <v>254</v>
      </c>
      <c r="AL18" s="624" t="s">
        <v>271</v>
      </c>
      <c r="AM18" s="638" t="n">
        <v>1</v>
      </c>
      <c r="AN18" s="653" t="n">
        <v>0.01</v>
      </c>
      <c r="AO18" s="649" t="n">
        <v>1E-008</v>
      </c>
      <c r="AP18" s="694"/>
      <c r="BV18" s="695"/>
    </row>
    <row r="19" s="628" customFormat="true" ht="15.75" hidden="false" customHeight="true" outlineLevel="0" collapsed="false">
      <c r="A19" s="628" t="n">
        <v>1</v>
      </c>
      <c r="C19" s="696" t="str">
        <f aca="true">HYPERLINK("#"&amp;"'"&amp;A$1&amp;"'!"&amp;CELL("address",C46),C46)</f>
        <v>Current Adoption</v>
      </c>
      <c r="D19" s="697"/>
      <c r="E19" s="697"/>
      <c r="F19" s="697"/>
      <c r="G19" s="697"/>
      <c r="H19" s="698" t="n">
        <v>20</v>
      </c>
      <c r="I19" s="696" t="str">
        <f aca="true">HYPERLINK("#"&amp;"'"&amp;A$1&amp;"'!"&amp;CELL("address",C722),C722)</f>
        <v>Indirect CO2 Emissions per SOLUTION Implementation Unit</v>
      </c>
      <c r="J19" s="699"/>
      <c r="K19" s="700"/>
      <c r="L19" s="699"/>
      <c r="M19" s="701"/>
      <c r="N19" s="690"/>
      <c r="O19" s="690"/>
      <c r="Q19" s="691"/>
      <c r="R19" s="637" t="s">
        <v>276</v>
      </c>
      <c r="S19" s="693" t="n">
        <v>1.20094993</v>
      </c>
      <c r="T19" s="692" t="n">
        <v>1</v>
      </c>
      <c r="U19" s="693" t="n">
        <v>0.0285940458</v>
      </c>
      <c r="V19" s="693" t="n">
        <v>0.160543653</v>
      </c>
      <c r="W19" s="693" t="n">
        <v>4.54609</v>
      </c>
      <c r="X19" s="693" t="n">
        <v>0.00454609</v>
      </c>
      <c r="Y19" s="667"/>
      <c r="AA19" s="621" t="n">
        <v>2000</v>
      </c>
      <c r="AB19" s="621"/>
      <c r="AC19" s="622" t="n">
        <v>1.37</v>
      </c>
      <c r="AK19" s="645"/>
      <c r="AL19" s="624" t="s">
        <v>272</v>
      </c>
      <c r="AM19" s="648" t="n">
        <v>100</v>
      </c>
      <c r="AN19" s="638" t="n">
        <v>1</v>
      </c>
      <c r="AO19" s="649" t="n">
        <v>1E-006</v>
      </c>
      <c r="AP19" s="685"/>
      <c r="BV19" s="686"/>
    </row>
    <row r="20" s="628" customFormat="true" ht="15.75" hidden="false" customHeight="true" outlineLevel="0" collapsed="false">
      <c r="A20" s="628" t="n">
        <v>2</v>
      </c>
      <c r="C20" s="702" t="str">
        <f aca="true">HYPERLINK("#"&amp;"'"&amp;A$1&amp;"'!"&amp;CELL("address",C81),C81)</f>
        <v>CONVENTIONAL First Cost per Implementation Unit for replaced practices/technologies</v>
      </c>
      <c r="D20" s="703"/>
      <c r="E20" s="703"/>
      <c r="F20" s="703"/>
      <c r="G20" s="703"/>
      <c r="H20" s="704" t="n">
        <v>21</v>
      </c>
      <c r="I20" s="702" t="str">
        <f aca="true">HYPERLINK("#"&amp;"'"&amp;A$1&amp;"'!"&amp;CELL("address",C761),C761)</f>
        <v>Sequestration Rates</v>
      </c>
      <c r="J20" s="681"/>
      <c r="K20" s="705"/>
      <c r="L20" s="681"/>
      <c r="M20" s="706"/>
      <c r="N20" s="690"/>
      <c r="O20" s="690"/>
      <c r="Q20" s="691"/>
      <c r="R20" s="637" t="s">
        <v>277</v>
      </c>
      <c r="S20" s="707" t="n">
        <v>42</v>
      </c>
      <c r="T20" s="693" t="n">
        <v>34.9723158</v>
      </c>
      <c r="U20" s="692" t="n">
        <v>1</v>
      </c>
      <c r="V20" s="693" t="n">
        <v>5.61458333</v>
      </c>
      <c r="W20" s="693" t="n">
        <v>158.987295</v>
      </c>
      <c r="X20" s="693" t="n">
        <v>0.158987295</v>
      </c>
      <c r="Y20" s="667"/>
      <c r="AE20" s="705"/>
      <c r="AK20" s="645"/>
      <c r="AL20" s="624" t="s">
        <v>273</v>
      </c>
      <c r="AM20" s="648" t="n">
        <v>100000000</v>
      </c>
      <c r="AN20" s="648" t="n">
        <v>1000000</v>
      </c>
      <c r="AO20" s="638" t="n">
        <v>1</v>
      </c>
      <c r="AP20" s="685"/>
      <c r="BV20" s="686"/>
    </row>
    <row r="21" s="628" customFormat="true" ht="15.75" hidden="false" customHeight="true" outlineLevel="0" collapsed="false">
      <c r="A21" s="628" t="n">
        <v>3</v>
      </c>
      <c r="C21" s="702" t="str">
        <f aca="true">HYPERLINK("#"&amp;"'"&amp;A$1&amp;"'!"&amp;CELL("address",C115),C115)</f>
        <v>SOLUTION First Cost per Implementation Unit of the solution</v>
      </c>
      <c r="D21" s="703"/>
      <c r="E21" s="703"/>
      <c r="F21" s="703"/>
      <c r="G21" s="703"/>
      <c r="H21" s="704" t="n">
        <v>22</v>
      </c>
      <c r="I21" s="702" t="str">
        <f aca="false">HYPERLINK("#"&amp;"'"&amp;A$1&amp;"'!Variable20",Variable20)</f>
        <v>Sequestered Carbon NOT Emitted after Cyclical Harvesting/Clearing</v>
      </c>
      <c r="J21" s="681"/>
      <c r="K21" s="705"/>
      <c r="L21" s="705"/>
      <c r="M21" s="706"/>
      <c r="N21" s="690"/>
      <c r="O21" s="690"/>
      <c r="Q21" s="691"/>
      <c r="R21" s="637" t="s">
        <v>278</v>
      </c>
      <c r="S21" s="693" t="n">
        <v>7.48051948</v>
      </c>
      <c r="T21" s="693" t="n">
        <v>6.22883546</v>
      </c>
      <c r="U21" s="693" t="n">
        <v>0.178107607</v>
      </c>
      <c r="V21" s="692" t="n">
        <v>1</v>
      </c>
      <c r="W21" s="693" t="n">
        <v>28.3168466</v>
      </c>
      <c r="X21" s="693" t="n">
        <v>0.0283168466</v>
      </c>
      <c r="Y21" s="667"/>
      <c r="Z21" s="667"/>
      <c r="AA21" s="616" t="s">
        <v>279</v>
      </c>
      <c r="AE21" s="708"/>
      <c r="AF21" s="667"/>
      <c r="AG21" s="667"/>
      <c r="AH21" s="667"/>
      <c r="AI21" s="667"/>
      <c r="AK21" s="645"/>
      <c r="AL21" s="635"/>
      <c r="AM21" s="635"/>
      <c r="AN21" s="635"/>
      <c r="AO21" s="635"/>
      <c r="AP21" s="685"/>
      <c r="BV21" s="686"/>
    </row>
    <row r="22" s="628" customFormat="true" ht="15.75" hidden="false" customHeight="true" outlineLevel="0" collapsed="false">
      <c r="A22" s="628" t="n">
        <v>4</v>
      </c>
      <c r="C22" s="702" t="str">
        <f aca="true">HYPERLINK("#"&amp;"'"&amp;A$1&amp;"'!"&amp;CELL("address",C153),C153)</f>
        <v>CONVENTIONAL Operating Cost per Functional Unit per Annum</v>
      </c>
      <c r="D22" s="703"/>
      <c r="E22" s="703"/>
      <c r="F22" s="703"/>
      <c r="G22" s="703"/>
      <c r="H22" s="704" t="n">
        <v>23</v>
      </c>
      <c r="I22" s="702" t="str">
        <f aca="true">HYPERLINK("#"&amp;"'"&amp;A$1&amp;"'!"&amp;CELL("address",C849),C849)</f>
        <v>Disturbance Rate</v>
      </c>
      <c r="J22" s="681"/>
      <c r="K22" s="705"/>
      <c r="L22" s="705"/>
      <c r="M22" s="706"/>
      <c r="N22" s="690"/>
      <c r="O22" s="690"/>
      <c r="Q22" s="691"/>
      <c r="R22" s="637" t="s">
        <v>280</v>
      </c>
      <c r="S22" s="693" t="n">
        <v>0.264172052</v>
      </c>
      <c r="T22" s="693" t="n">
        <v>0.219969248</v>
      </c>
      <c r="U22" s="693" t="n">
        <v>0.00628981077</v>
      </c>
      <c r="V22" s="693" t="n">
        <v>0.0353146667</v>
      </c>
      <c r="W22" s="692" t="n">
        <v>1</v>
      </c>
      <c r="X22" s="693" t="n">
        <v>0.001</v>
      </c>
      <c r="Y22" s="709"/>
      <c r="Z22" s="667"/>
      <c r="AA22" s="598"/>
      <c r="AB22" s="710"/>
      <c r="AC22" s="681"/>
      <c r="AD22" s="681"/>
      <c r="AE22" s="708"/>
      <c r="AF22" s="667"/>
      <c r="AG22" s="667"/>
      <c r="AH22" s="667"/>
      <c r="AI22" s="667"/>
      <c r="AK22" s="633"/>
      <c r="AL22" s="633"/>
      <c r="AM22" s="633"/>
      <c r="AN22" s="633"/>
      <c r="AO22" s="633"/>
      <c r="AP22" s="685"/>
      <c r="BV22" s="686"/>
    </row>
    <row r="23" s="628" customFormat="true" ht="15.75" hidden="false" customHeight="true" outlineLevel="0" collapsed="false">
      <c r="A23" s="628" t="n">
        <v>5</v>
      </c>
      <c r="C23" s="702" t="str">
        <f aca="true">HYPERLINK("#"&amp;"'"&amp;A$1&amp;"'!"&amp;CELL("address",C189),C189)</f>
        <v>SOLUTION Operating Cost per Functional Unit per Annum</v>
      </c>
      <c r="D23" s="703"/>
      <c r="E23" s="703"/>
      <c r="F23" s="703"/>
      <c r="G23" s="703"/>
      <c r="H23" s="704" t="n">
        <v>24</v>
      </c>
      <c r="I23" s="702" t="str">
        <f aca="false">HYPERLINK("#"&amp;"'"&amp;A$1&amp;"'!Variable21",Variable21)</f>
        <v>Percent silvopasture area to the total grassland area (including potential)</v>
      </c>
      <c r="J23" s="681"/>
      <c r="K23" s="705"/>
      <c r="L23" s="705"/>
      <c r="M23" s="706"/>
      <c r="N23" s="690"/>
      <c r="O23" s="690"/>
      <c r="Q23" s="691"/>
      <c r="R23" s="637" t="s">
        <v>270</v>
      </c>
      <c r="S23" s="711" t="n">
        <v>264.172052</v>
      </c>
      <c r="T23" s="711" t="n">
        <v>219.969248</v>
      </c>
      <c r="U23" s="711" t="n">
        <v>6.28981077</v>
      </c>
      <c r="V23" s="711" t="n">
        <v>35.3146667</v>
      </c>
      <c r="W23" s="707" t="n">
        <v>1000</v>
      </c>
      <c r="X23" s="712" t="n">
        <v>1</v>
      </c>
      <c r="Z23" s="667"/>
      <c r="AA23" s="598"/>
      <c r="AB23" s="713"/>
      <c r="AC23" s="714"/>
      <c r="AD23" s="681"/>
      <c r="AE23" s="708"/>
      <c r="AF23" s="667"/>
      <c r="AG23" s="667"/>
      <c r="AH23" s="667"/>
      <c r="AI23" s="667"/>
      <c r="AK23" s="633"/>
      <c r="AL23" s="633"/>
      <c r="AM23" s="633"/>
      <c r="AN23" s="633"/>
      <c r="AO23" s="715"/>
      <c r="AP23" s="716"/>
      <c r="BV23" s="686"/>
    </row>
    <row r="24" s="628" customFormat="true" ht="15.75" hidden="false" customHeight="true" outlineLevel="0" collapsed="false">
      <c r="A24" s="628" t="n">
        <v>6</v>
      </c>
      <c r="C24" s="702" t="str">
        <f aca="false">HYPERLINK("#"&amp;"'"&amp;A$1&amp;"'!Variable30",Variable30)</f>
        <v>CONVENTIONAL Net Profit Margin per Functional Unit per Annum</v>
      </c>
      <c r="D24" s="703"/>
      <c r="E24" s="703"/>
      <c r="F24" s="703"/>
      <c r="G24" s="703"/>
      <c r="H24" s="704" t="n">
        <v>25</v>
      </c>
      <c r="I24" s="702" t="str">
        <f aca="false">HYPERLINK("#"&amp;"'"&amp;A$1&amp;"'!Variable22",Variable22)</f>
        <v>VARIABLE25</v>
      </c>
      <c r="J24" s="681"/>
      <c r="K24" s="705"/>
      <c r="L24" s="705"/>
      <c r="M24" s="706"/>
      <c r="N24" s="690"/>
      <c r="O24" s="690"/>
      <c r="R24" s="668" t="s">
        <v>260</v>
      </c>
      <c r="Z24" s="667"/>
      <c r="AA24" s="598"/>
      <c r="AB24" s="717"/>
      <c r="AC24" s="718"/>
      <c r="AD24" s="681"/>
      <c r="AE24" s="708"/>
      <c r="AF24" s="667"/>
      <c r="AG24" s="667"/>
      <c r="AH24" s="667"/>
      <c r="AI24" s="667"/>
      <c r="AJ24" s="669"/>
      <c r="AP24" s="716"/>
      <c r="BV24" s="686"/>
    </row>
    <row r="25" s="628" customFormat="true" ht="15.75" hidden="false" customHeight="true" outlineLevel="0" collapsed="false">
      <c r="A25" s="628" t="n">
        <v>7</v>
      </c>
      <c r="C25" s="702" t="str">
        <f aca="false">HYPERLINK("#"&amp;"'"&amp;A$1&amp;"'!Variable24",Variable24)</f>
        <v>SOLUTION Net Profit Margin per Functional Unit per Annum</v>
      </c>
      <c r="D25" s="703"/>
      <c r="E25" s="703"/>
      <c r="F25" s="703"/>
      <c r="G25" s="703"/>
      <c r="H25" s="704" t="n">
        <v>26</v>
      </c>
      <c r="I25" s="702" t="str">
        <f aca="false">HYPERLINK("#"&amp;"'"&amp;A$1&amp;"'!Variable23",Variable23)</f>
        <v>VARIABLE26</v>
      </c>
      <c r="J25" s="681"/>
      <c r="K25" s="705"/>
      <c r="L25" s="705"/>
      <c r="M25" s="706"/>
      <c r="N25" s="690"/>
      <c r="O25" s="690"/>
      <c r="Z25" s="667"/>
      <c r="AA25" s="598"/>
      <c r="AB25" s="719"/>
      <c r="AC25" s="714"/>
      <c r="AD25" s="681"/>
      <c r="AE25" s="708"/>
      <c r="AF25" s="667"/>
      <c r="AG25" s="667"/>
      <c r="AH25" s="667"/>
      <c r="AI25" s="667"/>
      <c r="AP25" s="685"/>
      <c r="BV25" s="686"/>
    </row>
    <row r="26" s="628" customFormat="true" ht="15.75" hidden="false" customHeight="true" outlineLevel="0" collapsed="false">
      <c r="A26" s="628" t="n">
        <v>8</v>
      </c>
      <c r="C26" s="702" t="str">
        <f aca="true">HYPERLINK("#"&amp;"'"&amp;A$1&amp;"'!"&amp;CELL("address",C295),C295)</f>
        <v>Yield  from CONVENTIONAL Practice</v>
      </c>
      <c r="D26" s="703"/>
      <c r="E26" s="703"/>
      <c r="F26" s="703"/>
      <c r="G26" s="703"/>
      <c r="H26" s="704" t="n">
        <v>27</v>
      </c>
      <c r="I26" s="702" t="str">
        <f aca="false">HYPERLINK("#"&amp;"'"&amp;A$1&amp;"'!Variable25",Variable25)</f>
        <v>VARIABLE27</v>
      </c>
      <c r="J26" s="681"/>
      <c r="K26" s="705"/>
      <c r="L26" s="705"/>
      <c r="M26" s="706"/>
      <c r="N26" s="690"/>
      <c r="O26" s="690"/>
      <c r="Z26" s="667"/>
      <c r="AA26" s="598"/>
      <c r="AB26" s="720"/>
      <c r="AC26" s="721"/>
      <c r="AD26" s="681"/>
      <c r="AE26" s="708"/>
      <c r="AF26" s="667"/>
      <c r="AG26" s="667"/>
      <c r="AH26" s="667"/>
      <c r="AI26" s="667"/>
      <c r="AP26" s="685"/>
      <c r="BV26" s="686"/>
    </row>
    <row r="27" s="628" customFormat="true" ht="15.75" hidden="false" customHeight="true" outlineLevel="0" collapsed="false">
      <c r="A27" s="628" t="n">
        <v>9</v>
      </c>
      <c r="C27" s="702" t="str">
        <f aca="true">HYPERLINK("#"&amp;"'"&amp;A$1&amp;"'!"&amp;CELL("address",C331),C331)</f>
        <v>Yield Gain (% Increase from CONVENTIONAL to SOLUTION)</v>
      </c>
      <c r="D27" s="703"/>
      <c r="E27" s="703"/>
      <c r="F27" s="703"/>
      <c r="G27" s="703"/>
      <c r="H27" s="704" t="n">
        <v>28</v>
      </c>
      <c r="I27" s="702" t="str">
        <f aca="false">HYPERLINK("#"&amp;"'"&amp;A$1&amp;"'!Variable26",Variable26)</f>
        <v>VARIABLE28</v>
      </c>
      <c r="J27" s="681"/>
      <c r="K27" s="681"/>
      <c r="L27" s="681"/>
      <c r="M27" s="706"/>
      <c r="N27" s="705"/>
      <c r="O27" s="705"/>
      <c r="Q27" s="722" t="s">
        <v>281</v>
      </c>
      <c r="R27" s="722"/>
      <c r="S27" s="723" t="s">
        <v>231</v>
      </c>
      <c r="T27" s="723"/>
      <c r="U27" s="723"/>
      <c r="V27" s="724"/>
      <c r="W27" s="724"/>
      <c r="X27" s="686"/>
      <c r="Y27" s="686"/>
      <c r="Z27" s="667"/>
      <c r="AA27" s="612" t="s">
        <v>282</v>
      </c>
      <c r="AB27" s="725"/>
      <c r="AC27" s="726" t="s">
        <v>283</v>
      </c>
      <c r="AD27" s="727"/>
      <c r="AE27" s="728"/>
      <c r="AF27" s="729"/>
      <c r="AG27" s="729"/>
      <c r="AH27" s="729"/>
      <c r="AI27" s="729"/>
      <c r="AK27" s="613" t="s">
        <v>284</v>
      </c>
      <c r="AL27" s="613"/>
      <c r="AM27" s="613"/>
      <c r="AN27" s="613"/>
      <c r="AO27" s="613"/>
      <c r="AP27" s="685"/>
      <c r="BV27" s="686"/>
    </row>
    <row r="28" s="667" customFormat="true" ht="15.75" hidden="false" customHeight="true" outlineLevel="0" collapsed="false">
      <c r="A28" s="628" t="n">
        <v>10</v>
      </c>
      <c r="B28" s="628"/>
      <c r="C28" s="702" t="str">
        <f aca="true">HYPERLINK("#"&amp;"'"&amp;A$1&amp;"'!"&amp;CELL("address",C371),C371)</f>
        <v>Electricty Consumed per CONVENTIONAL Functional Unit</v>
      </c>
      <c r="D28" s="708"/>
      <c r="E28" s="708"/>
      <c r="F28" s="708"/>
      <c r="G28" s="708"/>
      <c r="H28" s="704" t="n">
        <v>29</v>
      </c>
      <c r="I28" s="702" t="str">
        <f aca="false">HYPERLINK("#"&amp;"'"&amp;A$1&amp;"'!Variable27",Variable27)</f>
        <v>VARIABLE29</v>
      </c>
      <c r="J28" s="708"/>
      <c r="K28" s="708"/>
      <c r="L28" s="708"/>
      <c r="M28" s="730"/>
      <c r="Q28" s="629"/>
      <c r="R28" s="618" t="s">
        <v>237</v>
      </c>
      <c r="S28" s="619" t="s">
        <v>285</v>
      </c>
      <c r="T28" s="619" t="s">
        <v>286</v>
      </c>
      <c r="U28" s="619" t="s">
        <v>287</v>
      </c>
      <c r="X28" s="629"/>
      <c r="Y28" s="629"/>
      <c r="AA28" s="616" t="s">
        <v>288</v>
      </c>
      <c r="AB28" s="598"/>
      <c r="AC28" s="599"/>
      <c r="AD28" s="599"/>
      <c r="AE28" s="708"/>
      <c r="AK28" s="731"/>
      <c r="AL28" s="732"/>
      <c r="AM28" s="733"/>
      <c r="AN28" s="733"/>
      <c r="AO28" s="734"/>
      <c r="AP28" s="735"/>
      <c r="AQ28" s="736"/>
      <c r="AR28" s="736"/>
      <c r="AS28" s="736"/>
      <c r="AT28" s="736"/>
      <c r="AU28" s="736"/>
      <c r="AV28" s="736"/>
      <c r="AW28" s="736"/>
      <c r="AX28" s="736"/>
      <c r="AY28" s="736"/>
      <c r="AZ28" s="736"/>
      <c r="BA28" s="736"/>
      <c r="BB28" s="736"/>
      <c r="BC28" s="736"/>
      <c r="BD28" s="736"/>
      <c r="BE28" s="736"/>
      <c r="BF28" s="736"/>
      <c r="BG28" s="736"/>
      <c r="BH28" s="736"/>
      <c r="BI28" s="736"/>
      <c r="BJ28" s="736"/>
      <c r="BK28" s="736"/>
      <c r="BL28" s="736"/>
      <c r="BM28" s="736"/>
      <c r="BN28" s="736"/>
      <c r="BO28" s="736"/>
      <c r="BP28" s="736"/>
      <c r="BQ28" s="736"/>
      <c r="BR28" s="736"/>
      <c r="BS28" s="736"/>
      <c r="BT28" s="736"/>
      <c r="BU28" s="736"/>
      <c r="BV28" s="729"/>
      <c r="BW28" s="736"/>
      <c r="BX28" s="736"/>
      <c r="BY28" s="736"/>
      <c r="BZ28" s="736"/>
      <c r="CA28" s="736"/>
      <c r="CB28" s="736"/>
      <c r="CC28" s="736"/>
      <c r="CD28" s="736"/>
      <c r="CE28" s="736"/>
      <c r="CF28" s="736"/>
    </row>
    <row r="29" s="667" customFormat="true" ht="15.75" hidden="false" customHeight="true" outlineLevel="0" collapsed="false">
      <c r="A29" s="628" t="n">
        <v>11</v>
      </c>
      <c r="B29" s="628"/>
      <c r="C29" s="702" t="str">
        <f aca="true">HYPERLINK("#"&amp;"'"&amp;A$1&amp;"'!"&amp;CELL("address",C405),C405)</f>
        <v>Energy Efficiency Factor - SOLUTION</v>
      </c>
      <c r="D29" s="708"/>
      <c r="E29" s="708"/>
      <c r="F29" s="708"/>
      <c r="G29" s="708"/>
      <c r="H29" s="704" t="n">
        <v>30</v>
      </c>
      <c r="I29" s="702" t="str">
        <f aca="false">HYPERLINK("#"&amp;"'"&amp;A$1&amp;"'!Variable28",Variable28)</f>
        <v>VARIABLE30</v>
      </c>
      <c r="J29" s="708"/>
      <c r="K29" s="708"/>
      <c r="L29" s="708"/>
      <c r="M29" s="730"/>
      <c r="Q29" s="629"/>
      <c r="R29" s="618" t="s">
        <v>246</v>
      </c>
      <c r="S29" s="629"/>
      <c r="T29" s="629"/>
      <c r="U29" s="629"/>
      <c r="X29" s="629"/>
      <c r="Y29" s="629"/>
      <c r="AK29" s="737" t="s">
        <v>289</v>
      </c>
      <c r="AL29" s="738"/>
      <c r="AM29" s="739"/>
      <c r="AN29" s="740" t="n">
        <v>2.13</v>
      </c>
      <c r="AO29" s="734" t="s">
        <v>290</v>
      </c>
      <c r="AP29" s="735"/>
      <c r="AQ29" s="736"/>
      <c r="AR29" s="736"/>
      <c r="AS29" s="736"/>
      <c r="AT29" s="736"/>
      <c r="AU29" s="736"/>
      <c r="AV29" s="736"/>
      <c r="AW29" s="736"/>
      <c r="AX29" s="736"/>
      <c r="AY29" s="736"/>
      <c r="AZ29" s="736"/>
      <c r="BA29" s="736"/>
      <c r="BB29" s="736"/>
      <c r="BC29" s="736"/>
      <c r="BD29" s="736"/>
      <c r="BE29" s="736"/>
      <c r="BF29" s="736"/>
      <c r="BG29" s="736"/>
      <c r="BH29" s="736"/>
      <c r="BI29" s="736"/>
      <c r="BJ29" s="736"/>
      <c r="BK29" s="736"/>
      <c r="BL29" s="736"/>
      <c r="BM29" s="736"/>
      <c r="BN29" s="736"/>
      <c r="BO29" s="736"/>
      <c r="BP29" s="736"/>
      <c r="BQ29" s="736"/>
      <c r="BR29" s="736"/>
      <c r="BS29" s="736"/>
      <c r="BT29" s="736"/>
      <c r="BU29" s="736"/>
      <c r="BV29" s="729"/>
      <c r="BW29" s="736"/>
      <c r="BX29" s="736"/>
      <c r="BY29" s="736"/>
      <c r="BZ29" s="736"/>
      <c r="CA29" s="736"/>
      <c r="CB29" s="736"/>
      <c r="CC29" s="736"/>
      <c r="CD29" s="736"/>
      <c r="CE29" s="736"/>
      <c r="CF29" s="736"/>
    </row>
    <row r="30" s="667" customFormat="true" ht="15.75" hidden="false" customHeight="true" outlineLevel="0" collapsed="false">
      <c r="A30" s="628" t="n">
        <v>12</v>
      </c>
      <c r="B30" s="628"/>
      <c r="C30" s="702" t="str">
        <f aca="true">HYPERLINK("#"&amp;"'"&amp;A$1&amp;"'!"&amp;CELL("address",C441),C441)</f>
        <v>Total Energy Used per SOLUTION functional unit</v>
      </c>
      <c r="D30" s="708"/>
      <c r="E30" s="708"/>
      <c r="F30" s="708"/>
      <c r="G30" s="708"/>
      <c r="H30" s="704" t="n">
        <v>31</v>
      </c>
      <c r="I30" s="702" t="str">
        <f aca="false">HYPERLINK("#"&amp;"'"&amp;A$1&amp;"'!Variable29",Variable29)</f>
        <v>VARIABLE31</v>
      </c>
      <c r="J30" s="708"/>
      <c r="K30" s="708"/>
      <c r="L30" s="708"/>
      <c r="M30" s="730"/>
      <c r="Q30" s="636" t="s">
        <v>254</v>
      </c>
      <c r="R30" s="662" t="s">
        <v>291</v>
      </c>
      <c r="S30" s="692" t="n">
        <v>1</v>
      </c>
      <c r="T30" s="741" t="n">
        <v>0.001</v>
      </c>
      <c r="U30" s="741" t="n">
        <v>1E-006</v>
      </c>
      <c r="X30" s="629"/>
      <c r="Y30" s="629"/>
      <c r="AK30" s="742" t="s">
        <v>292</v>
      </c>
      <c r="AL30" s="743"/>
      <c r="AM30" s="744"/>
      <c r="AN30" s="740" t="n">
        <v>12.011</v>
      </c>
      <c r="AO30" s="734" t="s">
        <v>293</v>
      </c>
      <c r="AP30" s="735"/>
      <c r="AQ30" s="736"/>
      <c r="AR30" s="736"/>
      <c r="AS30" s="736"/>
      <c r="AT30" s="736"/>
      <c r="AU30" s="736"/>
      <c r="AV30" s="736"/>
      <c r="AW30" s="736"/>
      <c r="AX30" s="736"/>
      <c r="AY30" s="736"/>
      <c r="AZ30" s="736"/>
      <c r="BA30" s="736"/>
      <c r="BB30" s="736"/>
      <c r="BC30" s="736"/>
      <c r="BD30" s="736"/>
      <c r="BE30" s="736"/>
      <c r="BF30" s="736"/>
      <c r="BG30" s="736"/>
      <c r="BH30" s="736"/>
      <c r="BI30" s="736"/>
      <c r="BJ30" s="736"/>
      <c r="BK30" s="736"/>
      <c r="BL30" s="736"/>
      <c r="BM30" s="736"/>
      <c r="BN30" s="736"/>
      <c r="BO30" s="736"/>
      <c r="BP30" s="736"/>
      <c r="BQ30" s="736"/>
      <c r="BR30" s="736"/>
      <c r="BS30" s="736"/>
      <c r="BT30" s="736"/>
      <c r="BU30" s="736"/>
      <c r="BV30" s="729"/>
      <c r="BW30" s="736"/>
      <c r="BX30" s="736"/>
      <c r="BY30" s="736"/>
      <c r="BZ30" s="736"/>
      <c r="CA30" s="736"/>
      <c r="CB30" s="736"/>
      <c r="CC30" s="736"/>
      <c r="CD30" s="736"/>
      <c r="CE30" s="736"/>
      <c r="CF30" s="736"/>
    </row>
    <row r="31" s="667" customFormat="true" ht="15.75" hidden="false" customHeight="true" outlineLevel="0" collapsed="false">
      <c r="A31" s="628" t="n">
        <v>13</v>
      </c>
      <c r="B31" s="628"/>
      <c r="C31" s="702" t="str">
        <f aca="true">HYPERLINK("#"&amp;"'"&amp;A$1&amp;"'!"&amp;CELL("address",C475),C475)</f>
        <v>Fuel Consumed per CONVENTIONAL Functional Unit</v>
      </c>
      <c r="D31" s="708"/>
      <c r="E31" s="708"/>
      <c r="F31" s="708"/>
      <c r="G31" s="708"/>
      <c r="H31" s="704" t="n">
        <v>32</v>
      </c>
      <c r="I31" s="702" t="str">
        <f aca="true">HYPERLINK("#"&amp;"'"&amp;A$1&amp;"'!"&amp;CELL("address",C1175),C1175)</f>
        <v>VARIABLE32</v>
      </c>
      <c r="J31" s="708"/>
      <c r="K31" s="708"/>
      <c r="L31" s="708"/>
      <c r="M31" s="730"/>
      <c r="Q31" s="636"/>
      <c r="R31" s="637" t="s">
        <v>294</v>
      </c>
      <c r="S31" s="745" t="n">
        <v>1000</v>
      </c>
      <c r="T31" s="692" t="n">
        <v>1</v>
      </c>
      <c r="U31" s="746" t="n">
        <v>0.001</v>
      </c>
      <c r="X31" s="629"/>
      <c r="Y31" s="629"/>
      <c r="AK31" s="742" t="s">
        <v>295</v>
      </c>
      <c r="AL31" s="743"/>
      <c r="AM31" s="744"/>
      <c r="AN31" s="740" t="n">
        <v>0.083</v>
      </c>
      <c r="AO31" s="734" t="s">
        <v>296</v>
      </c>
      <c r="AP31" s="729"/>
      <c r="AQ31" s="736"/>
      <c r="AR31" s="736"/>
      <c r="AS31" s="736"/>
      <c r="AT31" s="736"/>
      <c r="AU31" s="736"/>
      <c r="AV31" s="736"/>
      <c r="AW31" s="736"/>
      <c r="AX31" s="736"/>
      <c r="AY31" s="736"/>
      <c r="AZ31" s="736"/>
      <c r="BA31" s="736"/>
      <c r="BB31" s="736"/>
      <c r="BC31" s="736"/>
      <c r="BD31" s="736"/>
      <c r="BE31" s="736"/>
      <c r="BF31" s="736"/>
      <c r="BG31" s="736"/>
      <c r="BH31" s="736"/>
      <c r="BI31" s="736"/>
      <c r="BJ31" s="736"/>
      <c r="BK31" s="736"/>
      <c r="BL31" s="736"/>
      <c r="BM31" s="736"/>
      <c r="BN31" s="736"/>
      <c r="BO31" s="736"/>
      <c r="BP31" s="736"/>
      <c r="BQ31" s="736"/>
      <c r="BR31" s="736"/>
      <c r="BS31" s="736"/>
      <c r="BT31" s="736"/>
      <c r="BU31" s="736"/>
      <c r="BV31" s="729"/>
      <c r="BW31" s="736"/>
      <c r="BX31" s="736"/>
      <c r="BY31" s="736"/>
      <c r="BZ31" s="736"/>
      <c r="CA31" s="736"/>
      <c r="CB31" s="736"/>
      <c r="CC31" s="736"/>
      <c r="CD31" s="736"/>
      <c r="CE31" s="736"/>
      <c r="CF31" s="736"/>
    </row>
    <row r="32" s="667" customFormat="true" ht="15.75" hidden="false" customHeight="true" outlineLevel="0" collapsed="false">
      <c r="A32" s="628" t="n">
        <v>14</v>
      </c>
      <c r="B32" s="628"/>
      <c r="C32" s="702" t="str">
        <f aca="true">HYPERLINK("#"&amp;"'"&amp;A$1&amp;"'!"&amp;CELL("address",C509),C509)</f>
        <v>Fuel Reduction Factor SOLUTION</v>
      </c>
      <c r="D32" s="708"/>
      <c r="E32" s="708"/>
      <c r="F32" s="708"/>
      <c r="G32" s="708"/>
      <c r="H32" s="704" t="n">
        <v>33</v>
      </c>
      <c r="I32" s="702" t="str">
        <f aca="true">HYPERLINK("#"&amp;"'"&amp;A$1&amp;"'!"&amp;CELL("address",C1211),C1211)</f>
        <v>VARIABLE33</v>
      </c>
      <c r="J32" s="708"/>
      <c r="K32" s="708"/>
      <c r="L32" s="708"/>
      <c r="M32" s="730"/>
      <c r="Q32" s="636"/>
      <c r="R32" s="637" t="s">
        <v>297</v>
      </c>
      <c r="S32" s="745" t="n">
        <v>1000000</v>
      </c>
      <c r="T32" s="745" t="n">
        <v>1000</v>
      </c>
      <c r="U32" s="692" t="n">
        <v>1</v>
      </c>
      <c r="X32" s="629"/>
      <c r="Y32" s="629"/>
      <c r="AK32" s="742" t="s">
        <v>295</v>
      </c>
      <c r="AL32" s="743"/>
      <c r="AM32" s="744"/>
      <c r="AN32" s="740" t="n">
        <v>3.664</v>
      </c>
      <c r="AO32" s="734" t="s">
        <v>298</v>
      </c>
      <c r="AP32" s="729"/>
      <c r="AQ32" s="736"/>
      <c r="AR32" s="736"/>
      <c r="AS32" s="736"/>
      <c r="AT32" s="736"/>
      <c r="AU32" s="736"/>
      <c r="AV32" s="736"/>
      <c r="AW32" s="736"/>
      <c r="AX32" s="736"/>
      <c r="AY32" s="736"/>
      <c r="AZ32" s="736"/>
      <c r="BA32" s="736"/>
      <c r="BB32" s="736"/>
      <c r="BC32" s="736"/>
      <c r="BD32" s="736"/>
      <c r="BE32" s="736"/>
      <c r="BF32" s="736"/>
      <c r="BG32" s="736"/>
      <c r="BH32" s="736"/>
      <c r="BI32" s="736"/>
      <c r="BJ32" s="736"/>
      <c r="BK32" s="736"/>
      <c r="BL32" s="736"/>
      <c r="BM32" s="736"/>
      <c r="BN32" s="736"/>
      <c r="BO32" s="736"/>
      <c r="BP32" s="736"/>
      <c r="BQ32" s="736"/>
      <c r="BR32" s="736"/>
      <c r="BS32" s="736"/>
      <c r="BT32" s="736"/>
      <c r="BU32" s="736"/>
      <c r="BV32" s="729"/>
      <c r="BW32" s="736"/>
      <c r="BX32" s="736"/>
      <c r="BY32" s="736"/>
      <c r="BZ32" s="736"/>
      <c r="CA32" s="736"/>
      <c r="CB32" s="736"/>
      <c r="CC32" s="736"/>
      <c r="CD32" s="736"/>
      <c r="CE32" s="736"/>
      <c r="CF32" s="736"/>
    </row>
    <row r="33" s="667" customFormat="true" ht="15.75" hidden="false" customHeight="true" outlineLevel="0" collapsed="false">
      <c r="A33" s="628" t="n">
        <v>15</v>
      </c>
      <c r="B33" s="628"/>
      <c r="C33" s="702" t="str">
        <f aca="true">HYPERLINK("#"&amp;"'"&amp;A$1&amp;"'!"&amp;CELL("address",C543),C543)</f>
        <v>t CO2-eq (Aggregate emissions) Reduced per Land Unit</v>
      </c>
      <c r="D33" s="708"/>
      <c r="E33" s="708"/>
      <c r="F33" s="708"/>
      <c r="G33" s="708"/>
      <c r="H33" s="704" t="n">
        <v>34</v>
      </c>
      <c r="I33" s="702" t="str">
        <f aca="true">HYPERLINK("#"&amp;"'"&amp;A$1&amp;"'!"&amp;CELL("address",C1247),C1247)</f>
        <v>VARIABLE34</v>
      </c>
      <c r="J33" s="708"/>
      <c r="K33" s="708"/>
      <c r="L33" s="708"/>
      <c r="M33" s="730"/>
      <c r="Q33" s="629"/>
      <c r="R33" s="629"/>
      <c r="S33" s="629"/>
      <c r="T33" s="629"/>
      <c r="U33" s="629"/>
      <c r="V33" s="629"/>
      <c r="W33" s="629"/>
      <c r="X33" s="629"/>
      <c r="Y33" s="629"/>
      <c r="AK33" s="742" t="s">
        <v>299</v>
      </c>
      <c r="AL33" s="747"/>
      <c r="AM33" s="748"/>
      <c r="AN33" s="749" t="n">
        <v>25</v>
      </c>
      <c r="AO33" s="667" t="s">
        <v>298</v>
      </c>
      <c r="AP33" s="667" t="s">
        <v>300</v>
      </c>
      <c r="AQ33" s="736"/>
      <c r="AR33" s="736"/>
      <c r="AS33" s="736"/>
      <c r="AT33" s="736"/>
      <c r="AU33" s="736"/>
      <c r="AV33" s="736"/>
      <c r="AW33" s="736"/>
      <c r="AX33" s="736"/>
      <c r="AY33" s="736"/>
      <c r="AZ33" s="736"/>
      <c r="BA33" s="736"/>
      <c r="BB33" s="736"/>
      <c r="BC33" s="736"/>
      <c r="BD33" s="736"/>
      <c r="BE33" s="736"/>
      <c r="BF33" s="736"/>
      <c r="BG33" s="736"/>
      <c r="BH33" s="736"/>
      <c r="BI33" s="736"/>
      <c r="BJ33" s="736"/>
      <c r="BK33" s="736"/>
      <c r="BL33" s="736"/>
      <c r="BM33" s="736"/>
      <c r="BN33" s="736"/>
      <c r="BO33" s="736"/>
      <c r="BP33" s="736"/>
      <c r="BQ33" s="736"/>
      <c r="BR33" s="736"/>
      <c r="BS33" s="736"/>
      <c r="BT33" s="736"/>
      <c r="BU33" s="736"/>
      <c r="BV33" s="729"/>
      <c r="BW33" s="736"/>
      <c r="BX33" s="736"/>
      <c r="BY33" s="736"/>
      <c r="BZ33" s="736"/>
      <c r="CA33" s="736"/>
      <c r="CB33" s="736"/>
      <c r="CC33" s="736"/>
      <c r="CD33" s="736"/>
      <c r="CE33" s="736"/>
      <c r="CF33" s="736"/>
    </row>
    <row r="34" s="667" customFormat="true" ht="15.75" hidden="false" customHeight="true" outlineLevel="0" collapsed="false">
      <c r="A34" s="628" t="n">
        <v>16</v>
      </c>
      <c r="B34" s="628"/>
      <c r="C34" s="702" t="str">
        <f aca="true">HYPERLINK("#"&amp;"'"&amp;A$1&amp;"'!"&amp;CELL("address",C579),C579)</f>
        <v>t CO2 Reduced per Land Unit</v>
      </c>
      <c r="D34" s="708"/>
      <c r="E34" s="708"/>
      <c r="F34" s="708"/>
      <c r="G34" s="708"/>
      <c r="H34" s="704" t="n">
        <v>35</v>
      </c>
      <c r="I34" s="702" t="str">
        <f aca="true">HYPERLINK("#"&amp;"'"&amp;A$1&amp;"'!"&amp;CELL("address",C1283),C1283)</f>
        <v>VARIABLE35</v>
      </c>
      <c r="J34" s="708"/>
      <c r="K34" s="708"/>
      <c r="L34" s="708"/>
      <c r="M34" s="730"/>
      <c r="Q34" s="722" t="s">
        <v>301</v>
      </c>
      <c r="R34" s="722"/>
      <c r="S34" s="723" t="s">
        <v>231</v>
      </c>
      <c r="T34" s="723"/>
      <c r="U34" s="723"/>
      <c r="V34" s="729"/>
      <c r="W34" s="729"/>
      <c r="X34" s="729"/>
      <c r="Y34" s="729"/>
      <c r="AA34" s="750" t="s">
        <v>302</v>
      </c>
      <c r="AB34" s="729"/>
      <c r="AC34" s="729"/>
      <c r="AD34" s="729"/>
      <c r="AE34" s="729"/>
      <c r="AF34" s="729"/>
      <c r="AG34" s="729"/>
      <c r="AH34" s="729"/>
      <c r="AI34" s="729"/>
      <c r="AK34" s="751" t="s">
        <v>303</v>
      </c>
      <c r="AL34" s="752"/>
      <c r="AM34" s="753"/>
      <c r="AN34" s="749" t="n">
        <v>298</v>
      </c>
      <c r="AO34" s="667" t="s">
        <v>298</v>
      </c>
      <c r="AP34" s="616" t="s">
        <v>304</v>
      </c>
      <c r="AQ34" s="736"/>
      <c r="AR34" s="736"/>
      <c r="AS34" s="736"/>
      <c r="AT34" s="736"/>
      <c r="AU34" s="736"/>
      <c r="AV34" s="736"/>
      <c r="AW34" s="736"/>
      <c r="AX34" s="736"/>
      <c r="AY34" s="736"/>
      <c r="AZ34" s="736"/>
      <c r="BA34" s="736"/>
      <c r="BB34" s="736"/>
      <c r="BC34" s="736"/>
      <c r="BD34" s="736"/>
      <c r="BE34" s="736"/>
      <c r="BF34" s="736"/>
      <c r="BG34" s="736"/>
      <c r="BH34" s="736"/>
      <c r="BI34" s="736"/>
      <c r="BJ34" s="736"/>
      <c r="BK34" s="736"/>
      <c r="BL34" s="736"/>
      <c r="BM34" s="736"/>
      <c r="BN34" s="736"/>
      <c r="BO34" s="736"/>
      <c r="BP34" s="736"/>
      <c r="BQ34" s="736"/>
      <c r="BR34" s="736"/>
      <c r="BS34" s="736"/>
      <c r="BT34" s="736"/>
      <c r="BU34" s="736"/>
      <c r="BV34" s="729"/>
      <c r="BW34" s="736"/>
      <c r="BX34" s="736"/>
      <c r="BY34" s="736"/>
      <c r="BZ34" s="736"/>
      <c r="CA34" s="736"/>
      <c r="CB34" s="736"/>
      <c r="CC34" s="736"/>
      <c r="CD34" s="736"/>
      <c r="CE34" s="736"/>
      <c r="CF34" s="736"/>
    </row>
    <row r="35" s="667" customFormat="true" ht="15.75" hidden="false" customHeight="true" outlineLevel="0" collapsed="false">
      <c r="A35" s="628" t="n">
        <v>17</v>
      </c>
      <c r="B35" s="628"/>
      <c r="C35" s="702" t="str">
        <f aca="true">HYPERLINK("#"&amp;"'"&amp;A$1&amp;"'!"&amp;CELL("address",C615),C615)</f>
        <v>t N2O-CO2-eq Reduced per Land Unit</v>
      </c>
      <c r="D35" s="708"/>
      <c r="E35" s="708"/>
      <c r="F35" s="708"/>
      <c r="G35" s="708"/>
      <c r="H35" s="704" t="n">
        <v>36</v>
      </c>
      <c r="I35" s="702" t="str">
        <f aca="true">HYPERLINK("#"&amp;"'"&amp;A$1&amp;"'!"&amp;CELL("address",C1319),C1319)</f>
        <v>VARIABLE36</v>
      </c>
      <c r="J35" s="708"/>
      <c r="K35" s="708"/>
      <c r="L35" s="708"/>
      <c r="M35" s="730"/>
      <c r="Q35" s="629"/>
      <c r="R35" s="618" t="s">
        <v>237</v>
      </c>
      <c r="S35" s="619" t="s">
        <v>305</v>
      </c>
      <c r="T35" s="619" t="s">
        <v>306</v>
      </c>
      <c r="U35" s="754"/>
      <c r="AA35" s="755" t="s">
        <v>307</v>
      </c>
      <c r="AB35" s="756" t="n">
        <v>3</v>
      </c>
      <c r="AC35" s="667" t="s">
        <v>308</v>
      </c>
      <c r="AP35" s="729"/>
      <c r="AQ35" s="736"/>
      <c r="AR35" s="736"/>
      <c r="AS35" s="736"/>
      <c r="AT35" s="736"/>
      <c r="AU35" s="736"/>
      <c r="AV35" s="736"/>
      <c r="AW35" s="736"/>
      <c r="AX35" s="736"/>
      <c r="AY35" s="736"/>
      <c r="AZ35" s="736"/>
      <c r="BA35" s="736"/>
      <c r="BB35" s="736"/>
      <c r="BC35" s="736"/>
      <c r="BD35" s="736"/>
      <c r="BE35" s="736"/>
      <c r="BF35" s="736"/>
      <c r="BG35" s="736"/>
      <c r="BH35" s="736"/>
      <c r="BI35" s="736"/>
      <c r="BJ35" s="736"/>
      <c r="BK35" s="736"/>
      <c r="BL35" s="736"/>
      <c r="BM35" s="736"/>
      <c r="BN35" s="736"/>
      <c r="BO35" s="736"/>
      <c r="BP35" s="736"/>
      <c r="BQ35" s="736"/>
      <c r="BR35" s="736"/>
      <c r="BS35" s="736"/>
      <c r="BT35" s="736"/>
      <c r="BU35" s="736"/>
      <c r="BV35" s="729"/>
      <c r="BW35" s="736"/>
      <c r="BX35" s="736"/>
      <c r="BY35" s="736"/>
      <c r="BZ35" s="736"/>
      <c r="CA35" s="736"/>
      <c r="CB35" s="736"/>
      <c r="CC35" s="736"/>
      <c r="CD35" s="736"/>
      <c r="CE35" s="736"/>
      <c r="CF35" s="736"/>
    </row>
    <row r="36" s="667" customFormat="true" ht="15.75" hidden="false" customHeight="true" outlineLevel="0" collapsed="false">
      <c r="A36" s="628" t="n">
        <v>18</v>
      </c>
      <c r="B36" s="628"/>
      <c r="C36" s="702" t="str">
        <f aca="true">HYPERLINK("#"&amp;"'"&amp;A$1&amp;"'!"&amp;CELL("address",C649),C649)</f>
        <v>t CH4-CO2-eq Reduced per Land Unit</v>
      </c>
      <c r="D36" s="708"/>
      <c r="E36" s="708"/>
      <c r="F36" s="708"/>
      <c r="G36" s="708"/>
      <c r="H36" s="704" t="n">
        <v>37</v>
      </c>
      <c r="I36" s="702" t="str">
        <f aca="true">HYPERLINK("#"&amp;"'"&amp;A$1&amp;"'!"&amp;CELL("address",C1354),C1354)</f>
        <v>VARIABLE37</v>
      </c>
      <c r="J36" s="708"/>
      <c r="K36" s="708"/>
      <c r="L36" s="708"/>
      <c r="M36" s="730"/>
      <c r="Q36" s="629"/>
      <c r="R36" s="618" t="s">
        <v>246</v>
      </c>
      <c r="S36" s="629"/>
      <c r="T36" s="629"/>
      <c r="U36" s="757"/>
      <c r="AE36" s="708"/>
      <c r="AK36" s="613" t="s">
        <v>309</v>
      </c>
      <c r="AL36" s="613"/>
      <c r="AM36" s="613"/>
      <c r="AN36" s="613"/>
      <c r="AO36" s="613"/>
      <c r="AP36" s="729"/>
      <c r="AU36" s="736"/>
      <c r="AV36" s="736"/>
      <c r="AW36" s="736"/>
      <c r="AX36" s="736"/>
      <c r="AY36" s="736"/>
      <c r="AZ36" s="736"/>
      <c r="BA36" s="736"/>
      <c r="BB36" s="736"/>
      <c r="BC36" s="736"/>
      <c r="BD36" s="736"/>
      <c r="BE36" s="736"/>
      <c r="BF36" s="736"/>
      <c r="BG36" s="736"/>
      <c r="BH36" s="736"/>
      <c r="BI36" s="736"/>
      <c r="BJ36" s="736"/>
      <c r="BK36" s="736"/>
      <c r="BL36" s="736"/>
      <c r="BM36" s="736"/>
      <c r="BN36" s="736"/>
      <c r="BO36" s="736"/>
      <c r="BP36" s="736"/>
      <c r="BQ36" s="736"/>
      <c r="BR36" s="736"/>
      <c r="BS36" s="736"/>
      <c r="BT36" s="736"/>
      <c r="BU36" s="736"/>
      <c r="BV36" s="729"/>
      <c r="BW36" s="736"/>
      <c r="BX36" s="736"/>
      <c r="BY36" s="736"/>
      <c r="BZ36" s="736"/>
      <c r="CA36" s="736"/>
      <c r="CB36" s="736"/>
      <c r="CC36" s="736"/>
      <c r="CD36" s="736"/>
      <c r="CE36" s="736"/>
      <c r="CF36" s="736"/>
    </row>
    <row r="37" s="667" customFormat="true" ht="15.75" hidden="false" customHeight="true" outlineLevel="0" collapsed="false">
      <c r="A37" s="628" t="n">
        <v>19</v>
      </c>
      <c r="B37" s="628"/>
      <c r="C37" s="758" t="str">
        <f aca="true">HYPERLINK("#"&amp;"'"&amp;A$1&amp;"'!"&amp;CELL("address",C686),C686)</f>
        <v>Indirect CO2 Emissions per CONVENTIONAL Implementation OR functional Unit -- CHOOSE ONLY ONE</v>
      </c>
      <c r="D37" s="759"/>
      <c r="E37" s="759"/>
      <c r="F37" s="759"/>
      <c r="G37" s="759"/>
      <c r="H37" s="760"/>
      <c r="I37" s="758" t="str">
        <f aca="false">HYPERLINK("#"&amp;"'"&amp;A$1&amp;"'!EstimateLearningRate",A1389)</f>
        <v>ESTIMATE A LEARNING RATE</v>
      </c>
      <c r="J37" s="759"/>
      <c r="K37" s="761"/>
      <c r="L37" s="759"/>
      <c r="M37" s="760"/>
      <c r="Q37" s="636" t="s">
        <v>254</v>
      </c>
      <c r="R37" s="662" t="s">
        <v>310</v>
      </c>
      <c r="S37" s="692" t="n">
        <v>1</v>
      </c>
      <c r="T37" s="741" t="n">
        <v>1.609344</v>
      </c>
      <c r="U37" s="757"/>
      <c r="AA37" s="750" t="s">
        <v>311</v>
      </c>
      <c r="AB37" s="729"/>
      <c r="AC37" s="729"/>
      <c r="AD37" s="729"/>
      <c r="AE37" s="729"/>
      <c r="AF37" s="729"/>
      <c r="AG37" s="729"/>
      <c r="AH37" s="729"/>
      <c r="AI37" s="729"/>
      <c r="AK37" s="731"/>
      <c r="AL37" s="732" t="s">
        <v>312</v>
      </c>
      <c r="AM37" s="732" t="s">
        <v>312</v>
      </c>
      <c r="AN37" s="733"/>
      <c r="AO37" s="734"/>
      <c r="AP37" s="729"/>
      <c r="AU37" s="736"/>
      <c r="AV37" s="736"/>
      <c r="AW37" s="736"/>
      <c r="AX37" s="736"/>
      <c r="AY37" s="736"/>
      <c r="AZ37" s="736"/>
      <c r="BA37" s="736"/>
      <c r="BB37" s="736"/>
      <c r="BC37" s="736"/>
      <c r="BD37" s="736"/>
      <c r="BE37" s="736"/>
      <c r="BF37" s="736"/>
      <c r="BG37" s="736"/>
      <c r="BH37" s="736"/>
      <c r="BI37" s="736"/>
      <c r="BJ37" s="736"/>
      <c r="BK37" s="736"/>
      <c r="BL37" s="736"/>
      <c r="BM37" s="736"/>
      <c r="BN37" s="736"/>
      <c r="BO37" s="736"/>
      <c r="BP37" s="736"/>
      <c r="BQ37" s="736"/>
      <c r="BR37" s="736"/>
      <c r="BS37" s="736"/>
      <c r="BT37" s="736"/>
      <c r="BU37" s="736"/>
      <c r="BV37" s="729"/>
      <c r="BW37" s="736"/>
      <c r="BX37" s="736"/>
      <c r="BY37" s="736"/>
      <c r="BZ37" s="736"/>
      <c r="CA37" s="736"/>
      <c r="CB37" s="736"/>
      <c r="CC37" s="736"/>
      <c r="CD37" s="736"/>
      <c r="CE37" s="736"/>
      <c r="CF37" s="736"/>
    </row>
    <row r="38" s="709" customFormat="true" ht="15.75" hidden="false" customHeight="false" outlineLevel="0" collapsed="false">
      <c r="C38" s="616"/>
      <c r="D38" s="762"/>
      <c r="E38" s="762"/>
      <c r="F38" s="762"/>
      <c r="G38" s="762"/>
      <c r="H38" s="762"/>
      <c r="I38" s="762"/>
      <c r="J38" s="762"/>
      <c r="K38" s="763"/>
      <c r="Q38" s="636"/>
      <c r="R38" s="637" t="s">
        <v>313</v>
      </c>
      <c r="S38" s="764" t="n">
        <v>0.621371192237</v>
      </c>
      <c r="T38" s="692" t="n">
        <v>1</v>
      </c>
      <c r="U38" s="765"/>
      <c r="AA38" s="766" t="s">
        <v>314</v>
      </c>
      <c r="AB38" s="767" t="n">
        <f aca="false">AE38*AE39</f>
        <v>8760</v>
      </c>
      <c r="AD38" s="768" t="s">
        <v>315</v>
      </c>
      <c r="AE38" s="769" t="n">
        <v>365</v>
      </c>
      <c r="AK38" s="667"/>
      <c r="AL38" s="770" t="s">
        <v>316</v>
      </c>
      <c r="AM38" s="770" t="s">
        <v>317</v>
      </c>
      <c r="AN38" s="667"/>
      <c r="AO38" s="734"/>
      <c r="AP38" s="729"/>
      <c r="BV38" s="771"/>
    </row>
    <row r="39" s="709" customFormat="true" ht="15.75" hidden="false" customHeight="false" outlineLevel="0" collapsed="false">
      <c r="C39" s="772"/>
      <c r="D39" s="773"/>
      <c r="E39" s="773"/>
      <c r="F39" s="773"/>
      <c r="G39" s="773"/>
      <c r="H39" s="773"/>
      <c r="K39" s="773"/>
      <c r="L39" s="773"/>
      <c r="Q39" s="636"/>
      <c r="R39" s="637"/>
      <c r="S39" s="765"/>
      <c r="T39" s="765"/>
      <c r="U39" s="765"/>
      <c r="AD39" s="768" t="s">
        <v>318</v>
      </c>
      <c r="AE39" s="769" t="n">
        <v>24</v>
      </c>
      <c r="AK39" s="774" t="s">
        <v>319</v>
      </c>
      <c r="AL39" s="775" t="n">
        <v>84</v>
      </c>
      <c r="AM39" s="776" t="n">
        <v>28</v>
      </c>
      <c r="AN39" s="667"/>
      <c r="AO39" s="734"/>
      <c r="AP39" s="729"/>
      <c r="BV39" s="771"/>
    </row>
    <row r="40" s="709" customFormat="true" ht="15.75" hidden="false" customHeight="false" outlineLevel="0" collapsed="false">
      <c r="C40" s="772"/>
      <c r="D40" s="773"/>
      <c r="E40" s="773"/>
      <c r="F40" s="773"/>
      <c r="G40" s="773"/>
      <c r="H40" s="773"/>
      <c r="K40" s="773"/>
      <c r="L40" s="773"/>
      <c r="R40" s="777"/>
      <c r="AE40" s="778"/>
      <c r="AK40" s="779" t="s">
        <v>320</v>
      </c>
      <c r="AL40" s="780" t="n">
        <v>264</v>
      </c>
      <c r="AM40" s="781" t="n">
        <v>265</v>
      </c>
      <c r="AO40" s="734"/>
      <c r="AP40" s="729"/>
      <c r="BV40" s="771"/>
    </row>
    <row r="41" customFormat="false" ht="15.75" hidden="false" customHeight="false" outlineLevel="0" collapsed="false">
      <c r="AK41" s="782"/>
      <c r="AL41" s="783"/>
      <c r="AM41" s="782"/>
      <c r="AN41" s="709"/>
      <c r="AO41" s="734"/>
      <c r="AP41" s="729"/>
    </row>
    <row r="42" s="628" customFormat="true" ht="15.75" hidden="false" customHeight="false" outlineLevel="0" collapsed="false">
      <c r="C42" s="784"/>
      <c r="D42" s="785"/>
      <c r="E42" s="785"/>
      <c r="F42" s="785"/>
      <c r="G42" s="785"/>
      <c r="H42" s="785"/>
      <c r="K42" s="785"/>
      <c r="L42" s="785"/>
      <c r="R42" s="690"/>
      <c r="AK42" s="782"/>
      <c r="AL42" s="783" t="s">
        <v>321</v>
      </c>
      <c r="AM42" s="782"/>
      <c r="AN42" s="709"/>
      <c r="AO42" s="734"/>
      <c r="AP42" s="729"/>
      <c r="AX42" s="681"/>
      <c r="BV42" s="600"/>
    </row>
    <row r="43" s="628" customFormat="true" ht="44.25" hidden="false" customHeight="true" outlineLevel="0" collapsed="false">
      <c r="C43" s="784"/>
      <c r="D43" s="785"/>
      <c r="E43" s="785"/>
      <c r="F43" s="785"/>
      <c r="G43" s="785"/>
      <c r="H43" s="785"/>
      <c r="K43" s="785"/>
      <c r="L43" s="785"/>
      <c r="R43" s="690"/>
      <c r="AP43" s="729"/>
      <c r="BV43" s="600"/>
    </row>
    <row r="44" s="789" customFormat="true" ht="45" hidden="false" customHeight="false" outlineLevel="0" collapsed="false">
      <c r="A44" s="786" t="s">
        <v>322</v>
      </c>
      <c r="B44" s="786"/>
      <c r="C44" s="787"/>
      <c r="D44" s="788"/>
      <c r="E44" s="788"/>
      <c r="F44" s="788"/>
      <c r="G44" s="788"/>
      <c r="H44" s="788"/>
      <c r="K44" s="788"/>
      <c r="L44" s="788"/>
      <c r="R44" s="790"/>
      <c r="S44" s="791" t="s">
        <v>323</v>
      </c>
      <c r="T44" s="791"/>
      <c r="U44" s="791"/>
      <c r="AE44" s="792"/>
      <c r="AI44" s="789" t="s">
        <v>324</v>
      </c>
      <c r="AS44" s="793" t="s">
        <v>325</v>
      </c>
      <c r="AT44" s="794" t="s">
        <v>326</v>
      </c>
      <c r="AU44" s="795"/>
    </row>
    <row r="45" s="628" customFormat="true" ht="12.95" hidden="false" customHeight="true" outlineLevel="0" collapsed="false">
      <c r="C45" s="784"/>
      <c r="D45" s="785"/>
      <c r="E45" s="785"/>
      <c r="F45" s="785"/>
      <c r="G45" s="785"/>
      <c r="H45" s="785"/>
      <c r="K45" s="785"/>
      <c r="L45" s="785"/>
      <c r="R45" s="690"/>
      <c r="S45" s="796"/>
      <c r="T45" s="796"/>
      <c r="U45" s="796"/>
      <c r="Z45" s="686"/>
      <c r="AP45" s="686"/>
      <c r="AS45" s="797" t="s">
        <v>327</v>
      </c>
      <c r="AT45" s="798"/>
      <c r="AU45" s="799"/>
      <c r="BV45" s="686"/>
    </row>
    <row r="46" s="686" customFormat="true" ht="18" hidden="false" customHeight="false" outlineLevel="0" collapsed="false">
      <c r="A46" s="800" t="n">
        <v>1</v>
      </c>
      <c r="B46" s="800"/>
      <c r="C46" s="801" t="s">
        <v>328</v>
      </c>
      <c r="D46" s="802"/>
      <c r="E46" s="803" t="str">
        <f aca="false">CONCATENATE("In ",FunctionalUnitOfMeasure)</f>
        <v>In million hectare</v>
      </c>
      <c r="F46" s="802"/>
      <c r="G46" s="802"/>
      <c r="H46" s="771"/>
      <c r="I46" s="802"/>
      <c r="J46" s="802"/>
      <c r="K46" s="802"/>
      <c r="L46" s="802"/>
      <c r="M46" s="802"/>
      <c r="N46" s="802"/>
      <c r="O46" s="802"/>
      <c r="P46" s="802"/>
      <c r="Q46" s="802"/>
      <c r="R46" s="802"/>
      <c r="S46" s="802"/>
      <c r="T46" s="771"/>
      <c r="U46" s="771"/>
      <c r="V46" s="771"/>
      <c r="W46" s="771"/>
      <c r="X46" s="771"/>
      <c r="Y46" s="771"/>
      <c r="AQ46" s="804" t="n">
        <f aca="false">A46</f>
        <v>1</v>
      </c>
      <c r="AR46" s="804" t="str">
        <f aca="false">C46</f>
        <v>Current Adoption</v>
      </c>
      <c r="AS46" s="805"/>
      <c r="AT46" s="806"/>
      <c r="AU46" s="805"/>
      <c r="AV46" s="805"/>
      <c r="AW46" s="805"/>
      <c r="AX46" s="805"/>
      <c r="AY46" s="805"/>
      <c r="AZ46" s="805"/>
      <c r="BA46" s="805"/>
      <c r="BB46" s="805"/>
      <c r="BC46" s="805"/>
      <c r="BD46" s="805"/>
      <c r="BE46" s="805"/>
      <c r="BF46" s="805"/>
      <c r="BG46" s="805"/>
      <c r="BH46" s="805"/>
      <c r="BI46" s="805"/>
      <c r="BJ46" s="805"/>
      <c r="BK46" s="805"/>
      <c r="BL46" s="805"/>
      <c r="BM46" s="805"/>
      <c r="BN46" s="805"/>
      <c r="BO46" s="805"/>
      <c r="BP46" s="805"/>
      <c r="BQ46" s="805"/>
      <c r="BR46" s="805"/>
      <c r="BS46" s="805"/>
      <c r="BT46" s="805"/>
      <c r="BU46" s="805"/>
    </row>
    <row r="47" s="807" customFormat="true" ht="18" hidden="false" customHeight="false" outlineLevel="0" collapsed="false">
      <c r="Z47" s="808"/>
      <c r="AP47" s="808"/>
      <c r="AQ47" s="628"/>
      <c r="AR47" s="628"/>
      <c r="AS47" s="628"/>
      <c r="AT47" s="628"/>
      <c r="AU47" s="809" t="e">
        <f aca="false">IF($AT$44="Region",'Advanced Controls'!$A$59,#REF!)</f>
        <v>#REF!</v>
      </c>
      <c r="AV47" s="809"/>
      <c r="AW47" s="628"/>
      <c r="AX47" s="809" t="e">
        <f aca="false">IF($AT$44="Region",'Advanced Controls'!$A$60,#REF!)</f>
        <v>#REF!</v>
      </c>
      <c r="AY47" s="809"/>
      <c r="AZ47" s="628"/>
      <c r="BA47" s="809" t="e">
        <f aca="false">IF($AT$44="Region",'Advanced Controls'!$A$61,#REF!)</f>
        <v>#REF!</v>
      </c>
      <c r="BB47" s="809"/>
      <c r="BC47" s="628"/>
      <c r="BD47" s="809" t="e">
        <f aca="false">IF($AT$44="Region",'Advanced Controls'!$A$62,#REF!)</f>
        <v>#REF!</v>
      </c>
      <c r="BE47" s="809"/>
      <c r="BF47" s="628"/>
      <c r="BG47" s="809" t="e">
        <f aca="false">IF($AT$44="Region",'Advanced Controls'!$A$63,#REF!)</f>
        <v>#REF!</v>
      </c>
      <c r="BH47" s="809"/>
      <c r="BI47" s="805"/>
      <c r="BJ47" s="809" t="s">
        <v>80</v>
      </c>
      <c r="BK47" s="809"/>
      <c r="BL47" s="628"/>
      <c r="BM47" s="809" t="s">
        <v>81</v>
      </c>
      <c r="BN47" s="809"/>
      <c r="BO47" s="628"/>
      <c r="BP47" s="809" t="s">
        <v>82</v>
      </c>
      <c r="BQ47" s="809"/>
      <c r="BR47" s="628"/>
      <c r="BS47" s="809" t="s">
        <v>83</v>
      </c>
      <c r="BT47" s="628"/>
      <c r="BU47" s="810"/>
      <c r="BV47" s="686"/>
      <c r="BW47" s="809" t="str">
        <f aca="false">'Advanced Controls'!$A$58</f>
        <v>World</v>
      </c>
      <c r="BX47" s="809"/>
      <c r="BY47" s="810"/>
      <c r="BZ47" s="809" t="str">
        <f aca="false">'Advanced Controls'!$A$59</f>
        <v>OECD90</v>
      </c>
      <c r="CA47" s="809"/>
      <c r="CB47" s="628"/>
      <c r="CC47" s="809" t="str">
        <f aca="false">'Advanced Controls'!$A$60</f>
        <v>Eastern Europe</v>
      </c>
      <c r="CD47" s="809"/>
      <c r="CE47" s="628"/>
      <c r="CF47" s="809" t="str">
        <f aca="false">'Advanced Controls'!$A$61</f>
        <v>Asia (Sans Japan)</v>
      </c>
      <c r="CG47" s="809"/>
      <c r="CH47" s="628"/>
      <c r="CI47" s="809" t="str">
        <f aca="false">'Advanced Controls'!$A$62</f>
        <v>Middle East and Africa</v>
      </c>
      <c r="CJ47" s="809"/>
      <c r="CK47" s="628"/>
      <c r="CL47" s="809" t="str">
        <f aca="false">'Advanced Controls'!$A$63</f>
        <v>Latin America</v>
      </c>
      <c r="CM47" s="809"/>
      <c r="CN47" s="628"/>
    </row>
    <row r="48" s="628" customFormat="true" ht="45.75" hidden="false" customHeight="false" outlineLevel="0" collapsed="false">
      <c r="A48" s="811" t="s">
        <v>329</v>
      </c>
      <c r="B48" s="812" t="s">
        <v>104</v>
      </c>
      <c r="C48" s="813" t="s">
        <v>330</v>
      </c>
      <c r="D48" s="814" t="s">
        <v>331</v>
      </c>
      <c r="E48" s="814" t="s">
        <v>332</v>
      </c>
      <c r="F48" s="815" t="s">
        <v>333</v>
      </c>
      <c r="G48" s="815" t="s">
        <v>326</v>
      </c>
      <c r="H48" s="816" t="s">
        <v>334</v>
      </c>
      <c r="I48" s="816" t="s">
        <v>335</v>
      </c>
      <c r="J48" s="816" t="s">
        <v>336</v>
      </c>
      <c r="K48" s="817" t="s">
        <v>337</v>
      </c>
      <c r="L48" s="818" t="s">
        <v>338</v>
      </c>
      <c r="M48" s="819" t="s">
        <v>339</v>
      </c>
      <c r="N48" s="820" t="s">
        <v>340</v>
      </c>
      <c r="O48" s="821" t="s">
        <v>341</v>
      </c>
      <c r="P48" s="821" t="s">
        <v>342</v>
      </c>
      <c r="Q48" s="807"/>
      <c r="R48" s="822" t="s">
        <v>343</v>
      </c>
      <c r="S48" s="823" t="s">
        <v>344</v>
      </c>
      <c r="T48" s="824" t="s">
        <v>345</v>
      </c>
      <c r="U48" s="823" t="s">
        <v>346</v>
      </c>
      <c r="V48" s="825" t="s">
        <v>347</v>
      </c>
      <c r="W48" s="807"/>
      <c r="X48" s="807"/>
      <c r="Z48" s="686"/>
      <c r="AP48" s="686"/>
      <c r="AQ48" s="807"/>
      <c r="AR48" s="807"/>
      <c r="AS48" s="825" t="s">
        <v>348</v>
      </c>
      <c r="AT48" s="807"/>
      <c r="AU48" s="826" t="s">
        <v>344</v>
      </c>
      <c r="AV48" s="827" t="s">
        <v>345</v>
      </c>
      <c r="AW48" s="807"/>
      <c r="AX48" s="826" t="s">
        <v>344</v>
      </c>
      <c r="AY48" s="827" t="s">
        <v>345</v>
      </c>
      <c r="AZ48" s="807"/>
      <c r="BA48" s="826" t="s">
        <v>344</v>
      </c>
      <c r="BB48" s="827" t="s">
        <v>345</v>
      </c>
      <c r="BC48" s="807"/>
      <c r="BD48" s="826" t="s">
        <v>344</v>
      </c>
      <c r="BE48" s="827" t="s">
        <v>345</v>
      </c>
      <c r="BF48" s="807"/>
      <c r="BG48" s="826" t="s">
        <v>344</v>
      </c>
      <c r="BH48" s="827" t="s">
        <v>345</v>
      </c>
      <c r="BI48" s="805"/>
      <c r="BJ48" s="826" t="s">
        <v>344</v>
      </c>
      <c r="BK48" s="827" t="s">
        <v>345</v>
      </c>
      <c r="BL48" s="807"/>
      <c r="BM48" s="826" t="s">
        <v>344</v>
      </c>
      <c r="BN48" s="827" t="s">
        <v>345</v>
      </c>
      <c r="BO48" s="807"/>
      <c r="BP48" s="826" t="s">
        <v>344</v>
      </c>
      <c r="BQ48" s="827" t="s">
        <v>345</v>
      </c>
      <c r="BR48" s="807"/>
      <c r="BS48" s="826" t="s">
        <v>344</v>
      </c>
      <c r="BT48" s="827" t="s">
        <v>345</v>
      </c>
      <c r="BU48" s="810"/>
      <c r="BV48" s="808"/>
      <c r="BW48" s="826" t="s">
        <v>344</v>
      </c>
      <c r="BX48" s="827" t="s">
        <v>345</v>
      </c>
      <c r="BY48" s="810"/>
      <c r="BZ48" s="826" t="s">
        <v>344</v>
      </c>
      <c r="CA48" s="827" t="s">
        <v>345</v>
      </c>
      <c r="CB48" s="807"/>
      <c r="CC48" s="826" t="s">
        <v>344</v>
      </c>
      <c r="CD48" s="827" t="s">
        <v>345</v>
      </c>
      <c r="CE48" s="807"/>
      <c r="CF48" s="826" t="s">
        <v>344</v>
      </c>
      <c r="CG48" s="827" t="s">
        <v>345</v>
      </c>
      <c r="CH48" s="807"/>
      <c r="CI48" s="826" t="s">
        <v>344</v>
      </c>
      <c r="CJ48" s="827" t="s">
        <v>345</v>
      </c>
      <c r="CK48" s="807"/>
      <c r="CL48" s="826" t="s">
        <v>344</v>
      </c>
      <c r="CM48" s="827" t="s">
        <v>345</v>
      </c>
      <c r="CN48" s="807"/>
    </row>
    <row r="49" s="628" customFormat="true" ht="18" hidden="false" customHeight="false" outlineLevel="0" collapsed="false">
      <c r="A49" s="828" t="n">
        <v>1</v>
      </c>
      <c r="B49" s="829" t="str">
        <f aca="false">CONCATENATE(E49,": ",C49)</f>
        <v>World: Nair 2012</v>
      </c>
      <c r="C49" s="830" t="s">
        <v>349</v>
      </c>
      <c r="D49" s="830" t="s">
        <v>350</v>
      </c>
      <c r="E49" s="831" t="s">
        <v>73</v>
      </c>
      <c r="F49" s="830"/>
      <c r="G49" s="831"/>
      <c r="H49" s="832" t="s">
        <v>252</v>
      </c>
      <c r="I49" s="830" t="n">
        <v>2012</v>
      </c>
      <c r="J49" s="830"/>
      <c r="K49" s="833"/>
      <c r="L49" s="834" t="s">
        <v>351</v>
      </c>
      <c r="M49" s="835"/>
      <c r="N49" s="836" t="s">
        <v>351</v>
      </c>
      <c r="O49" s="837"/>
      <c r="P49" s="833"/>
      <c r="Q49" s="838"/>
      <c r="R49" s="839"/>
      <c r="S49" s="840" t="str">
        <f aca="false">IF(R49="Y","",IF(AND(M49="",K49=""),"",IF(M49="",K49,M49)))</f>
        <v/>
      </c>
      <c r="T49" s="841" t="str">
        <f aca="false">IF(S49="","",IF($S$78="Y",U49,IF(S49&gt;=$S$69-$AB$35*$S$73,IF(S49&lt;=$S$69+$AB$35*$S$73,S49,""),"")))</f>
        <v/>
      </c>
      <c r="U49" s="840" t="str">
        <f aca="false">IF(R49="Y","",IF(AND(M49="",K49=""),"",IF(M49="",K49*O49,M49*O49)))</f>
        <v/>
      </c>
      <c r="V49" s="842" t="str">
        <f aca="false">IF(AND(N49="",L49=""),"",IF(N49="",L49,N49))</f>
        <v>million hectares</v>
      </c>
      <c r="Z49" s="686"/>
      <c r="AP49" s="686"/>
      <c r="AS49" s="843" t="str">
        <f aca="false">$U49</f>
        <v/>
      </c>
      <c r="AU49" s="843" t="e">
        <f aca="false">IF($AT$44="region",IF($E49=AU$47,$S49,""),IF($G49=AU$47,$S49,""))</f>
        <v>#REF!</v>
      </c>
      <c r="AV49" s="843" t="e">
        <f aca="false">IF($AT$44="Region",IF($E49=AU$47,$T49,""),IF($G49=AU$47,$T49,""))</f>
        <v>#REF!</v>
      </c>
      <c r="AX49" s="843" t="e">
        <f aca="false">IF($AT$44="region",IF($E49=AX$47,$S49,""),IF($G49=AX$47,$S49,""))</f>
        <v>#REF!</v>
      </c>
      <c r="AY49" s="843" t="e">
        <f aca="false">IF($AT$44="Region",IF($E49=AX$47,$T49,""),IF($G49=AX$47,$T49,""))</f>
        <v>#REF!</v>
      </c>
      <c r="BA49" s="843" t="e">
        <f aca="false">IF($AT$44="region",IF($E49=BA$47,$S49,""),IF($G49=BA$47,$S49,""))</f>
        <v>#REF!</v>
      </c>
      <c r="BB49" s="843" t="e">
        <f aca="false">IF($AT$44="Region",IF($E49=BA$47,$T49,""),IF($G49=BA$47,$T49,""))</f>
        <v>#REF!</v>
      </c>
      <c r="BD49" s="843" t="e">
        <f aca="false">IF($AT$44="region",IF($E49=BD$47,$S49,""),IF($G49=BD$47,$S49,""))</f>
        <v>#REF!</v>
      </c>
      <c r="BE49" s="843" t="e">
        <f aca="false">IF($AT$44="Region",IF($E49=BD$47,$T49,""),IF($G49=BD$47,$T49,""))</f>
        <v>#REF!</v>
      </c>
      <c r="BG49" s="843" t="e">
        <f aca="false">IF($AT$44="region",IF($E49=BG$47,$S49,""),IF($G49=BG$47,$S49,""))</f>
        <v>#REF!</v>
      </c>
      <c r="BH49" s="843" t="e">
        <f aca="false">IF($AT$44="Region",IF($E49=BG$47,$T49,""),IF($G49=BG$47,$T49,""))</f>
        <v>#REF!</v>
      </c>
      <c r="BI49" s="805"/>
      <c r="BJ49" s="843" t="str">
        <f aca="false">IF($E49=$BJ$47,S49,"")</f>
        <v/>
      </c>
      <c r="BK49" s="843" t="str">
        <f aca="false">IF($E49=$BJ$47,T49,"")</f>
        <v/>
      </c>
      <c r="BM49" s="843" t="str">
        <f aca="false">IF($E49=$BM$47,S49,"")</f>
        <v/>
      </c>
      <c r="BN49" s="843" t="str">
        <f aca="false">IF($E49=$BM$47,T49,"")</f>
        <v/>
      </c>
      <c r="BP49" s="843" t="str">
        <f aca="false">IF($E49=$BP$47,S49,"")</f>
        <v/>
      </c>
      <c r="BQ49" s="843" t="str">
        <f aca="false">IF($E49=$BP$47,T49,"")</f>
        <v/>
      </c>
      <c r="BS49" s="843" t="str">
        <f aca="false">IF($E49=$BS$47,S49,"")</f>
        <v/>
      </c>
      <c r="BT49" s="843" t="str">
        <f aca="false">IF($E49=$BS$47,T49,"")</f>
        <v/>
      </c>
      <c r="BU49" s="810"/>
      <c r="BV49" s="686"/>
      <c r="BW49" s="843" t="str">
        <f aca="false">IF($AT$44="Thermal-Moisture Regime",IF($E49=BW$47,$S49,""),IF($G49=BW$47,$S49,""))</f>
        <v/>
      </c>
      <c r="BX49" s="843" t="str">
        <f aca="false">IF($AT$44="Thermal-Moisture Regime",IF($E49=BW$47,$T49,""),IF($G49=BW$47,$T49,""))</f>
        <v/>
      </c>
      <c r="BY49" s="810"/>
      <c r="BZ49" s="843" t="str">
        <f aca="false">IF($AT$44="Thermal-Moisture Regime",IF($E49=BZ$47,$S49,""),IF($G49=BZ$47,$S49,""))</f>
        <v/>
      </c>
      <c r="CA49" s="843" t="str">
        <f aca="false">IF($AT$44="Thermal-Moisture Regime",IF($E49=BZ$47,$T49,""),IF($G49=BZ$47,$T49,""))</f>
        <v/>
      </c>
      <c r="CC49" s="843" t="str">
        <f aca="false">IF($AT$44="Thermal-Moisture Regime",IF($E49=CC$47,$S49,""),IF($G49=CC$47,$S49,""))</f>
        <v/>
      </c>
      <c r="CD49" s="843" t="str">
        <f aca="false">IF($AT$44="Thermal-Moisture Regime",IF($E49=CC$47,$T49,""),IF($G49=CC$47,$T49,""))</f>
        <v/>
      </c>
      <c r="CF49" s="843" t="str">
        <f aca="false">IF($AT$44="Thermal-Moisture Regime",IF($E49=CF$47,$S49,""),IF($G49=CF$47,$S49,""))</f>
        <v/>
      </c>
      <c r="CG49" s="843" t="str">
        <f aca="false">IF($AT$44="Thermal-Moisture Regime",IF($E49=CF$47,$T49,""),IF($G49=CF$47,$T49,""))</f>
        <v/>
      </c>
      <c r="CI49" s="843" t="str">
        <f aca="false">IF($AT$44="Thermal-Moisture Regime",IF($E49=CI$47,$S49,""),IF($G49=CI$47,$S49,""))</f>
        <v/>
      </c>
      <c r="CJ49" s="843" t="str">
        <f aca="false">IF($AT$44="Thermal-Moisture Regime",IF($E49=CI$47,$T49,""),IF($G49=CI$47,$T49,""))</f>
        <v/>
      </c>
      <c r="CL49" s="843" t="str">
        <f aca="false">IF($AT$44="Thermal-Moisture Regime",IF($E49=CL$47,$S49,""),IF($G49=CL$47,$S49,""))</f>
        <v/>
      </c>
      <c r="CM49" s="843" t="str">
        <f aca="false">IF($AT$44="Thermal-Moisture Regime",IF($E49=CL$47,$T49,""),IF($G49=CL$47,$T49,""))</f>
        <v/>
      </c>
    </row>
    <row r="50" s="628" customFormat="true" ht="18" hidden="false" customHeight="false" outlineLevel="0" collapsed="false">
      <c r="A50" s="828" t="n">
        <v>2</v>
      </c>
      <c r="B50" s="829" t="str">
        <f aca="false">CONCATENATE(E50,": ",C50)</f>
        <v>World: Project Drawdown 2018, calculated based on the sum of regional values</v>
      </c>
      <c r="C50" s="831" t="s">
        <v>352</v>
      </c>
      <c r="D50" s="831"/>
      <c r="E50" s="831" t="s">
        <v>73</v>
      </c>
      <c r="F50" s="831"/>
      <c r="G50" s="831"/>
      <c r="H50" s="832" t="s">
        <v>253</v>
      </c>
      <c r="I50" s="830" t="n">
        <v>2018</v>
      </c>
      <c r="J50" s="830"/>
      <c r="K50" s="837"/>
      <c r="L50" s="834" t="s">
        <v>351</v>
      </c>
      <c r="M50" s="835"/>
      <c r="N50" s="836" t="s">
        <v>351</v>
      </c>
      <c r="O50" s="837"/>
      <c r="P50" s="833" t="s">
        <v>353</v>
      </c>
      <c r="Q50" s="838"/>
      <c r="R50" s="839"/>
      <c r="S50" s="840" t="str">
        <f aca="false">IF(R50="Y","",IF(AND(M50="",K50=""),"",IF(M50="",K50,M50)))</f>
        <v/>
      </c>
      <c r="T50" s="841" t="str">
        <f aca="false">IF(S50="","",IF($S$78="Y",U50,IF(S50&gt;=$S$69-$AB$35*$S$73,IF(S50&lt;=$S$69+$AB$35*$S$73,S50,""),"")))</f>
        <v/>
      </c>
      <c r="U50" s="840" t="str">
        <f aca="false">IF(R50="Y","",IF(AND(M50="",K50=""),"",IF(M50="",K50*O50,M50*O50)))</f>
        <v/>
      </c>
      <c r="V50" s="842" t="str">
        <f aca="false">IF(AND(N50="",L50=""),"",IF(N50="",L50,N50))</f>
        <v>million hectares</v>
      </c>
      <c r="Z50" s="686"/>
      <c r="AP50" s="686"/>
      <c r="AS50" s="844"/>
      <c r="AU50" s="843" t="e">
        <f aca="false">IF($AT$44="region",IF($E50=AU$47,$S50,""),IF($G50=AU$47,$S50,""))</f>
        <v>#REF!</v>
      </c>
      <c r="AV50" s="843" t="e">
        <f aca="false">IF($AT$44="Region",IF($E50=AU$47,$T50,""),IF($G50=AU$47,$T50,""))</f>
        <v>#REF!</v>
      </c>
      <c r="AX50" s="843" t="e">
        <f aca="false">IF($AT$44="region",IF($E50=AX$47,$S50,""),IF($G50=AX$47,$S50,""))</f>
        <v>#REF!</v>
      </c>
      <c r="AY50" s="843" t="e">
        <f aca="false">IF($AT$44="Region",IF($E50=AX$47,$T50,""),IF($G50=AX$47,$T50,""))</f>
        <v>#REF!</v>
      </c>
      <c r="BA50" s="843" t="e">
        <f aca="false">IF($AT$44="region",IF($E50=BA$47,$S50,""),IF($G50=BA$47,$S50,""))</f>
        <v>#REF!</v>
      </c>
      <c r="BB50" s="843" t="e">
        <f aca="false">IF($AT$44="Region",IF($E50=BA$47,$T50,""),IF($G50=BA$47,$T50,""))</f>
        <v>#REF!</v>
      </c>
      <c r="BD50" s="843" t="e">
        <f aca="false">IF($AT$44="region",IF($E50=BD$47,$S50,""),IF($G50=BD$47,$S50,""))</f>
        <v>#REF!</v>
      </c>
      <c r="BE50" s="843" t="e">
        <f aca="false">IF($AT$44="Region",IF($E50=BD$47,$T50,""),IF($G50=BD$47,$T50,""))</f>
        <v>#REF!</v>
      </c>
      <c r="BG50" s="843" t="e">
        <f aca="false">IF($AT$44="region",IF($E50=BG$47,$S50,""),IF($G50=BG$47,$S50,""))</f>
        <v>#REF!</v>
      </c>
      <c r="BH50" s="843" t="e">
        <f aca="false">IF($AT$44="Region",IF($E50=BG$47,$T50,""),IF($G50=BG$47,$T50,""))</f>
        <v>#REF!</v>
      </c>
      <c r="BI50" s="805"/>
      <c r="BJ50" s="843" t="str">
        <f aca="false">IF($E50=$BJ$47,S50,"")</f>
        <v/>
      </c>
      <c r="BK50" s="843" t="str">
        <f aca="false">IF($E50=$BJ$47,T50,"")</f>
        <v/>
      </c>
      <c r="BM50" s="843" t="str">
        <f aca="false">IF($E50=$BM$47,S50,"")</f>
        <v/>
      </c>
      <c r="BN50" s="843" t="str">
        <f aca="false">IF($E50=$BM$47,T50,"")</f>
        <v/>
      </c>
      <c r="BP50" s="843" t="str">
        <f aca="false">IF($E50=$BP$47,S50,"")</f>
        <v/>
      </c>
      <c r="BQ50" s="843" t="str">
        <f aca="false">IF($E50=$BP$47,T50,"")</f>
        <v/>
      </c>
      <c r="BS50" s="843" t="str">
        <f aca="false">IF($E50=$BS$47,S50,"")</f>
        <v/>
      </c>
      <c r="BT50" s="843" t="str">
        <f aca="false">IF($E50=$BS$47,T50,"")</f>
        <v/>
      </c>
      <c r="BU50" s="810"/>
      <c r="BV50" s="686"/>
      <c r="BW50" s="843" t="str">
        <f aca="false">IF($AT$44="Thermal-Moisture Regime",IF($E50=BW$47,$S50,""),IF($G50=BW$47,$S50,""))</f>
        <v/>
      </c>
      <c r="BX50" s="843" t="str">
        <f aca="false">IF($AT$44="Thermal-Moisture Regime",IF($E50=BW$47,$T50,""),IF($G50=BW$47,$T50,""))</f>
        <v/>
      </c>
      <c r="BY50" s="810"/>
      <c r="BZ50" s="843" t="str">
        <f aca="false">IF($AT$44="Thermal-Moisture Regime",IF($E50=BZ$47,$S50,""),IF($G50=BZ$47,$S50,""))</f>
        <v/>
      </c>
      <c r="CA50" s="843" t="str">
        <f aca="false">IF($AT$44="Thermal-Moisture Regime",IF($E50=BZ$47,$T50,""),IF($G50=BZ$47,$T50,""))</f>
        <v/>
      </c>
      <c r="CC50" s="843" t="str">
        <f aca="false">IF($AT$44="Thermal-Moisture Regime",IF($E50=CC$47,$S50,""),IF($G50=CC$47,$S50,""))</f>
        <v/>
      </c>
      <c r="CD50" s="843" t="str">
        <f aca="false">IF($AT$44="Thermal-Moisture Regime",IF($E50=CC$47,$T50,""),IF($G50=CC$47,$T50,""))</f>
        <v/>
      </c>
      <c r="CF50" s="843" t="str">
        <f aca="false">IF($AT$44="Thermal-Moisture Regime",IF($E50=CF$47,$S50,""),IF($G50=CF$47,$S50,""))</f>
        <v/>
      </c>
      <c r="CG50" s="843" t="str">
        <f aca="false">IF($AT$44="Thermal-Moisture Regime",IF($E50=CF$47,$T50,""),IF($G50=CF$47,$T50,""))</f>
        <v/>
      </c>
      <c r="CI50" s="843" t="str">
        <f aca="false">IF($AT$44="Thermal-Moisture Regime",IF($E50=CI$47,$S50,""),IF($G50=CI$47,$S50,""))</f>
        <v/>
      </c>
      <c r="CJ50" s="843" t="str">
        <f aca="false">IF($AT$44="Thermal-Moisture Regime",IF($E50=CI$47,$T50,""),IF($G50=CI$47,$T50,""))</f>
        <v/>
      </c>
      <c r="CL50" s="843" t="str">
        <f aca="false">IF($AT$44="Thermal-Moisture Regime",IF($E50=CL$47,$S50,""),IF($G50=CL$47,$S50,""))</f>
        <v/>
      </c>
      <c r="CM50" s="843" t="str">
        <f aca="false">IF($AT$44="Thermal-Moisture Regime",IF($E50=CL$47,$T50,""),IF($G50=CL$47,$T50,""))</f>
        <v/>
      </c>
    </row>
    <row r="51" s="628" customFormat="true" ht="18" hidden="false" customHeight="false" outlineLevel="0" collapsed="false">
      <c r="A51" s="828" t="n">
        <v>3</v>
      </c>
      <c r="B51" s="829" t="str">
        <f aca="false">CONCATENATE(E51,": ",C51)</f>
        <v>: </v>
      </c>
      <c r="C51" s="830"/>
      <c r="D51" s="830"/>
      <c r="E51" s="831"/>
      <c r="F51" s="830"/>
      <c r="G51" s="831"/>
      <c r="H51" s="832"/>
      <c r="I51" s="830"/>
      <c r="J51" s="830"/>
      <c r="K51" s="833"/>
      <c r="L51" s="834"/>
      <c r="M51" s="835"/>
      <c r="N51" s="836" t="s">
        <v>351</v>
      </c>
      <c r="O51" s="837"/>
      <c r="P51" s="833"/>
      <c r="Q51" s="838"/>
      <c r="R51" s="839"/>
      <c r="S51" s="840" t="str">
        <f aca="false">IF(R51="Y","",IF(AND(M51="",K51=""),"",IF(M51="",K51,M51)))</f>
        <v/>
      </c>
      <c r="T51" s="841" t="str">
        <f aca="false">IF(S51="","",IF($S$78="Y",U51,IF(S51&gt;=$S$69-$AB$35*$S$73,IF(S51&lt;=$S$69+$AB$35*$S$73,S51,""),"")))</f>
        <v/>
      </c>
      <c r="U51" s="840" t="str">
        <f aca="false">IF(R51="Y","",IF(AND(M51="",K51=""),"",IF(M51="",K51*O51,M51*O51)))</f>
        <v/>
      </c>
      <c r="V51" s="842" t="str">
        <f aca="false">IF(AND(N51="",L51=""),"",IF(N51="",L51,N51))</f>
        <v>million hectares</v>
      </c>
      <c r="Z51" s="686"/>
      <c r="AP51" s="686"/>
      <c r="AS51" s="844"/>
      <c r="AU51" s="843" t="e">
        <f aca="false">IF($AT$44="region",IF($E51=AU$47,$S51,""),IF($G51=AU$47,$S51,""))</f>
        <v>#REF!</v>
      </c>
      <c r="AV51" s="843" t="e">
        <f aca="false">IF($AT$44="Region",IF($E51=AU$47,$T51,""),IF($G51=AU$47,$T51,""))</f>
        <v>#REF!</v>
      </c>
      <c r="AX51" s="843" t="e">
        <f aca="false">IF($AT$44="region",IF($E51=AX$47,$S51,""),IF($G51=AX$47,$S51,""))</f>
        <v>#REF!</v>
      </c>
      <c r="AY51" s="843" t="e">
        <f aca="false">IF($AT$44="Region",IF($E51=AX$47,$T51,""),IF($G51=AX$47,$T51,""))</f>
        <v>#REF!</v>
      </c>
      <c r="BA51" s="843" t="e">
        <f aca="false">IF($AT$44="region",IF($E51=BA$47,$S51,""),IF($G51=BA$47,$S51,""))</f>
        <v>#REF!</v>
      </c>
      <c r="BB51" s="843" t="e">
        <f aca="false">IF($AT$44="Region",IF($E51=BA$47,$T51,""),IF($G51=BA$47,$T51,""))</f>
        <v>#REF!</v>
      </c>
      <c r="BD51" s="843" t="e">
        <f aca="false">IF($AT$44="region",IF($E51=BD$47,$S51,""),IF($G51=BD$47,$S51,""))</f>
        <v>#REF!</v>
      </c>
      <c r="BE51" s="843" t="e">
        <f aca="false">IF($AT$44="Region",IF($E51=BD$47,$T51,""),IF($G51=BD$47,$T51,""))</f>
        <v>#REF!</v>
      </c>
      <c r="BG51" s="843" t="e">
        <f aca="false">IF($AT$44="region",IF($E51=BG$47,$S51,""),IF($G51=BG$47,$S51,""))</f>
        <v>#REF!</v>
      </c>
      <c r="BH51" s="843" t="e">
        <f aca="false">IF($AT$44="Region",IF($E51=BG$47,$T51,""),IF($G51=BG$47,$T51,""))</f>
        <v>#REF!</v>
      </c>
      <c r="BI51" s="805"/>
      <c r="BJ51" s="843" t="str">
        <f aca="false">IF($E51=$BJ$47,S51,"")</f>
        <v/>
      </c>
      <c r="BK51" s="843" t="str">
        <f aca="false">IF($E51=$BJ$47,T51,"")</f>
        <v/>
      </c>
      <c r="BM51" s="843" t="str">
        <f aca="false">IF($E51=$BM$47,S51,"")</f>
        <v/>
      </c>
      <c r="BN51" s="843" t="str">
        <f aca="false">IF($E51=$BM$47,T51,"")</f>
        <v/>
      </c>
      <c r="BP51" s="843" t="str">
        <f aca="false">IF($E51=$BP$47,S51,"")</f>
        <v/>
      </c>
      <c r="BQ51" s="843" t="str">
        <f aca="false">IF($E51=$BP$47,T51,"")</f>
        <v/>
      </c>
      <c r="BS51" s="843" t="str">
        <f aca="false">IF($E51=$BS$47,S51,"")</f>
        <v/>
      </c>
      <c r="BT51" s="843" t="str">
        <f aca="false">IF($E51=$BS$47,T51,"")</f>
        <v/>
      </c>
      <c r="BU51" s="810"/>
      <c r="BV51" s="686"/>
      <c r="BW51" s="843" t="str">
        <f aca="false">IF($AT$44="Thermal-Moisture Regime",IF($E51=BW$47,$S51,""),IF($G51=BW$47,$S51,""))</f>
        <v/>
      </c>
      <c r="BX51" s="843" t="str">
        <f aca="false">IF($AT$44="Thermal-Moisture Regime",IF($E51=BW$47,$T51,""),IF($G51=BW$47,$T51,""))</f>
        <v/>
      </c>
      <c r="BY51" s="810"/>
      <c r="BZ51" s="843" t="str">
        <f aca="false">IF($AT$44="Thermal-Moisture Regime",IF($E51=BZ$47,$S51,""),IF($G51=BZ$47,$S51,""))</f>
        <v/>
      </c>
      <c r="CA51" s="843" t="str">
        <f aca="false">IF($AT$44="Thermal-Moisture Regime",IF($E51=BZ$47,$T51,""),IF($G51=BZ$47,$T51,""))</f>
        <v/>
      </c>
      <c r="CC51" s="843" t="str">
        <f aca="false">IF($AT$44="Thermal-Moisture Regime",IF($E51=CC$47,$S51,""),IF($G51=CC$47,$S51,""))</f>
        <v/>
      </c>
      <c r="CD51" s="843" t="str">
        <f aca="false">IF($AT$44="Thermal-Moisture Regime",IF($E51=CC$47,$T51,""),IF($G51=CC$47,$T51,""))</f>
        <v/>
      </c>
      <c r="CF51" s="843" t="str">
        <f aca="false">IF($AT$44="Thermal-Moisture Regime",IF($E51=CF$47,$S51,""),IF($G51=CF$47,$S51,""))</f>
        <v/>
      </c>
      <c r="CG51" s="843" t="str">
        <f aca="false">IF($AT$44="Thermal-Moisture Regime",IF($E51=CF$47,$T51,""),IF($G51=CF$47,$T51,""))</f>
        <v/>
      </c>
      <c r="CI51" s="843" t="str">
        <f aca="false">IF($AT$44="Thermal-Moisture Regime",IF($E51=CI$47,$S51,""),IF($G51=CI$47,$S51,""))</f>
        <v/>
      </c>
      <c r="CJ51" s="843" t="str">
        <f aca="false">IF($AT$44="Thermal-Moisture Regime",IF($E51=CI$47,$T51,""),IF($G51=CI$47,$T51,""))</f>
        <v/>
      </c>
      <c r="CL51" s="843" t="str">
        <f aca="false">IF($AT$44="Thermal-Moisture Regime",IF($E51=CL$47,$S51,""),IF($G51=CL$47,$S51,""))</f>
        <v/>
      </c>
      <c r="CM51" s="843" t="str">
        <f aca="false">IF($AT$44="Thermal-Moisture Regime",IF($E51=CL$47,$T51,""),IF($G51=CL$47,$T51,""))</f>
        <v/>
      </c>
    </row>
    <row r="52" s="628" customFormat="true" ht="18" hidden="false" customHeight="false" outlineLevel="0" collapsed="false">
      <c r="A52" s="828" t="n">
        <v>4</v>
      </c>
      <c r="B52" s="829" t="str">
        <f aca="false">CONCATENATE(E52,": ",C52)</f>
        <v>: </v>
      </c>
      <c r="C52" s="830"/>
      <c r="D52" s="830"/>
      <c r="E52" s="831"/>
      <c r="F52" s="830"/>
      <c r="G52" s="831"/>
      <c r="H52" s="832"/>
      <c r="I52" s="830"/>
      <c r="J52" s="830"/>
      <c r="K52" s="833"/>
      <c r="L52" s="834"/>
      <c r="M52" s="835"/>
      <c r="N52" s="836" t="s">
        <v>351</v>
      </c>
      <c r="O52" s="837"/>
      <c r="P52" s="833"/>
      <c r="Q52" s="838"/>
      <c r="R52" s="839"/>
      <c r="S52" s="840" t="str">
        <f aca="false">IF(R52="Y","",IF(AND(M52="",K52=""),"",IF(M52="",K52,M52)))</f>
        <v/>
      </c>
      <c r="T52" s="841" t="str">
        <f aca="false">IF(S52="","",IF($S$78="Y",U52,IF(S52&gt;=$S$69-$AB$35*$S$73,IF(S52&lt;=$S$69+$AB$35*$S$73,S52,""),"")))</f>
        <v/>
      </c>
      <c r="U52" s="840" t="str">
        <f aca="false">IF(R52="Y","",IF(AND(M52="",K52=""),"",IF(M52="",K52*O52,M52*O52)))</f>
        <v/>
      </c>
      <c r="V52" s="842" t="str">
        <f aca="false">IF(AND(N52="",L52=""),"",IF(N52="",L52,N52))</f>
        <v>million hectares</v>
      </c>
      <c r="Z52" s="686"/>
      <c r="AP52" s="686"/>
      <c r="AS52" s="810"/>
      <c r="AU52" s="843" t="e">
        <f aca="false">IF($AT$44="region",IF($E52=AU$47,$S52,""),IF($G52=AU$47,$S52,""))</f>
        <v>#REF!</v>
      </c>
      <c r="AV52" s="843" t="e">
        <f aca="false">IF($AT$44="Region",IF($E52=AU$47,$T52,""),IF($G52=AU$47,$T52,""))</f>
        <v>#REF!</v>
      </c>
      <c r="AX52" s="843" t="e">
        <f aca="false">IF($AT$44="region",IF($E52=AX$47,$S52,""),IF($G52=AX$47,$S52,""))</f>
        <v>#REF!</v>
      </c>
      <c r="AY52" s="843" t="e">
        <f aca="false">IF($AT$44="Region",IF($E52=AX$47,$T52,""),IF($G52=AX$47,$T52,""))</f>
        <v>#REF!</v>
      </c>
      <c r="BA52" s="843" t="e">
        <f aca="false">IF($AT$44="region",IF($E52=BA$47,$S52,""),IF($G52=BA$47,$S52,""))</f>
        <v>#REF!</v>
      </c>
      <c r="BB52" s="843" t="e">
        <f aca="false">IF($AT$44="Region",IF($E52=BA$47,$T52,""),IF($G52=BA$47,$T52,""))</f>
        <v>#REF!</v>
      </c>
      <c r="BD52" s="843" t="e">
        <f aca="false">IF($AT$44="region",IF($E52=BD$47,$S52,""),IF($G52=BD$47,$S52,""))</f>
        <v>#REF!</v>
      </c>
      <c r="BE52" s="843" t="e">
        <f aca="false">IF($AT$44="Region",IF($E52=BD$47,$T52,""),IF($G52=BD$47,$T52,""))</f>
        <v>#REF!</v>
      </c>
      <c r="BG52" s="843" t="e">
        <f aca="false">IF($AT$44="region",IF($E52=BG$47,$S52,""),IF($G52=BG$47,$S52,""))</f>
        <v>#REF!</v>
      </c>
      <c r="BH52" s="843" t="e">
        <f aca="false">IF($AT$44="Region",IF($E52=BG$47,$T52,""),IF($G52=BG$47,$T52,""))</f>
        <v>#REF!</v>
      </c>
      <c r="BI52" s="805"/>
      <c r="BJ52" s="843" t="str">
        <f aca="false">IF($E52=$BJ$47,S52,"")</f>
        <v/>
      </c>
      <c r="BK52" s="843" t="str">
        <f aca="false">IF($E52=$BJ$47,T52,"")</f>
        <v/>
      </c>
      <c r="BM52" s="843" t="str">
        <f aca="false">IF($E52=$BM$47,S52,"")</f>
        <v/>
      </c>
      <c r="BN52" s="843" t="str">
        <f aca="false">IF($E52=$BM$47,T52,"")</f>
        <v/>
      </c>
      <c r="BP52" s="843" t="str">
        <f aca="false">IF($E52=$BP$47,S52,"")</f>
        <v/>
      </c>
      <c r="BQ52" s="843" t="str">
        <f aca="false">IF($E52=$BP$47,T52,"")</f>
        <v/>
      </c>
      <c r="BS52" s="843" t="str">
        <f aca="false">IF($E52=$BS$47,S52,"")</f>
        <v/>
      </c>
      <c r="BT52" s="843" t="str">
        <f aca="false">IF($E52=$BS$47,T52,"")</f>
        <v/>
      </c>
      <c r="BU52" s="810"/>
      <c r="BV52" s="686"/>
      <c r="BW52" s="843" t="str">
        <f aca="false">IF($AT$44="Thermal-Moisture Regime",IF($E52=BW$47,$S52,""),IF($G52=BW$47,$S52,""))</f>
        <v/>
      </c>
      <c r="BX52" s="843" t="str">
        <f aca="false">IF($AT$44="Thermal-Moisture Regime",IF($E52=BW$47,$T52,""),IF($G52=BW$47,$T52,""))</f>
        <v/>
      </c>
      <c r="BY52" s="810"/>
      <c r="BZ52" s="843" t="str">
        <f aca="false">IF($AT$44="Thermal-Moisture Regime",IF($E52=BZ$47,$S52,""),IF($G52=BZ$47,$S52,""))</f>
        <v/>
      </c>
      <c r="CA52" s="843" t="str">
        <f aca="false">IF($AT$44="Thermal-Moisture Regime",IF($E52=BZ$47,$T52,""),IF($G52=BZ$47,$T52,""))</f>
        <v/>
      </c>
      <c r="CC52" s="843" t="str">
        <f aca="false">IF($AT$44="Thermal-Moisture Regime",IF($E52=CC$47,$S52,""),IF($G52=CC$47,$S52,""))</f>
        <v/>
      </c>
      <c r="CD52" s="843" t="str">
        <f aca="false">IF($AT$44="Thermal-Moisture Regime",IF($E52=CC$47,$T52,""),IF($G52=CC$47,$T52,""))</f>
        <v/>
      </c>
      <c r="CF52" s="843" t="str">
        <f aca="false">IF($AT$44="Thermal-Moisture Regime",IF($E52=CF$47,$S52,""),IF($G52=CF$47,$S52,""))</f>
        <v/>
      </c>
      <c r="CG52" s="843" t="str">
        <f aca="false">IF($AT$44="Thermal-Moisture Regime",IF($E52=CF$47,$T52,""),IF($G52=CF$47,$T52,""))</f>
        <v/>
      </c>
      <c r="CI52" s="843" t="str">
        <f aca="false">IF($AT$44="Thermal-Moisture Regime",IF($E52=CI$47,$S52,""),IF($G52=CI$47,$S52,""))</f>
        <v/>
      </c>
      <c r="CJ52" s="843" t="str">
        <f aca="false">IF($AT$44="Thermal-Moisture Regime",IF($E52=CI$47,$T52,""),IF($G52=CI$47,$T52,""))</f>
        <v/>
      </c>
      <c r="CL52" s="843" t="str">
        <f aca="false">IF($AT$44="Thermal-Moisture Regime",IF($E52=CL$47,$S52,""),IF($G52=CL$47,$S52,""))</f>
        <v/>
      </c>
      <c r="CM52" s="843" t="str">
        <f aca="false">IF($AT$44="Thermal-Moisture Regime",IF($E52=CL$47,$T52,""),IF($G52=CL$47,$T52,""))</f>
        <v/>
      </c>
    </row>
    <row r="53" s="628" customFormat="true" ht="18" hidden="false" customHeight="false" outlineLevel="0" collapsed="false">
      <c r="A53" s="828" t="n">
        <v>5</v>
      </c>
      <c r="B53" s="829" t="str">
        <f aca="false">CONCATENATE(E53,": ",C53)</f>
        <v>: </v>
      </c>
      <c r="C53" s="830"/>
      <c r="D53" s="830"/>
      <c r="E53" s="831"/>
      <c r="F53" s="830"/>
      <c r="G53" s="831"/>
      <c r="H53" s="832"/>
      <c r="I53" s="830"/>
      <c r="J53" s="830"/>
      <c r="K53" s="833"/>
      <c r="L53" s="834"/>
      <c r="M53" s="835"/>
      <c r="N53" s="836" t="s">
        <v>351</v>
      </c>
      <c r="O53" s="837"/>
      <c r="P53" s="833"/>
      <c r="Q53" s="838"/>
      <c r="R53" s="839"/>
      <c r="S53" s="840" t="str">
        <f aca="false">IF(R53="Y","",IF(AND(M53="",K53=""),"",IF(M53="",K53,M53)))</f>
        <v/>
      </c>
      <c r="T53" s="841" t="str">
        <f aca="false">IF(S53="","",IF($S$78="Y",U53,IF(S53&gt;=$S$69-$AB$35*$S$73,IF(S53&lt;=$S$69+$AB$35*$S$73,S53,""),"")))</f>
        <v/>
      </c>
      <c r="U53" s="840" t="str">
        <f aca="false">IF(R53="Y","",IF(AND(M53="",K53=""),"",IF(M53="",K53*O53,M53*O53)))</f>
        <v/>
      </c>
      <c r="V53" s="842" t="str">
        <f aca="false">IF(AND(N53="",L53=""),"",IF(N53="",L53,N53))</f>
        <v>million hectares</v>
      </c>
      <c r="Z53" s="686"/>
      <c r="AP53" s="686"/>
      <c r="AS53" s="844"/>
      <c r="AU53" s="843" t="e">
        <f aca="false">IF($AT$44="region",IF($E53=AU$47,$S53,""),IF($G53=AU$47,$S53,""))</f>
        <v>#REF!</v>
      </c>
      <c r="AV53" s="843" t="e">
        <f aca="false">IF($AT$44="Region",IF($E53=AU$47,$T53,""),IF($G53=AU$47,$T53,""))</f>
        <v>#REF!</v>
      </c>
      <c r="AX53" s="843" t="e">
        <f aca="false">IF($AT$44="region",IF($E53=AX$47,$S53,""),IF($G53=AX$47,$S53,""))</f>
        <v>#REF!</v>
      </c>
      <c r="AY53" s="843" t="e">
        <f aca="false">IF($AT$44="Region",IF($E53=AX$47,$T53,""),IF($G53=AX$47,$T53,""))</f>
        <v>#REF!</v>
      </c>
      <c r="BA53" s="843" t="e">
        <f aca="false">IF($AT$44="region",IF($E53=BA$47,$S53,""),IF($G53=BA$47,$S53,""))</f>
        <v>#REF!</v>
      </c>
      <c r="BB53" s="843" t="e">
        <f aca="false">IF($AT$44="Region",IF($E53=BA$47,$T53,""),IF($G53=BA$47,$T53,""))</f>
        <v>#REF!</v>
      </c>
      <c r="BD53" s="843" t="e">
        <f aca="false">IF($AT$44="region",IF($E53=BD$47,$S53,""),IF($G53=BD$47,$S53,""))</f>
        <v>#REF!</v>
      </c>
      <c r="BE53" s="843" t="e">
        <f aca="false">IF($AT$44="Region",IF($E53=BD$47,$T53,""),IF($G53=BD$47,$T53,""))</f>
        <v>#REF!</v>
      </c>
      <c r="BG53" s="843" t="e">
        <f aca="false">IF($AT$44="region",IF($E53=BG$47,$S53,""),IF($G53=BG$47,$S53,""))</f>
        <v>#REF!</v>
      </c>
      <c r="BH53" s="843" t="e">
        <f aca="false">IF($AT$44="Region",IF($E53=BG$47,$T53,""),IF($G53=BG$47,$T53,""))</f>
        <v>#REF!</v>
      </c>
      <c r="BI53" s="805"/>
      <c r="BJ53" s="843" t="str">
        <f aca="false">IF($E53=$BJ$47,S53,"")</f>
        <v/>
      </c>
      <c r="BK53" s="843" t="str">
        <f aca="false">IF($E53=$BJ$47,T53,"")</f>
        <v/>
      </c>
      <c r="BM53" s="843" t="str">
        <f aca="false">IF($E53=$BM$47,S53,"")</f>
        <v/>
      </c>
      <c r="BN53" s="843" t="str">
        <f aca="false">IF($E53=$BM$47,T53,"")</f>
        <v/>
      </c>
      <c r="BP53" s="843" t="str">
        <f aca="false">IF($E53=$BP$47,S53,"")</f>
        <v/>
      </c>
      <c r="BQ53" s="843" t="str">
        <f aca="false">IF($E53=$BP$47,T53,"")</f>
        <v/>
      </c>
      <c r="BS53" s="843" t="str">
        <f aca="false">IF($E53=$BS$47,S53,"")</f>
        <v/>
      </c>
      <c r="BT53" s="843" t="str">
        <f aca="false">IF($E53=$BS$47,T53,"")</f>
        <v/>
      </c>
      <c r="BU53" s="810"/>
      <c r="BV53" s="686"/>
      <c r="BW53" s="843" t="str">
        <f aca="false">IF($AT$44="Thermal-Moisture Regime",IF($E53=BW$47,$S53,""),IF($G53=BW$47,$S53,""))</f>
        <v/>
      </c>
      <c r="BX53" s="843" t="str">
        <f aca="false">IF($AT$44="Thermal-Moisture Regime",IF($E53=BW$47,$T53,""),IF($G53=BW$47,$T53,""))</f>
        <v/>
      </c>
      <c r="BY53" s="810"/>
      <c r="BZ53" s="843" t="str">
        <f aca="false">IF($AT$44="Thermal-Moisture Regime",IF($E53=BZ$47,$S53,""),IF($G53=BZ$47,$S53,""))</f>
        <v/>
      </c>
      <c r="CA53" s="843" t="str">
        <f aca="false">IF($AT$44="Thermal-Moisture Regime",IF($E53=BZ$47,$T53,""),IF($G53=BZ$47,$T53,""))</f>
        <v/>
      </c>
      <c r="CC53" s="843" t="str">
        <f aca="false">IF($AT$44="Thermal-Moisture Regime",IF($E53=CC$47,$S53,""),IF($G53=CC$47,$S53,""))</f>
        <v/>
      </c>
      <c r="CD53" s="843" t="str">
        <f aca="false">IF($AT$44="Thermal-Moisture Regime",IF($E53=CC$47,$T53,""),IF($G53=CC$47,$T53,""))</f>
        <v/>
      </c>
      <c r="CF53" s="843" t="str">
        <f aca="false">IF($AT$44="Thermal-Moisture Regime",IF($E53=CF$47,$S53,""),IF($G53=CF$47,$S53,""))</f>
        <v/>
      </c>
      <c r="CG53" s="843" t="str">
        <f aca="false">IF($AT$44="Thermal-Moisture Regime",IF($E53=CF$47,$T53,""),IF($G53=CF$47,$T53,""))</f>
        <v/>
      </c>
      <c r="CI53" s="843" t="str">
        <f aca="false">IF($AT$44="Thermal-Moisture Regime",IF($E53=CI$47,$S53,""),IF($G53=CI$47,$S53,""))</f>
        <v/>
      </c>
      <c r="CJ53" s="843" t="str">
        <f aca="false">IF($AT$44="Thermal-Moisture Regime",IF($E53=CI$47,$T53,""),IF($G53=CI$47,$T53,""))</f>
        <v/>
      </c>
      <c r="CL53" s="843" t="str">
        <f aca="false">IF($AT$44="Thermal-Moisture Regime",IF($E53=CL$47,$S53,""),IF($G53=CL$47,$S53,""))</f>
        <v/>
      </c>
      <c r="CM53" s="843" t="str">
        <f aca="false">IF($AT$44="Thermal-Moisture Regime",IF($E53=CL$47,$T53,""),IF($G53=CL$47,$T53,""))</f>
        <v/>
      </c>
    </row>
    <row r="54" s="628" customFormat="true" ht="18" hidden="false" customHeight="false" outlineLevel="0" collapsed="false">
      <c r="A54" s="828" t="n">
        <v>6</v>
      </c>
      <c r="B54" s="829" t="str">
        <f aca="false">CONCATENATE(E54,": ",C54)</f>
        <v>: </v>
      </c>
      <c r="C54" s="830"/>
      <c r="D54" s="830"/>
      <c r="E54" s="831"/>
      <c r="F54" s="830"/>
      <c r="G54" s="831"/>
      <c r="H54" s="832"/>
      <c r="I54" s="830"/>
      <c r="J54" s="830"/>
      <c r="K54" s="833"/>
      <c r="L54" s="834"/>
      <c r="M54" s="835"/>
      <c r="N54" s="836" t="s">
        <v>351</v>
      </c>
      <c r="O54" s="837"/>
      <c r="P54" s="833"/>
      <c r="Q54" s="838"/>
      <c r="R54" s="839"/>
      <c r="S54" s="840" t="str">
        <f aca="false">IF(R54="Y","",IF(AND(M54="",K54=""),"",IF(M54="",K54,M54)))</f>
        <v/>
      </c>
      <c r="T54" s="841" t="str">
        <f aca="false">IF(S54="","",IF($S$78="Y",U54,IF(S54&gt;=$S$69-$AB$35*$S$73,IF(S54&lt;=$S$69+$AB$35*$S$73,S54,""),"")))</f>
        <v/>
      </c>
      <c r="U54" s="840" t="str">
        <f aca="false">IF(R54="Y","",IF(AND(M54="",K54=""),"",IF(M54="",K54*O54,M54*O54)))</f>
        <v/>
      </c>
      <c r="V54" s="842" t="str">
        <f aca="false">IF(AND(N54="",L54=""),"",IF(N54="",L54,N54))</f>
        <v>million hectares</v>
      </c>
      <c r="Z54" s="686"/>
      <c r="AP54" s="686"/>
      <c r="AS54" s="844"/>
      <c r="AU54" s="843" t="e">
        <f aca="false">IF($AT$44="region",IF($E54=AU$47,$S54,""),IF($G54=AU$47,$S54,""))</f>
        <v>#REF!</v>
      </c>
      <c r="AV54" s="843" t="e">
        <f aca="false">IF($AT$44="Region",IF($E54=AU$47,$T54,""),IF($G54=AU$47,$T54,""))</f>
        <v>#REF!</v>
      </c>
      <c r="AX54" s="843" t="e">
        <f aca="false">IF($AT$44="region",IF($E54=AX$47,$S54,""),IF($G54=AX$47,$S54,""))</f>
        <v>#REF!</v>
      </c>
      <c r="AY54" s="843" t="e">
        <f aca="false">IF($AT$44="Region",IF($E54=AX$47,$T54,""),IF($G54=AX$47,$T54,""))</f>
        <v>#REF!</v>
      </c>
      <c r="BA54" s="843" t="e">
        <f aca="false">IF($AT$44="region",IF($E54=BA$47,$S54,""),IF($G54=BA$47,$S54,""))</f>
        <v>#REF!</v>
      </c>
      <c r="BB54" s="843" t="e">
        <f aca="false">IF($AT$44="Region",IF($E54=BA$47,$T54,""),IF($G54=BA$47,$T54,""))</f>
        <v>#REF!</v>
      </c>
      <c r="BD54" s="843" t="e">
        <f aca="false">IF($AT$44="region",IF($E54=BD$47,$S54,""),IF($G54=BD$47,$S54,""))</f>
        <v>#REF!</v>
      </c>
      <c r="BE54" s="843" t="e">
        <f aca="false">IF($AT$44="Region",IF($E54=BD$47,$T54,""),IF($G54=BD$47,$T54,""))</f>
        <v>#REF!</v>
      </c>
      <c r="BG54" s="843" t="e">
        <f aca="false">IF($AT$44="region",IF($E54=BG$47,$S54,""),IF($G54=BG$47,$S54,""))</f>
        <v>#REF!</v>
      </c>
      <c r="BH54" s="843" t="e">
        <f aca="false">IF($AT$44="Region",IF($E54=BG$47,$T54,""),IF($G54=BG$47,$T54,""))</f>
        <v>#REF!</v>
      </c>
      <c r="BI54" s="805"/>
      <c r="BJ54" s="843" t="str">
        <f aca="false">IF($E54=$BJ$47,S54,"")</f>
        <v/>
      </c>
      <c r="BK54" s="843" t="str">
        <f aca="false">IF($E54=$BJ$47,T54,"")</f>
        <v/>
      </c>
      <c r="BM54" s="843" t="str">
        <f aca="false">IF($E54=$BM$47,S54,"")</f>
        <v/>
      </c>
      <c r="BN54" s="843" t="str">
        <f aca="false">IF($E54=$BM$47,T54,"")</f>
        <v/>
      </c>
      <c r="BP54" s="843" t="str">
        <f aca="false">IF($E54=$BP$47,S54,"")</f>
        <v/>
      </c>
      <c r="BQ54" s="843" t="str">
        <f aca="false">IF($E54=$BP$47,T54,"")</f>
        <v/>
      </c>
      <c r="BS54" s="843" t="str">
        <f aca="false">IF($E54=$BS$47,S54,"")</f>
        <v/>
      </c>
      <c r="BT54" s="843" t="str">
        <f aca="false">IF($E54=$BS$47,T54,"")</f>
        <v/>
      </c>
      <c r="BU54" s="810"/>
      <c r="BV54" s="686"/>
      <c r="BW54" s="843" t="str">
        <f aca="false">IF($AT$44="Thermal-Moisture Regime",IF($E54=BW$47,$S54,""),IF($G54=BW$47,$S54,""))</f>
        <v/>
      </c>
      <c r="BX54" s="843" t="str">
        <f aca="false">IF($AT$44="Thermal-Moisture Regime",IF($E54=BW$47,$T54,""),IF($G54=BW$47,$T54,""))</f>
        <v/>
      </c>
      <c r="BY54" s="810"/>
      <c r="BZ54" s="843" t="str">
        <f aca="false">IF($AT$44="Thermal-Moisture Regime",IF($E54=BZ$47,$S54,""),IF($G54=BZ$47,$S54,""))</f>
        <v/>
      </c>
      <c r="CA54" s="843" t="str">
        <f aca="false">IF($AT$44="Thermal-Moisture Regime",IF($E54=BZ$47,$T54,""),IF($G54=BZ$47,$T54,""))</f>
        <v/>
      </c>
      <c r="CC54" s="843" t="str">
        <f aca="false">IF($AT$44="Thermal-Moisture Regime",IF($E54=CC$47,$S54,""),IF($G54=CC$47,$S54,""))</f>
        <v/>
      </c>
      <c r="CD54" s="843" t="str">
        <f aca="false">IF($AT$44="Thermal-Moisture Regime",IF($E54=CC$47,$T54,""),IF($G54=CC$47,$T54,""))</f>
        <v/>
      </c>
      <c r="CF54" s="843" t="str">
        <f aca="false">IF($AT$44="Thermal-Moisture Regime",IF($E54=CF$47,$S54,""),IF($G54=CF$47,$S54,""))</f>
        <v/>
      </c>
      <c r="CG54" s="843" t="str">
        <f aca="false">IF($AT$44="Thermal-Moisture Regime",IF($E54=CF$47,$T54,""),IF($G54=CF$47,$T54,""))</f>
        <v/>
      </c>
      <c r="CI54" s="843" t="str">
        <f aca="false">IF($AT$44="Thermal-Moisture Regime",IF($E54=CI$47,$S54,""),IF($G54=CI$47,$S54,""))</f>
        <v/>
      </c>
      <c r="CJ54" s="843" t="str">
        <f aca="false">IF($AT$44="Thermal-Moisture Regime",IF($E54=CI$47,$T54,""),IF($G54=CI$47,$T54,""))</f>
        <v/>
      </c>
      <c r="CL54" s="843" t="str">
        <f aca="false">IF($AT$44="Thermal-Moisture Regime",IF($E54=CL$47,$S54,""),IF($G54=CL$47,$S54,""))</f>
        <v/>
      </c>
      <c r="CM54" s="843" t="str">
        <f aca="false">IF($AT$44="Thermal-Moisture Regime",IF($E54=CL$47,$T54,""),IF($G54=CL$47,$T54,""))</f>
        <v/>
      </c>
    </row>
    <row r="55" s="628" customFormat="true" ht="18" hidden="false" customHeight="false" outlineLevel="0" collapsed="false">
      <c r="A55" s="828" t="n">
        <v>7</v>
      </c>
      <c r="B55" s="829" t="str">
        <f aca="false">CONCATENATE(E55,": ",C55)</f>
        <v>: </v>
      </c>
      <c r="C55" s="830"/>
      <c r="D55" s="830"/>
      <c r="E55" s="831"/>
      <c r="F55" s="830"/>
      <c r="G55" s="831"/>
      <c r="H55" s="832"/>
      <c r="I55" s="830"/>
      <c r="J55" s="830"/>
      <c r="K55" s="833"/>
      <c r="L55" s="834"/>
      <c r="M55" s="835"/>
      <c r="N55" s="836" t="s">
        <v>351</v>
      </c>
      <c r="O55" s="837"/>
      <c r="P55" s="833"/>
      <c r="Q55" s="838"/>
      <c r="R55" s="839"/>
      <c r="S55" s="840" t="str">
        <f aca="false">IF(R55="Y","",IF(AND(M55="",K55=""),"",IF(M55="",K55,M55)))</f>
        <v/>
      </c>
      <c r="T55" s="841" t="str">
        <f aca="false">IF(S55="","",IF($S$78="Y",U55,IF(S55&gt;=$S$69-$AB$35*$S$73,IF(S55&lt;=$S$69+$AB$35*$S$73,S55,""),"")))</f>
        <v/>
      </c>
      <c r="U55" s="840" t="str">
        <f aca="false">IF(R55="Y","",IF(AND(M55="",K55=""),"",IF(M55="",K55*O55,M55*O55)))</f>
        <v/>
      </c>
      <c r="V55" s="842" t="str">
        <f aca="false">IF(AND(N55="",L55=""),"",IF(N55="",L55,N55))</f>
        <v>million hectares</v>
      </c>
      <c r="Z55" s="686"/>
      <c r="AP55" s="686"/>
      <c r="AS55" s="844"/>
      <c r="AU55" s="843" t="e">
        <f aca="false">IF($AT$44="region",IF($E55=AU$47,$S55,""),IF($G55=AU$47,$S55,""))</f>
        <v>#REF!</v>
      </c>
      <c r="AV55" s="843" t="e">
        <f aca="false">IF($AT$44="Region",IF($E55=AU$47,$T55,""),IF($G55=AU$47,$T55,""))</f>
        <v>#REF!</v>
      </c>
      <c r="AX55" s="843" t="e">
        <f aca="false">IF($AT$44="region",IF($E55=AX$47,$S55,""),IF($G55=AX$47,$S55,""))</f>
        <v>#REF!</v>
      </c>
      <c r="AY55" s="843" t="e">
        <f aca="false">IF($AT$44="Region",IF($E55=AX$47,$T55,""),IF($G55=AX$47,$T55,""))</f>
        <v>#REF!</v>
      </c>
      <c r="BA55" s="843" t="e">
        <f aca="false">IF($AT$44="region",IF($E55=BA$47,$S55,""),IF($G55=BA$47,$S55,""))</f>
        <v>#REF!</v>
      </c>
      <c r="BB55" s="843" t="e">
        <f aca="false">IF($AT$44="Region",IF($E55=BA$47,$T55,""),IF($G55=BA$47,$T55,""))</f>
        <v>#REF!</v>
      </c>
      <c r="BD55" s="843" t="e">
        <f aca="false">IF($AT$44="region",IF($E55=BD$47,$S55,""),IF($G55=BD$47,$S55,""))</f>
        <v>#REF!</v>
      </c>
      <c r="BE55" s="843" t="e">
        <f aca="false">IF($AT$44="Region",IF($E55=BD$47,$T55,""),IF($G55=BD$47,$T55,""))</f>
        <v>#REF!</v>
      </c>
      <c r="BG55" s="843" t="e">
        <f aca="false">IF($AT$44="region",IF($E55=BG$47,$S55,""),IF($G55=BG$47,$S55,""))</f>
        <v>#REF!</v>
      </c>
      <c r="BH55" s="843" t="e">
        <f aca="false">IF($AT$44="Region",IF($E55=BG$47,$T55,""),IF($G55=BG$47,$T55,""))</f>
        <v>#REF!</v>
      </c>
      <c r="BI55" s="805"/>
      <c r="BJ55" s="843" t="str">
        <f aca="false">IF($E55=$BJ$47,S55,"")</f>
        <v/>
      </c>
      <c r="BK55" s="843" t="str">
        <f aca="false">IF($E55=$BJ$47,T55,"")</f>
        <v/>
      </c>
      <c r="BM55" s="843" t="str">
        <f aca="false">IF($E55=$BM$47,S55,"")</f>
        <v/>
      </c>
      <c r="BN55" s="843" t="str">
        <f aca="false">IF($E55=$BM$47,T55,"")</f>
        <v/>
      </c>
      <c r="BP55" s="843" t="str">
        <f aca="false">IF($E55=$BP$47,S55,"")</f>
        <v/>
      </c>
      <c r="BQ55" s="843" t="str">
        <f aca="false">IF($E55=$BP$47,T55,"")</f>
        <v/>
      </c>
      <c r="BS55" s="843" t="str">
        <f aca="false">IF($E55=$BS$47,S55,"")</f>
        <v/>
      </c>
      <c r="BT55" s="843" t="str">
        <f aca="false">IF($E55=$BS$47,T55,"")</f>
        <v/>
      </c>
      <c r="BU55" s="810"/>
      <c r="BV55" s="686"/>
      <c r="BW55" s="843" t="str">
        <f aca="false">IF($AT$44="Thermal-Moisture Regime",IF($E55=BW$47,$S55,""),IF($G55=BW$47,$S55,""))</f>
        <v/>
      </c>
      <c r="BX55" s="843" t="str">
        <f aca="false">IF($AT$44="Thermal-Moisture Regime",IF($E55=BW$47,$T55,""),IF($G55=BW$47,$T55,""))</f>
        <v/>
      </c>
      <c r="BY55" s="810"/>
      <c r="BZ55" s="843" t="str">
        <f aca="false">IF($AT$44="Thermal-Moisture Regime",IF($E55=BZ$47,$S55,""),IF($G55=BZ$47,$S55,""))</f>
        <v/>
      </c>
      <c r="CA55" s="843" t="str">
        <f aca="false">IF($AT$44="Thermal-Moisture Regime",IF($E55=BZ$47,$T55,""),IF($G55=BZ$47,$T55,""))</f>
        <v/>
      </c>
      <c r="CC55" s="843" t="str">
        <f aca="false">IF($AT$44="Thermal-Moisture Regime",IF($E55=CC$47,$S55,""),IF($G55=CC$47,$S55,""))</f>
        <v/>
      </c>
      <c r="CD55" s="843" t="str">
        <f aca="false">IF($AT$44="Thermal-Moisture Regime",IF($E55=CC$47,$T55,""),IF($G55=CC$47,$T55,""))</f>
        <v/>
      </c>
      <c r="CF55" s="843" t="str">
        <f aca="false">IF($AT$44="Thermal-Moisture Regime",IF($E55=CF$47,$S55,""),IF($G55=CF$47,$S55,""))</f>
        <v/>
      </c>
      <c r="CG55" s="843" t="str">
        <f aca="false">IF($AT$44="Thermal-Moisture Regime",IF($E55=CF$47,$T55,""),IF($G55=CF$47,$T55,""))</f>
        <v/>
      </c>
      <c r="CI55" s="843" t="str">
        <f aca="false">IF($AT$44="Thermal-Moisture Regime",IF($E55=CI$47,$S55,""),IF($G55=CI$47,$S55,""))</f>
        <v/>
      </c>
      <c r="CJ55" s="843" t="str">
        <f aca="false">IF($AT$44="Thermal-Moisture Regime",IF($E55=CI$47,$T55,""),IF($G55=CI$47,$T55,""))</f>
        <v/>
      </c>
      <c r="CL55" s="843" t="str">
        <f aca="false">IF($AT$44="Thermal-Moisture Regime",IF($E55=CL$47,$S55,""),IF($G55=CL$47,$S55,""))</f>
        <v/>
      </c>
      <c r="CM55" s="843" t="str">
        <f aca="false">IF($AT$44="Thermal-Moisture Regime",IF($E55=CL$47,$T55,""),IF($G55=CL$47,$T55,""))</f>
        <v/>
      </c>
    </row>
    <row r="56" s="628" customFormat="true" ht="18" hidden="false" customHeight="false" outlineLevel="0" collapsed="false">
      <c r="A56" s="828" t="n">
        <v>8</v>
      </c>
      <c r="B56" s="829" t="str">
        <f aca="false">CONCATENATE(E56,": ",C56)</f>
        <v>: </v>
      </c>
      <c r="C56" s="830"/>
      <c r="D56" s="845"/>
      <c r="E56" s="831"/>
      <c r="F56" s="830"/>
      <c r="G56" s="831"/>
      <c r="H56" s="832"/>
      <c r="I56" s="830"/>
      <c r="J56" s="830"/>
      <c r="K56" s="833"/>
      <c r="L56" s="834"/>
      <c r="M56" s="835"/>
      <c r="N56" s="836" t="s">
        <v>351</v>
      </c>
      <c r="O56" s="837"/>
      <c r="P56" s="833"/>
      <c r="Q56" s="838"/>
      <c r="R56" s="839"/>
      <c r="S56" s="840" t="str">
        <f aca="false">IF(R56="Y","",IF(AND(M56="",K56=""),"",IF(M56="",K56,M56)))</f>
        <v/>
      </c>
      <c r="T56" s="841" t="str">
        <f aca="false">IF(S56="","",IF($S$78="Y",U56,IF(S56&gt;=$S$69-$AB$35*$S$73,IF(S56&lt;=$S$69+$AB$35*$S$73,S56,""),"")))</f>
        <v/>
      </c>
      <c r="U56" s="840" t="str">
        <f aca="false">IF(R56="Y","",IF(AND(M56="",K56=""),"",IF(M56="",K56*O56,M56*O56)))</f>
        <v/>
      </c>
      <c r="V56" s="842" t="str">
        <f aca="false">IF(AND(N56="",L56=""),"",IF(N56="",L56,N56))</f>
        <v>million hectares</v>
      </c>
      <c r="Z56" s="686"/>
      <c r="AP56" s="686"/>
      <c r="AS56" s="844"/>
      <c r="AU56" s="843" t="e">
        <f aca="false">IF($AT$44="region",IF($E56=AU$47,$S56,""),IF($G56=AU$47,$S56,""))</f>
        <v>#REF!</v>
      </c>
      <c r="AV56" s="843" t="e">
        <f aca="false">IF($AT$44="Region",IF($E56=AU$47,$T56,""),IF($G56=AU$47,$T56,""))</f>
        <v>#REF!</v>
      </c>
      <c r="AX56" s="843" t="e">
        <f aca="false">IF($AT$44="region",IF($E56=AX$47,$S56,""),IF($G56=AX$47,$S56,""))</f>
        <v>#REF!</v>
      </c>
      <c r="AY56" s="843" t="e">
        <f aca="false">IF($AT$44="Region",IF($E56=AX$47,$T56,""),IF($G56=AX$47,$T56,""))</f>
        <v>#REF!</v>
      </c>
      <c r="BA56" s="843" t="e">
        <f aca="false">IF($AT$44="region",IF($E56=BA$47,$S56,""),IF($G56=BA$47,$S56,""))</f>
        <v>#REF!</v>
      </c>
      <c r="BB56" s="843" t="e">
        <f aca="false">IF($AT$44="Region",IF($E56=BA$47,$T56,""),IF($G56=BA$47,$T56,""))</f>
        <v>#REF!</v>
      </c>
      <c r="BD56" s="843" t="e">
        <f aca="false">IF($AT$44="region",IF($E56=BD$47,$S56,""),IF($G56=BD$47,$S56,""))</f>
        <v>#REF!</v>
      </c>
      <c r="BE56" s="843" t="e">
        <f aca="false">IF($AT$44="Region",IF($E56=BD$47,$T56,""),IF($G56=BD$47,$T56,""))</f>
        <v>#REF!</v>
      </c>
      <c r="BG56" s="843" t="e">
        <f aca="false">IF($AT$44="region",IF($E56=BG$47,$S56,""),IF($G56=BG$47,$S56,""))</f>
        <v>#REF!</v>
      </c>
      <c r="BH56" s="843" t="e">
        <f aca="false">IF($AT$44="Region",IF($E56=BG$47,$T56,""),IF($G56=BG$47,$T56,""))</f>
        <v>#REF!</v>
      </c>
      <c r="BI56" s="805"/>
      <c r="BJ56" s="843" t="str">
        <f aca="false">IF($E56=$BJ$47,S56,"")</f>
        <v/>
      </c>
      <c r="BK56" s="843" t="str">
        <f aca="false">IF($E56=$BJ$47,T56,"")</f>
        <v/>
      </c>
      <c r="BM56" s="843" t="str">
        <f aca="false">IF($E56=$BM$47,S56,"")</f>
        <v/>
      </c>
      <c r="BN56" s="843" t="str">
        <f aca="false">IF($E56=$BM$47,T56,"")</f>
        <v/>
      </c>
      <c r="BP56" s="843" t="str">
        <f aca="false">IF($E56=$BP$47,S56,"")</f>
        <v/>
      </c>
      <c r="BQ56" s="843" t="str">
        <f aca="false">IF($E56=$BP$47,T56,"")</f>
        <v/>
      </c>
      <c r="BS56" s="843" t="str">
        <f aca="false">IF($E56=$BS$47,S56,"")</f>
        <v/>
      </c>
      <c r="BT56" s="843" t="str">
        <f aca="false">IF($E56=$BS$47,T56,"")</f>
        <v/>
      </c>
      <c r="BU56" s="810"/>
      <c r="BV56" s="686"/>
      <c r="BW56" s="843" t="str">
        <f aca="false">IF($AT$44="Thermal-Moisture Regime",IF($E56=BW$47,$S56,""),IF($G56=BW$47,$S56,""))</f>
        <v/>
      </c>
      <c r="BX56" s="843" t="str">
        <f aca="false">IF($AT$44="Thermal-Moisture Regime",IF($E56=BW$47,$T56,""),IF($G56=BW$47,$T56,""))</f>
        <v/>
      </c>
      <c r="BY56" s="810"/>
      <c r="BZ56" s="843" t="str">
        <f aca="false">IF($AT$44="Thermal-Moisture Regime",IF($E56=BZ$47,$S56,""),IF($G56=BZ$47,$S56,""))</f>
        <v/>
      </c>
      <c r="CA56" s="843" t="str">
        <f aca="false">IF($AT$44="Thermal-Moisture Regime",IF($E56=BZ$47,$T56,""),IF($G56=BZ$47,$T56,""))</f>
        <v/>
      </c>
      <c r="CC56" s="843" t="str">
        <f aca="false">IF($AT$44="Thermal-Moisture Regime",IF($E56=CC$47,$S56,""),IF($G56=CC$47,$S56,""))</f>
        <v/>
      </c>
      <c r="CD56" s="843" t="str">
        <f aca="false">IF($AT$44="Thermal-Moisture Regime",IF($E56=CC$47,$T56,""),IF($G56=CC$47,$T56,""))</f>
        <v/>
      </c>
      <c r="CF56" s="843" t="str">
        <f aca="false">IF($AT$44="Thermal-Moisture Regime",IF($E56=CF$47,$S56,""),IF($G56=CF$47,$S56,""))</f>
        <v/>
      </c>
      <c r="CG56" s="843" t="str">
        <f aca="false">IF($AT$44="Thermal-Moisture Regime",IF($E56=CF$47,$T56,""),IF($G56=CF$47,$T56,""))</f>
        <v/>
      </c>
      <c r="CI56" s="843" t="str">
        <f aca="false">IF($AT$44="Thermal-Moisture Regime",IF($E56=CI$47,$S56,""),IF($G56=CI$47,$S56,""))</f>
        <v/>
      </c>
      <c r="CJ56" s="843" t="str">
        <f aca="false">IF($AT$44="Thermal-Moisture Regime",IF($E56=CI$47,$T56,""),IF($G56=CI$47,$T56,""))</f>
        <v/>
      </c>
      <c r="CL56" s="843" t="str">
        <f aca="false">IF($AT$44="Thermal-Moisture Regime",IF($E56=CL$47,$S56,""),IF($G56=CL$47,$S56,""))</f>
        <v/>
      </c>
      <c r="CM56" s="843" t="str">
        <f aca="false">IF($AT$44="Thermal-Moisture Regime",IF($E56=CL$47,$T56,""),IF($G56=CL$47,$T56,""))</f>
        <v/>
      </c>
    </row>
    <row r="57" s="628" customFormat="true" ht="18" hidden="false" customHeight="false" outlineLevel="0" collapsed="false">
      <c r="A57" s="828" t="n">
        <v>9</v>
      </c>
      <c r="B57" s="829" t="str">
        <f aca="false">CONCATENATE(E57,": ",C57)</f>
        <v>: </v>
      </c>
      <c r="C57" s="830"/>
      <c r="D57" s="845"/>
      <c r="E57" s="831"/>
      <c r="F57" s="830"/>
      <c r="G57" s="831"/>
      <c r="H57" s="832"/>
      <c r="I57" s="830"/>
      <c r="J57" s="830"/>
      <c r="K57" s="833"/>
      <c r="L57" s="834"/>
      <c r="M57" s="835"/>
      <c r="N57" s="836" t="s">
        <v>351</v>
      </c>
      <c r="O57" s="837"/>
      <c r="P57" s="833"/>
      <c r="Q57" s="838"/>
      <c r="R57" s="839"/>
      <c r="S57" s="840" t="str">
        <f aca="false">IF(R57="Y","",IF(AND(M57="",K57=""),"",IF(M57="",K57,M57)))</f>
        <v/>
      </c>
      <c r="T57" s="841" t="str">
        <f aca="false">IF(S57="","",IF($S$78="Y",U57,IF(S57&gt;=$S$69-$AB$35*$S$73,IF(S57&lt;=$S$69+$AB$35*$S$73,S57,""),"")))</f>
        <v/>
      </c>
      <c r="U57" s="840" t="str">
        <f aca="false">IF(R57="Y","",IF(AND(M57="",K57=""),"",IF(M57="",K57*O57,M57*O57)))</f>
        <v/>
      </c>
      <c r="V57" s="842" t="str">
        <f aca="false">IF(AND(N57="",L57=""),"",IF(N57="",L57,N57))</f>
        <v>million hectares</v>
      </c>
      <c r="Z57" s="686"/>
      <c r="AP57" s="686"/>
      <c r="AS57" s="844"/>
      <c r="AU57" s="843" t="e">
        <f aca="false">IF($AT$44="region",IF($E57=AU$47,$S57,""),IF($G57=AU$47,$S57,""))</f>
        <v>#REF!</v>
      </c>
      <c r="AV57" s="843" t="e">
        <f aca="false">IF($AT$44="Region",IF($E57=AU$47,$T57,""),IF($G57=AU$47,$T57,""))</f>
        <v>#REF!</v>
      </c>
      <c r="AX57" s="843" t="e">
        <f aca="false">IF($AT$44="region",IF($E57=AX$47,$S57,""),IF($G57=AX$47,$S57,""))</f>
        <v>#REF!</v>
      </c>
      <c r="AY57" s="843" t="e">
        <f aca="false">IF($AT$44="Region",IF($E57=AX$47,$T57,""),IF($G57=AX$47,$T57,""))</f>
        <v>#REF!</v>
      </c>
      <c r="BA57" s="843" t="e">
        <f aca="false">IF($AT$44="region",IF($E57=BA$47,$S57,""),IF($G57=BA$47,$S57,""))</f>
        <v>#REF!</v>
      </c>
      <c r="BB57" s="843" t="e">
        <f aca="false">IF($AT$44="Region",IF($E57=BA$47,$T57,""),IF($G57=BA$47,$T57,""))</f>
        <v>#REF!</v>
      </c>
      <c r="BD57" s="843" t="e">
        <f aca="false">IF($AT$44="region",IF($E57=BD$47,$S57,""),IF($G57=BD$47,$S57,""))</f>
        <v>#REF!</v>
      </c>
      <c r="BE57" s="843" t="e">
        <f aca="false">IF($AT$44="Region",IF($E57=BD$47,$T57,""),IF($G57=BD$47,$T57,""))</f>
        <v>#REF!</v>
      </c>
      <c r="BG57" s="843" t="e">
        <f aca="false">IF($AT$44="region",IF($E57=BG$47,$S57,""),IF($G57=BG$47,$S57,""))</f>
        <v>#REF!</v>
      </c>
      <c r="BH57" s="843" t="e">
        <f aca="false">IF($AT$44="Region",IF($E57=BG$47,$T57,""),IF($G57=BG$47,$T57,""))</f>
        <v>#REF!</v>
      </c>
      <c r="BI57" s="805"/>
      <c r="BJ57" s="843" t="str">
        <f aca="false">IF($E57=$BJ$47,S57,"")</f>
        <v/>
      </c>
      <c r="BK57" s="843" t="str">
        <f aca="false">IF($E57=$BJ$47,T57,"")</f>
        <v/>
      </c>
      <c r="BM57" s="843" t="str">
        <f aca="false">IF($E57=$BM$47,S57,"")</f>
        <v/>
      </c>
      <c r="BN57" s="843" t="str">
        <f aca="false">IF($E57=$BM$47,T57,"")</f>
        <v/>
      </c>
      <c r="BP57" s="843" t="str">
        <f aca="false">IF($E57=$BP$47,S57,"")</f>
        <v/>
      </c>
      <c r="BQ57" s="843" t="str">
        <f aca="false">IF($E57=$BP$47,T57,"")</f>
        <v/>
      </c>
      <c r="BS57" s="843" t="str">
        <f aca="false">IF($E57=$BS$47,S57,"")</f>
        <v/>
      </c>
      <c r="BT57" s="843" t="str">
        <f aca="false">IF($E57=$BS$47,T57,"")</f>
        <v/>
      </c>
      <c r="BU57" s="810"/>
      <c r="BV57" s="686"/>
      <c r="BW57" s="843" t="str">
        <f aca="false">IF($AT$44="Thermal-Moisture Regime",IF($E57=BW$47,$S57,""),IF($G57=BW$47,$S57,""))</f>
        <v/>
      </c>
      <c r="BX57" s="843" t="str">
        <f aca="false">IF($AT$44="Thermal-Moisture Regime",IF($E57=BW$47,$T57,""),IF($G57=BW$47,$T57,""))</f>
        <v/>
      </c>
      <c r="BY57" s="810"/>
      <c r="BZ57" s="843" t="str">
        <f aca="false">IF($AT$44="Thermal-Moisture Regime",IF($E57=BZ$47,$S57,""),IF($G57=BZ$47,$S57,""))</f>
        <v/>
      </c>
      <c r="CA57" s="843" t="str">
        <f aca="false">IF($AT$44="Thermal-Moisture Regime",IF($E57=BZ$47,$T57,""),IF($G57=BZ$47,$T57,""))</f>
        <v/>
      </c>
      <c r="CC57" s="843" t="str">
        <f aca="false">IF($AT$44="Thermal-Moisture Regime",IF($E57=CC$47,$S57,""),IF($G57=CC$47,$S57,""))</f>
        <v/>
      </c>
      <c r="CD57" s="843" t="str">
        <f aca="false">IF($AT$44="Thermal-Moisture Regime",IF($E57=CC$47,$T57,""),IF($G57=CC$47,$T57,""))</f>
        <v/>
      </c>
      <c r="CF57" s="843" t="str">
        <f aca="false">IF($AT$44="Thermal-Moisture Regime",IF($E57=CF$47,$S57,""),IF($G57=CF$47,$S57,""))</f>
        <v/>
      </c>
      <c r="CG57" s="843" t="str">
        <f aca="false">IF($AT$44="Thermal-Moisture Regime",IF($E57=CF$47,$T57,""),IF($G57=CF$47,$T57,""))</f>
        <v/>
      </c>
      <c r="CI57" s="843" t="str">
        <f aca="false">IF($AT$44="Thermal-Moisture Regime",IF($E57=CI$47,$S57,""),IF($G57=CI$47,$S57,""))</f>
        <v/>
      </c>
      <c r="CJ57" s="843" t="str">
        <f aca="false">IF($AT$44="Thermal-Moisture Regime",IF($E57=CI$47,$T57,""),IF($G57=CI$47,$T57,""))</f>
        <v/>
      </c>
      <c r="CL57" s="843" t="str">
        <f aca="false">IF($AT$44="Thermal-Moisture Regime",IF($E57=CL$47,$S57,""),IF($G57=CL$47,$S57,""))</f>
        <v/>
      </c>
      <c r="CM57" s="843" t="str">
        <f aca="false">IF($AT$44="Thermal-Moisture Regime",IF($E57=CL$47,$T57,""),IF($G57=CL$47,$T57,""))</f>
        <v/>
      </c>
    </row>
    <row r="58" s="628" customFormat="true" ht="18" hidden="false" customHeight="false" outlineLevel="0" collapsed="false">
      <c r="A58" s="828" t="n">
        <v>10</v>
      </c>
      <c r="B58" s="829" t="str">
        <f aca="false">CONCATENATE(E58,": ",C58)</f>
        <v>: </v>
      </c>
      <c r="C58" s="830"/>
      <c r="D58" s="845"/>
      <c r="E58" s="831"/>
      <c r="F58" s="830"/>
      <c r="G58" s="831"/>
      <c r="H58" s="832"/>
      <c r="I58" s="830"/>
      <c r="J58" s="830"/>
      <c r="K58" s="833"/>
      <c r="L58" s="834"/>
      <c r="M58" s="835"/>
      <c r="N58" s="836" t="s">
        <v>351</v>
      </c>
      <c r="O58" s="837"/>
      <c r="P58" s="833"/>
      <c r="Q58" s="838"/>
      <c r="R58" s="839"/>
      <c r="S58" s="840" t="str">
        <f aca="false">IF(R58="Y","",IF(AND(M58="",K58=""),"",IF(M58="",K58,M58)))</f>
        <v/>
      </c>
      <c r="T58" s="841" t="str">
        <f aca="false">IF(S58="","",IF($S$78="Y",U58,IF(S58&gt;=$S$69-$AB$35*$S$73,IF(S58&lt;=$S$69+$AB$35*$S$73,S58,""),"")))</f>
        <v/>
      </c>
      <c r="U58" s="840" t="str">
        <f aca="false">IF(R58="Y","",IF(AND(M58="",K58=""),"",IF(M58="",K58*O58,M58*O58)))</f>
        <v/>
      </c>
      <c r="V58" s="842" t="str">
        <f aca="false">IF(AND(N58="",L58=""),"",IF(N58="",L58,N58))</f>
        <v>million hectares</v>
      </c>
      <c r="Z58" s="686"/>
      <c r="AP58" s="686"/>
      <c r="AS58" s="844"/>
      <c r="AU58" s="843" t="e">
        <f aca="false">IF($AT$44="region",IF($E58=AU$47,$S58,""),IF($G58=AU$47,$S58,""))</f>
        <v>#REF!</v>
      </c>
      <c r="AV58" s="843" t="e">
        <f aca="false">IF($AT$44="Region",IF($E58=AU$47,$T58,""),IF($G58=AU$47,$T58,""))</f>
        <v>#REF!</v>
      </c>
      <c r="AX58" s="843" t="e">
        <f aca="false">IF($AT$44="region",IF($E58=AX$47,$S58,""),IF($G58=AX$47,$S58,""))</f>
        <v>#REF!</v>
      </c>
      <c r="AY58" s="843" t="e">
        <f aca="false">IF($AT$44="Region",IF($E58=AX$47,$T58,""),IF($G58=AX$47,$T58,""))</f>
        <v>#REF!</v>
      </c>
      <c r="BA58" s="843" t="e">
        <f aca="false">IF($AT$44="region",IF($E58=BA$47,$S58,""),IF($G58=BA$47,$S58,""))</f>
        <v>#REF!</v>
      </c>
      <c r="BB58" s="843" t="e">
        <f aca="false">IF($AT$44="Region",IF($E58=BA$47,$T58,""),IF($G58=BA$47,$T58,""))</f>
        <v>#REF!</v>
      </c>
      <c r="BD58" s="843" t="e">
        <f aca="false">IF($AT$44="region",IF($E58=BD$47,$S58,""),IF($G58=BD$47,$S58,""))</f>
        <v>#REF!</v>
      </c>
      <c r="BE58" s="843" t="e">
        <f aca="false">IF($AT$44="Region",IF($E58=BD$47,$T58,""),IF($G58=BD$47,$T58,""))</f>
        <v>#REF!</v>
      </c>
      <c r="BG58" s="843" t="e">
        <f aca="false">IF($AT$44="region",IF($E58=BG$47,$S58,""),IF($G58=BG$47,$S58,""))</f>
        <v>#REF!</v>
      </c>
      <c r="BH58" s="843" t="e">
        <f aca="false">IF($AT$44="Region",IF($E58=BG$47,$T58,""),IF($G58=BG$47,$T58,""))</f>
        <v>#REF!</v>
      </c>
      <c r="BI58" s="805"/>
      <c r="BJ58" s="843" t="str">
        <f aca="false">IF($E58=$BJ$47,S58,"")</f>
        <v/>
      </c>
      <c r="BK58" s="843" t="str">
        <f aca="false">IF($E58=$BJ$47,T58,"")</f>
        <v/>
      </c>
      <c r="BM58" s="843" t="str">
        <f aca="false">IF($E58=$BM$47,S58,"")</f>
        <v/>
      </c>
      <c r="BN58" s="843" t="str">
        <f aca="false">IF($E58=$BM$47,T58,"")</f>
        <v/>
      </c>
      <c r="BP58" s="843" t="str">
        <f aca="false">IF($E58=$BP$47,S58,"")</f>
        <v/>
      </c>
      <c r="BQ58" s="843" t="str">
        <f aca="false">IF($E58=$BP$47,T58,"")</f>
        <v/>
      </c>
      <c r="BS58" s="843" t="str">
        <f aca="false">IF($E58=$BS$47,S58,"")</f>
        <v/>
      </c>
      <c r="BT58" s="843" t="str">
        <f aca="false">IF($E58=$BS$47,T58,"")</f>
        <v/>
      </c>
      <c r="BU58" s="810"/>
      <c r="BV58" s="686"/>
      <c r="BW58" s="843" t="str">
        <f aca="false">IF($AT$44="Thermal-Moisture Regime",IF($E58=BW$47,$S58,""),IF($G58=BW$47,$S58,""))</f>
        <v/>
      </c>
      <c r="BX58" s="843" t="str">
        <f aca="false">IF($AT$44="Thermal-Moisture Regime",IF($E58=BW$47,$T58,""),IF($G58=BW$47,$T58,""))</f>
        <v/>
      </c>
      <c r="BY58" s="810"/>
      <c r="BZ58" s="843" t="str">
        <f aca="false">IF($AT$44="Thermal-Moisture Regime",IF($E58=BZ$47,$S58,""),IF($G58=BZ$47,$S58,""))</f>
        <v/>
      </c>
      <c r="CA58" s="843" t="str">
        <f aca="false">IF($AT$44="Thermal-Moisture Regime",IF($E58=BZ$47,$T58,""),IF($G58=BZ$47,$T58,""))</f>
        <v/>
      </c>
      <c r="CC58" s="843" t="str">
        <f aca="false">IF($AT$44="Thermal-Moisture Regime",IF($E58=CC$47,$S58,""),IF($G58=CC$47,$S58,""))</f>
        <v/>
      </c>
      <c r="CD58" s="843" t="str">
        <f aca="false">IF($AT$44="Thermal-Moisture Regime",IF($E58=CC$47,$T58,""),IF($G58=CC$47,$T58,""))</f>
        <v/>
      </c>
      <c r="CF58" s="843" t="str">
        <f aca="false">IF($AT$44="Thermal-Moisture Regime",IF($E58=CF$47,$S58,""),IF($G58=CF$47,$S58,""))</f>
        <v/>
      </c>
      <c r="CG58" s="843" t="str">
        <f aca="false">IF($AT$44="Thermal-Moisture Regime",IF($E58=CF$47,$T58,""),IF($G58=CF$47,$T58,""))</f>
        <v/>
      </c>
      <c r="CI58" s="843" t="str">
        <f aca="false">IF($AT$44="Thermal-Moisture Regime",IF($E58=CI$47,$S58,""),IF($G58=CI$47,$S58,""))</f>
        <v/>
      </c>
      <c r="CJ58" s="843" t="str">
        <f aca="false">IF($AT$44="Thermal-Moisture Regime",IF($E58=CI$47,$T58,""),IF($G58=CI$47,$T58,""))</f>
        <v/>
      </c>
      <c r="CL58" s="843" t="str">
        <f aca="false">IF($AT$44="Thermal-Moisture Regime",IF($E58=CL$47,$S58,""),IF($G58=CL$47,$S58,""))</f>
        <v/>
      </c>
      <c r="CM58" s="843" t="str">
        <f aca="false">IF($AT$44="Thermal-Moisture Regime",IF($E58=CL$47,$T58,""),IF($G58=CL$47,$T58,""))</f>
        <v/>
      </c>
    </row>
    <row r="59" s="628" customFormat="true" ht="18" hidden="false" customHeight="false" outlineLevel="0" collapsed="false">
      <c r="A59" s="828" t="n">
        <v>11</v>
      </c>
      <c r="B59" s="829" t="str">
        <f aca="false">CONCATENATE(E59,": ",C59)</f>
        <v>: </v>
      </c>
      <c r="C59" s="830"/>
      <c r="D59" s="830"/>
      <c r="E59" s="831"/>
      <c r="F59" s="830"/>
      <c r="G59" s="831"/>
      <c r="H59" s="832"/>
      <c r="I59" s="830"/>
      <c r="J59" s="830"/>
      <c r="K59" s="833"/>
      <c r="L59" s="834"/>
      <c r="M59" s="835"/>
      <c r="N59" s="836" t="s">
        <v>351</v>
      </c>
      <c r="O59" s="837"/>
      <c r="P59" s="833"/>
      <c r="Q59" s="838"/>
      <c r="R59" s="839"/>
      <c r="S59" s="840" t="str">
        <f aca="false">IF(R59="Y","",IF(AND(M59="",K59=""),"",IF(M59="",K59,M59)))</f>
        <v/>
      </c>
      <c r="T59" s="841" t="str">
        <f aca="false">IF(S59="","",IF($S$78="Y",U59,IF(S59&gt;=$S$69-$AB$35*$S$73,IF(S59&lt;=$S$69+$AB$35*$S$73,S59,""),"")))</f>
        <v/>
      </c>
      <c r="U59" s="840" t="str">
        <f aca="false">IF(R59="Y","",IF(AND(M59="",K59=""),"",IF(M59="",K59*O59,M59*O59)))</f>
        <v/>
      </c>
      <c r="V59" s="842" t="str">
        <f aca="false">IF(AND(N59="",L59=""),"",IF(N59="",L59,N59))</f>
        <v>million hectares</v>
      </c>
      <c r="Z59" s="686"/>
      <c r="AP59" s="686"/>
      <c r="AS59" s="844"/>
      <c r="AU59" s="843" t="e">
        <f aca="false">IF($AT$44="region",IF($E59=AU$47,$S59,""),IF($G59=AU$47,$S59,""))</f>
        <v>#REF!</v>
      </c>
      <c r="AV59" s="843" t="e">
        <f aca="false">IF($AT$44="Region",IF($E59=AU$47,$T59,""),IF($G59=AU$47,$T59,""))</f>
        <v>#REF!</v>
      </c>
      <c r="AX59" s="843" t="e">
        <f aca="false">IF($AT$44="region",IF($E59=AX$47,$S59,""),IF($G59=AX$47,$S59,""))</f>
        <v>#REF!</v>
      </c>
      <c r="AY59" s="843" t="e">
        <f aca="false">IF($AT$44="Region",IF($E59=AX$47,$T59,""),IF($G59=AX$47,$T59,""))</f>
        <v>#REF!</v>
      </c>
      <c r="BA59" s="843" t="e">
        <f aca="false">IF($AT$44="region",IF($E59=BA$47,$S59,""),IF($G59=BA$47,$S59,""))</f>
        <v>#REF!</v>
      </c>
      <c r="BB59" s="843" t="e">
        <f aca="false">IF($AT$44="Region",IF($E59=BA$47,$T59,""),IF($G59=BA$47,$T59,""))</f>
        <v>#REF!</v>
      </c>
      <c r="BD59" s="843" t="e">
        <f aca="false">IF($AT$44="region",IF($E59=BD$47,$S59,""),IF($G59=BD$47,$S59,""))</f>
        <v>#REF!</v>
      </c>
      <c r="BE59" s="843" t="e">
        <f aca="false">IF($AT$44="Region",IF($E59=BD$47,$T59,""),IF($G59=BD$47,$T59,""))</f>
        <v>#REF!</v>
      </c>
      <c r="BG59" s="843" t="e">
        <f aca="false">IF($AT$44="region",IF($E59=BG$47,$S59,""),IF($G59=BG$47,$S59,""))</f>
        <v>#REF!</v>
      </c>
      <c r="BH59" s="843" t="e">
        <f aca="false">IF($AT$44="Region",IF($E59=BG$47,$T59,""),IF($G59=BG$47,$T59,""))</f>
        <v>#REF!</v>
      </c>
      <c r="BI59" s="805"/>
      <c r="BJ59" s="843" t="str">
        <f aca="false">IF($E59=$BJ$47,S59,"")</f>
        <v/>
      </c>
      <c r="BK59" s="843" t="str">
        <f aca="false">IF($E59=$BJ$47,T59,"")</f>
        <v/>
      </c>
      <c r="BM59" s="843" t="str">
        <f aca="false">IF($E59=$BM$47,S59,"")</f>
        <v/>
      </c>
      <c r="BN59" s="843" t="str">
        <f aca="false">IF($E59=$BM$47,T59,"")</f>
        <v/>
      </c>
      <c r="BP59" s="843" t="str">
        <f aca="false">IF($E59=$BP$47,S59,"")</f>
        <v/>
      </c>
      <c r="BQ59" s="843" t="str">
        <f aca="false">IF($E59=$BP$47,T59,"")</f>
        <v/>
      </c>
      <c r="BS59" s="843" t="str">
        <f aca="false">IF($E59=$BS$47,S59,"")</f>
        <v/>
      </c>
      <c r="BT59" s="843" t="str">
        <f aca="false">IF($E59=$BS$47,T59,"")</f>
        <v/>
      </c>
      <c r="BU59" s="810"/>
      <c r="BV59" s="686"/>
      <c r="BW59" s="843" t="str">
        <f aca="false">IF($AT$44="Thermal-Moisture Regime",IF($E59=BW$47,$S59,""),IF($G59=BW$47,$S59,""))</f>
        <v/>
      </c>
      <c r="BX59" s="843" t="str">
        <f aca="false">IF($AT$44="Thermal-Moisture Regime",IF($E59=BW$47,$T59,""),IF($G59=BW$47,$T59,""))</f>
        <v/>
      </c>
      <c r="BY59" s="810"/>
      <c r="BZ59" s="843" t="str">
        <f aca="false">IF($AT$44="Thermal-Moisture Regime",IF($E59=BZ$47,$S59,""),IF($G59=BZ$47,$S59,""))</f>
        <v/>
      </c>
      <c r="CA59" s="843" t="str">
        <f aca="false">IF($AT$44="Thermal-Moisture Regime",IF($E59=BZ$47,$T59,""),IF($G59=BZ$47,$T59,""))</f>
        <v/>
      </c>
      <c r="CC59" s="843" t="str">
        <f aca="false">IF($AT$44="Thermal-Moisture Regime",IF($E59=CC$47,$S59,""),IF($G59=CC$47,$S59,""))</f>
        <v/>
      </c>
      <c r="CD59" s="843" t="str">
        <f aca="false">IF($AT$44="Thermal-Moisture Regime",IF($E59=CC$47,$T59,""),IF($G59=CC$47,$T59,""))</f>
        <v/>
      </c>
      <c r="CF59" s="843" t="str">
        <f aca="false">IF($AT$44="Thermal-Moisture Regime",IF($E59=CF$47,$S59,""),IF($G59=CF$47,$S59,""))</f>
        <v/>
      </c>
      <c r="CG59" s="843" t="str">
        <f aca="false">IF($AT$44="Thermal-Moisture Regime",IF($E59=CF$47,$T59,""),IF($G59=CF$47,$T59,""))</f>
        <v/>
      </c>
      <c r="CI59" s="843" t="str">
        <f aca="false">IF($AT$44="Thermal-Moisture Regime",IF($E59=CI$47,$S59,""),IF($G59=CI$47,$S59,""))</f>
        <v/>
      </c>
      <c r="CJ59" s="843" t="str">
        <f aca="false">IF($AT$44="Thermal-Moisture Regime",IF($E59=CI$47,$T59,""),IF($G59=CI$47,$T59,""))</f>
        <v/>
      </c>
      <c r="CL59" s="843" t="str">
        <f aca="false">IF($AT$44="Thermal-Moisture Regime",IF($E59=CL$47,$S59,""),IF($G59=CL$47,$S59,""))</f>
        <v/>
      </c>
      <c r="CM59" s="843" t="str">
        <f aca="false">IF($AT$44="Thermal-Moisture Regime",IF($E59=CL$47,$T59,""),IF($G59=CL$47,$T59,""))</f>
        <v/>
      </c>
    </row>
    <row r="60" s="628" customFormat="true" ht="18" hidden="false" customHeight="false" outlineLevel="0" collapsed="false">
      <c r="A60" s="828" t="n">
        <v>12</v>
      </c>
      <c r="B60" s="829" t="str">
        <f aca="false">CONCATENATE(E60,": ",C60)</f>
        <v>: </v>
      </c>
      <c r="C60" s="830"/>
      <c r="D60" s="830"/>
      <c r="E60" s="831"/>
      <c r="F60" s="830"/>
      <c r="G60" s="831"/>
      <c r="H60" s="832"/>
      <c r="I60" s="830"/>
      <c r="J60" s="830"/>
      <c r="K60" s="833"/>
      <c r="L60" s="834"/>
      <c r="M60" s="835"/>
      <c r="N60" s="836" t="s">
        <v>351</v>
      </c>
      <c r="O60" s="837"/>
      <c r="P60" s="833"/>
      <c r="Q60" s="838"/>
      <c r="R60" s="839"/>
      <c r="S60" s="840" t="str">
        <f aca="false">IF(R60="Y","",IF(AND(M60="",K60=""),"",IF(M60="",K60,M60)))</f>
        <v/>
      </c>
      <c r="T60" s="841" t="str">
        <f aca="false">IF(S60="","",IF($S$78="Y",U60,IF(S60&gt;=$S$69-$AB$35*$S$73,IF(S60&lt;=$S$69+$AB$35*$S$73,S60,""),"")))</f>
        <v/>
      </c>
      <c r="U60" s="840" t="str">
        <f aca="false">IF(R60="Y","",IF(AND(M60="",K60=""),"",IF(M60="",K60*O60,M60*O60)))</f>
        <v/>
      </c>
      <c r="V60" s="842" t="str">
        <f aca="false">IF(AND(N60="",L60=""),"",IF(N60="",L60,N60))</f>
        <v>million hectares</v>
      </c>
      <c r="Z60" s="686"/>
      <c r="AP60" s="686"/>
      <c r="AS60" s="844"/>
      <c r="AU60" s="843" t="e">
        <f aca="false">IF($AT$44="region",IF($E60=AU$47,$S60,""),IF($G60=AU$47,$S60,""))</f>
        <v>#REF!</v>
      </c>
      <c r="AV60" s="843" t="e">
        <f aca="false">IF($AT$44="Region",IF($E60=AU$47,$T60,""),IF($G60=AU$47,$T60,""))</f>
        <v>#REF!</v>
      </c>
      <c r="AX60" s="843" t="e">
        <f aca="false">IF($AT$44="region",IF($E60=AX$47,$S60,""),IF($G60=AX$47,$S60,""))</f>
        <v>#REF!</v>
      </c>
      <c r="AY60" s="843" t="e">
        <f aca="false">IF($AT$44="Region",IF($E60=AX$47,$T60,""),IF($G60=AX$47,$T60,""))</f>
        <v>#REF!</v>
      </c>
      <c r="BA60" s="843" t="e">
        <f aca="false">IF($AT$44="region",IF($E60=BA$47,$S60,""),IF($G60=BA$47,$S60,""))</f>
        <v>#REF!</v>
      </c>
      <c r="BB60" s="843" t="e">
        <f aca="false">IF($AT$44="Region",IF($E60=BA$47,$T60,""),IF($G60=BA$47,$T60,""))</f>
        <v>#REF!</v>
      </c>
      <c r="BD60" s="843" t="e">
        <f aca="false">IF($AT$44="region",IF($E60=BD$47,$S60,""),IF($G60=BD$47,$S60,""))</f>
        <v>#REF!</v>
      </c>
      <c r="BE60" s="843" t="e">
        <f aca="false">IF($AT$44="Region",IF($E60=BD$47,$T60,""),IF($G60=BD$47,$T60,""))</f>
        <v>#REF!</v>
      </c>
      <c r="BG60" s="843" t="e">
        <f aca="false">IF($AT$44="region",IF($E60=BG$47,$S60,""),IF($G60=BG$47,$S60,""))</f>
        <v>#REF!</v>
      </c>
      <c r="BH60" s="843" t="e">
        <f aca="false">IF($AT$44="Region",IF($E60=BG$47,$T60,""),IF($G60=BG$47,$T60,""))</f>
        <v>#REF!</v>
      </c>
      <c r="BI60" s="805"/>
      <c r="BJ60" s="843" t="str">
        <f aca="false">IF($E60=$BJ$47,S60,"")</f>
        <v/>
      </c>
      <c r="BK60" s="843" t="str">
        <f aca="false">IF($E60=$BJ$47,T60,"")</f>
        <v/>
      </c>
      <c r="BM60" s="843" t="str">
        <f aca="false">IF($E60=$BM$47,S60,"")</f>
        <v/>
      </c>
      <c r="BN60" s="843" t="str">
        <f aca="false">IF($E60=$BM$47,T60,"")</f>
        <v/>
      </c>
      <c r="BP60" s="843" t="str">
        <f aca="false">IF($E60=$BP$47,S60,"")</f>
        <v/>
      </c>
      <c r="BQ60" s="843" t="str">
        <f aca="false">IF($E60=$BP$47,T60,"")</f>
        <v/>
      </c>
      <c r="BS60" s="843" t="str">
        <f aca="false">IF($E60=$BS$47,S60,"")</f>
        <v/>
      </c>
      <c r="BT60" s="843" t="str">
        <f aca="false">IF($E60=$BS$47,T60,"")</f>
        <v/>
      </c>
      <c r="BU60" s="810"/>
      <c r="BV60" s="686"/>
      <c r="BW60" s="843" t="str">
        <f aca="false">IF($AT$44="Thermal-Moisture Regime",IF($E60=BW$47,$S60,""),IF($G60=BW$47,$S60,""))</f>
        <v/>
      </c>
      <c r="BX60" s="843" t="str">
        <f aca="false">IF($AT$44="Thermal-Moisture Regime",IF($E60=BW$47,$T60,""),IF($G60=BW$47,$T60,""))</f>
        <v/>
      </c>
      <c r="BY60" s="810"/>
      <c r="BZ60" s="843" t="str">
        <f aca="false">IF($AT$44="Thermal-Moisture Regime",IF($E60=BZ$47,$S60,""),IF($G60=BZ$47,$S60,""))</f>
        <v/>
      </c>
      <c r="CA60" s="843" t="str">
        <f aca="false">IF($AT$44="Thermal-Moisture Regime",IF($E60=BZ$47,$T60,""),IF($G60=BZ$47,$T60,""))</f>
        <v/>
      </c>
      <c r="CC60" s="843" t="str">
        <f aca="false">IF($AT$44="Thermal-Moisture Regime",IF($E60=CC$47,$S60,""),IF($G60=CC$47,$S60,""))</f>
        <v/>
      </c>
      <c r="CD60" s="843" t="str">
        <f aca="false">IF($AT$44="Thermal-Moisture Regime",IF($E60=CC$47,$T60,""),IF($G60=CC$47,$T60,""))</f>
        <v/>
      </c>
      <c r="CF60" s="843" t="str">
        <f aca="false">IF($AT$44="Thermal-Moisture Regime",IF($E60=CF$47,$S60,""),IF($G60=CF$47,$S60,""))</f>
        <v/>
      </c>
      <c r="CG60" s="843" t="str">
        <f aca="false">IF($AT$44="Thermal-Moisture Regime",IF($E60=CF$47,$T60,""),IF($G60=CF$47,$T60,""))</f>
        <v/>
      </c>
      <c r="CI60" s="843" t="str">
        <f aca="false">IF($AT$44="Thermal-Moisture Regime",IF($E60=CI$47,$S60,""),IF($G60=CI$47,$S60,""))</f>
        <v/>
      </c>
      <c r="CJ60" s="843" t="str">
        <f aca="false">IF($AT$44="Thermal-Moisture Regime",IF($E60=CI$47,$T60,""),IF($G60=CI$47,$T60,""))</f>
        <v/>
      </c>
      <c r="CL60" s="843" t="str">
        <f aca="false">IF($AT$44="Thermal-Moisture Regime",IF($E60=CL$47,$S60,""),IF($G60=CL$47,$S60,""))</f>
        <v/>
      </c>
      <c r="CM60" s="843" t="str">
        <f aca="false">IF($AT$44="Thermal-Moisture Regime",IF($E60=CL$47,$T60,""),IF($G60=CL$47,$T60,""))</f>
        <v/>
      </c>
    </row>
    <row r="61" s="628" customFormat="true" ht="18" hidden="false" customHeight="false" outlineLevel="0" collapsed="false">
      <c r="A61" s="828" t="n">
        <v>13</v>
      </c>
      <c r="B61" s="829" t="str">
        <f aca="false">CONCATENATE(E61,": ",C61)</f>
        <v>: </v>
      </c>
      <c r="C61" s="830"/>
      <c r="D61" s="845"/>
      <c r="E61" s="831"/>
      <c r="F61" s="830"/>
      <c r="G61" s="831"/>
      <c r="H61" s="832"/>
      <c r="I61" s="830"/>
      <c r="J61" s="830"/>
      <c r="K61" s="833"/>
      <c r="L61" s="834"/>
      <c r="M61" s="835"/>
      <c r="N61" s="836" t="s">
        <v>351</v>
      </c>
      <c r="O61" s="837"/>
      <c r="P61" s="833"/>
      <c r="Q61" s="838"/>
      <c r="R61" s="839"/>
      <c r="S61" s="840" t="str">
        <f aca="false">IF(R61="Y","",IF(AND(M61="",K61=""),"",IF(M61="",K61,M61)))</f>
        <v/>
      </c>
      <c r="T61" s="841" t="str">
        <f aca="false">IF(S61="","",IF($S$78="Y",U61,IF(S61&gt;=$S$69-$AB$35*$S$73,IF(S61&lt;=$S$69+$AB$35*$S$73,S61,""),"")))</f>
        <v/>
      </c>
      <c r="U61" s="840" t="str">
        <f aca="false">IF(R61="Y","",IF(AND(M61="",K61=""),"",IF(M61="",K61*O61,M61*O61)))</f>
        <v/>
      </c>
      <c r="V61" s="842" t="str">
        <f aca="false">IF(AND(N61="",L61=""),"",IF(N61="",L61,N61))</f>
        <v>million hectares</v>
      </c>
      <c r="Z61" s="686"/>
      <c r="AP61" s="686"/>
      <c r="AS61" s="844"/>
      <c r="AU61" s="843" t="e">
        <f aca="false">IF($AT$44="region",IF($E61=AU$47,$S61,""),IF($G61=AU$47,$S61,""))</f>
        <v>#REF!</v>
      </c>
      <c r="AV61" s="843" t="e">
        <f aca="false">IF($AT$44="Region",IF($E61=AU$47,$T61,""),IF($G61=AU$47,$T61,""))</f>
        <v>#REF!</v>
      </c>
      <c r="AX61" s="843" t="e">
        <f aca="false">IF($AT$44="region",IF($E61=AX$47,$S61,""),IF($G61=AX$47,$S61,""))</f>
        <v>#REF!</v>
      </c>
      <c r="AY61" s="843" t="e">
        <f aca="false">IF($AT$44="Region",IF($E61=AX$47,$T61,""),IF($G61=AX$47,$T61,""))</f>
        <v>#REF!</v>
      </c>
      <c r="BA61" s="843" t="e">
        <f aca="false">IF($AT$44="region",IF($E61=BA$47,$S61,""),IF($G61=BA$47,$S61,""))</f>
        <v>#REF!</v>
      </c>
      <c r="BB61" s="843" t="e">
        <f aca="false">IF($AT$44="Region",IF($E61=BA$47,$T61,""),IF($G61=BA$47,$T61,""))</f>
        <v>#REF!</v>
      </c>
      <c r="BD61" s="843" t="e">
        <f aca="false">IF($AT$44="region",IF($E61=BD$47,$S61,""),IF($G61=BD$47,$S61,""))</f>
        <v>#REF!</v>
      </c>
      <c r="BE61" s="843" t="e">
        <f aca="false">IF($AT$44="Region",IF($E61=BD$47,$T61,""),IF($G61=BD$47,$T61,""))</f>
        <v>#REF!</v>
      </c>
      <c r="BG61" s="843" t="e">
        <f aca="false">IF($AT$44="region",IF($E61=BG$47,$S61,""),IF($G61=BG$47,$S61,""))</f>
        <v>#REF!</v>
      </c>
      <c r="BH61" s="843" t="e">
        <f aca="false">IF($AT$44="Region",IF($E61=BG$47,$T61,""),IF($G61=BG$47,$T61,""))</f>
        <v>#REF!</v>
      </c>
      <c r="BI61" s="805"/>
      <c r="BJ61" s="843" t="str">
        <f aca="false">IF($E61=$BJ$47,S61,"")</f>
        <v/>
      </c>
      <c r="BK61" s="843" t="str">
        <f aca="false">IF($E61=$BJ$47,T61,"")</f>
        <v/>
      </c>
      <c r="BM61" s="843" t="str">
        <f aca="false">IF($E61=$BM$47,S61,"")</f>
        <v/>
      </c>
      <c r="BN61" s="843" t="str">
        <f aca="false">IF($E61=$BM$47,T61,"")</f>
        <v/>
      </c>
      <c r="BP61" s="843" t="str">
        <f aca="false">IF($E61=$BP$47,S61,"")</f>
        <v/>
      </c>
      <c r="BQ61" s="843" t="str">
        <f aca="false">IF($E61=$BP$47,T61,"")</f>
        <v/>
      </c>
      <c r="BS61" s="843" t="str">
        <f aca="false">IF($E61=$BS$47,S61,"")</f>
        <v/>
      </c>
      <c r="BT61" s="843" t="str">
        <f aca="false">IF($E61=$BS$47,T61,"")</f>
        <v/>
      </c>
      <c r="BU61" s="810"/>
      <c r="BV61" s="686"/>
      <c r="BW61" s="843" t="str">
        <f aca="false">IF($AT$44="Thermal-Moisture Regime",IF($E61=BW$47,$S61,""),IF($G61=BW$47,$S61,""))</f>
        <v/>
      </c>
      <c r="BX61" s="843" t="str">
        <f aca="false">IF($AT$44="Thermal-Moisture Regime",IF($E61=BW$47,$T61,""),IF($G61=BW$47,$T61,""))</f>
        <v/>
      </c>
      <c r="BY61" s="810"/>
      <c r="BZ61" s="843" t="str">
        <f aca="false">IF($AT$44="Thermal-Moisture Regime",IF($E61=BZ$47,$S61,""),IF($G61=BZ$47,$S61,""))</f>
        <v/>
      </c>
      <c r="CA61" s="843" t="str">
        <f aca="false">IF($AT$44="Thermal-Moisture Regime",IF($E61=BZ$47,$T61,""),IF($G61=BZ$47,$T61,""))</f>
        <v/>
      </c>
      <c r="CC61" s="843" t="str">
        <f aca="false">IF($AT$44="Thermal-Moisture Regime",IF($E61=CC$47,$S61,""),IF($G61=CC$47,$S61,""))</f>
        <v/>
      </c>
      <c r="CD61" s="843" t="str">
        <f aca="false">IF($AT$44="Thermal-Moisture Regime",IF($E61=CC$47,$T61,""),IF($G61=CC$47,$T61,""))</f>
        <v/>
      </c>
      <c r="CF61" s="843" t="str">
        <f aca="false">IF($AT$44="Thermal-Moisture Regime",IF($E61=CF$47,$S61,""),IF($G61=CF$47,$S61,""))</f>
        <v/>
      </c>
      <c r="CG61" s="843" t="str">
        <f aca="false">IF($AT$44="Thermal-Moisture Regime",IF($E61=CF$47,$T61,""),IF($G61=CF$47,$T61,""))</f>
        <v/>
      </c>
      <c r="CI61" s="843" t="str">
        <f aca="false">IF($AT$44="Thermal-Moisture Regime",IF($E61=CI$47,$S61,""),IF($G61=CI$47,$S61,""))</f>
        <v/>
      </c>
      <c r="CJ61" s="843" t="str">
        <f aca="false">IF($AT$44="Thermal-Moisture Regime",IF($E61=CI$47,$T61,""),IF($G61=CI$47,$T61,""))</f>
        <v/>
      </c>
      <c r="CL61" s="843" t="str">
        <f aca="false">IF($AT$44="Thermal-Moisture Regime",IF($E61=CL$47,$S61,""),IF($G61=CL$47,$S61,""))</f>
        <v/>
      </c>
      <c r="CM61" s="843" t="str">
        <f aca="false">IF($AT$44="Thermal-Moisture Regime",IF($E61=CL$47,$T61,""),IF($G61=CL$47,$T61,""))</f>
        <v/>
      </c>
    </row>
    <row r="62" s="628" customFormat="true" ht="18" hidden="false" customHeight="false" outlineLevel="0" collapsed="false">
      <c r="A62" s="828" t="n">
        <v>14</v>
      </c>
      <c r="B62" s="829" t="str">
        <f aca="false">CONCATENATE(E62,": ",C62)</f>
        <v>: </v>
      </c>
      <c r="C62" s="830"/>
      <c r="D62" s="845"/>
      <c r="E62" s="831"/>
      <c r="F62" s="830"/>
      <c r="G62" s="831"/>
      <c r="H62" s="832"/>
      <c r="I62" s="830"/>
      <c r="J62" s="830"/>
      <c r="K62" s="833"/>
      <c r="L62" s="834"/>
      <c r="M62" s="835"/>
      <c r="N62" s="836" t="s">
        <v>351</v>
      </c>
      <c r="O62" s="837"/>
      <c r="P62" s="833"/>
      <c r="Q62" s="838"/>
      <c r="R62" s="839"/>
      <c r="S62" s="840" t="str">
        <f aca="false">IF(R62="Y","",IF(AND(M62="",K62=""),"",IF(M62="",K62,M62)))</f>
        <v/>
      </c>
      <c r="T62" s="841" t="str">
        <f aca="false">IF(S62="","",IF($S$78="Y",U62,IF(S62&gt;=$S$69-$AB$35*$S$73,IF(S62&lt;=$S$69+$AB$35*$S$73,S62,""),"")))</f>
        <v/>
      </c>
      <c r="U62" s="840" t="str">
        <f aca="false">IF(R62="Y","",IF(AND(M62="",K62=""),"",IF(M62="",K62*O62,M62*O62)))</f>
        <v/>
      </c>
      <c r="V62" s="842" t="str">
        <f aca="false">IF(AND(N62="",L62=""),"",IF(N62="",L62,N62))</f>
        <v>million hectares</v>
      </c>
      <c r="Z62" s="686"/>
      <c r="AP62" s="686"/>
      <c r="AS62" s="844"/>
      <c r="AU62" s="843" t="e">
        <f aca="false">IF($AT$44="region",IF($E62=AU$47,$S62,""),IF($G62=AU$47,$S62,""))</f>
        <v>#REF!</v>
      </c>
      <c r="AV62" s="843" t="e">
        <f aca="false">IF($AT$44="Region",IF($E62=AU$47,$T62,""),IF($G62=AU$47,$T62,""))</f>
        <v>#REF!</v>
      </c>
      <c r="AX62" s="843" t="e">
        <f aca="false">IF($AT$44="region",IF($E62=AX$47,$S62,""),IF($G62=AX$47,$S62,""))</f>
        <v>#REF!</v>
      </c>
      <c r="AY62" s="843" t="e">
        <f aca="false">IF($AT$44="Region",IF($E62=AX$47,$T62,""),IF($G62=AX$47,$T62,""))</f>
        <v>#REF!</v>
      </c>
      <c r="BA62" s="843" t="e">
        <f aca="false">IF($AT$44="region",IF($E62=BA$47,$S62,""),IF($G62=BA$47,$S62,""))</f>
        <v>#REF!</v>
      </c>
      <c r="BB62" s="843" t="e">
        <f aca="false">IF($AT$44="Region",IF($E62=BA$47,$T62,""),IF($G62=BA$47,$T62,""))</f>
        <v>#REF!</v>
      </c>
      <c r="BD62" s="843" t="e">
        <f aca="false">IF($AT$44="region",IF($E62=BD$47,$S62,""),IF($G62=BD$47,$S62,""))</f>
        <v>#REF!</v>
      </c>
      <c r="BE62" s="843" t="e">
        <f aca="false">IF($AT$44="Region",IF($E62=BD$47,$T62,""),IF($G62=BD$47,$T62,""))</f>
        <v>#REF!</v>
      </c>
      <c r="BG62" s="843" t="e">
        <f aca="false">IF($AT$44="region",IF($E62=BG$47,$S62,""),IF($G62=BG$47,$S62,""))</f>
        <v>#REF!</v>
      </c>
      <c r="BH62" s="843" t="e">
        <f aca="false">IF($AT$44="Region",IF($E62=BG$47,$T62,""),IF($G62=BG$47,$T62,""))</f>
        <v>#REF!</v>
      </c>
      <c r="BI62" s="805"/>
      <c r="BJ62" s="843" t="str">
        <f aca="false">IF($E62=$BJ$47,S62,"")</f>
        <v/>
      </c>
      <c r="BK62" s="843" t="str">
        <f aca="false">IF($E62=$BJ$47,T62,"")</f>
        <v/>
      </c>
      <c r="BM62" s="843" t="str">
        <f aca="false">IF($E62=$BM$47,S62,"")</f>
        <v/>
      </c>
      <c r="BN62" s="843" t="str">
        <f aca="false">IF($E62=$BM$47,T62,"")</f>
        <v/>
      </c>
      <c r="BP62" s="843" t="str">
        <f aca="false">IF($E62=$BP$47,S62,"")</f>
        <v/>
      </c>
      <c r="BQ62" s="843" t="str">
        <f aca="false">IF($E62=$BP$47,T62,"")</f>
        <v/>
      </c>
      <c r="BS62" s="843" t="str">
        <f aca="false">IF($E62=$BS$47,S62,"")</f>
        <v/>
      </c>
      <c r="BT62" s="843" t="str">
        <f aca="false">IF($E62=$BS$47,T62,"")</f>
        <v/>
      </c>
      <c r="BU62" s="810"/>
      <c r="BV62" s="686"/>
      <c r="BW62" s="843" t="str">
        <f aca="false">IF($AT$44="Thermal-Moisture Regime",IF($E62=BW$47,$S62,""),IF($G62=BW$47,$S62,""))</f>
        <v/>
      </c>
      <c r="BX62" s="843" t="str">
        <f aca="false">IF($AT$44="Thermal-Moisture Regime",IF($E62=BW$47,$T62,""),IF($G62=BW$47,$T62,""))</f>
        <v/>
      </c>
      <c r="BY62" s="810"/>
      <c r="BZ62" s="843" t="str">
        <f aca="false">IF($AT$44="Thermal-Moisture Regime",IF($E62=BZ$47,$S62,""),IF($G62=BZ$47,$S62,""))</f>
        <v/>
      </c>
      <c r="CA62" s="843" t="str">
        <f aca="false">IF($AT$44="Thermal-Moisture Regime",IF($E62=BZ$47,$T62,""),IF($G62=BZ$47,$T62,""))</f>
        <v/>
      </c>
      <c r="CC62" s="843" t="str">
        <f aca="false">IF($AT$44="Thermal-Moisture Regime",IF($E62=CC$47,$S62,""),IF($G62=CC$47,$S62,""))</f>
        <v/>
      </c>
      <c r="CD62" s="843" t="str">
        <f aca="false">IF($AT$44="Thermal-Moisture Regime",IF($E62=CC$47,$T62,""),IF($G62=CC$47,$T62,""))</f>
        <v/>
      </c>
      <c r="CF62" s="843" t="str">
        <f aca="false">IF($AT$44="Thermal-Moisture Regime",IF($E62=CF$47,$S62,""),IF($G62=CF$47,$S62,""))</f>
        <v/>
      </c>
      <c r="CG62" s="843" t="str">
        <f aca="false">IF($AT$44="Thermal-Moisture Regime",IF($E62=CF$47,$T62,""),IF($G62=CF$47,$T62,""))</f>
        <v/>
      </c>
      <c r="CI62" s="843" t="str">
        <f aca="false">IF($AT$44="Thermal-Moisture Regime",IF($E62=CI$47,$S62,""),IF($G62=CI$47,$S62,""))</f>
        <v/>
      </c>
      <c r="CJ62" s="843" t="str">
        <f aca="false">IF($AT$44="Thermal-Moisture Regime",IF($E62=CI$47,$T62,""),IF($G62=CI$47,$T62,""))</f>
        <v/>
      </c>
      <c r="CL62" s="843" t="str">
        <f aca="false">IF($AT$44="Thermal-Moisture Regime",IF($E62=CL$47,$S62,""),IF($G62=CL$47,$S62,""))</f>
        <v/>
      </c>
      <c r="CM62" s="843" t="str">
        <f aca="false">IF($AT$44="Thermal-Moisture Regime",IF($E62=CL$47,$T62,""),IF($G62=CL$47,$T62,""))</f>
        <v/>
      </c>
    </row>
    <row r="63" s="628" customFormat="true" ht="18" hidden="false" customHeight="false" outlineLevel="0" collapsed="false">
      <c r="A63" s="828" t="n">
        <v>15</v>
      </c>
      <c r="B63" s="829" t="str">
        <f aca="false">CONCATENATE(E63,": ",C63)</f>
        <v>: </v>
      </c>
      <c r="C63" s="830"/>
      <c r="D63" s="845"/>
      <c r="E63" s="831"/>
      <c r="F63" s="830"/>
      <c r="G63" s="831"/>
      <c r="H63" s="832"/>
      <c r="I63" s="830"/>
      <c r="J63" s="830"/>
      <c r="K63" s="833"/>
      <c r="L63" s="834"/>
      <c r="M63" s="835"/>
      <c r="N63" s="836" t="s">
        <v>351</v>
      </c>
      <c r="O63" s="837"/>
      <c r="P63" s="833"/>
      <c r="Q63" s="838"/>
      <c r="R63" s="839"/>
      <c r="S63" s="840" t="str">
        <f aca="false">IF(R63="Y","",IF(AND(M63="",K63=""),"",IF(M63="",K63,M63)))</f>
        <v/>
      </c>
      <c r="T63" s="841" t="str">
        <f aca="false">IF(S63="","",IF($S$78="Y",U63,IF(S63&gt;=$S$69-$AB$35*$S$73,IF(S63&lt;=$S$69+$AB$35*$S$73,S63,""),"")))</f>
        <v/>
      </c>
      <c r="U63" s="840" t="str">
        <f aca="false">IF(R63="Y","",IF(AND(M63="",K63=""),"",IF(M63="",K63*O63,M63*O63)))</f>
        <v/>
      </c>
      <c r="V63" s="842" t="str">
        <f aca="false">IF(AND(N63="",L63=""),"",IF(N63="",L63,N63))</f>
        <v>million hectares</v>
      </c>
      <c r="Z63" s="686"/>
      <c r="AP63" s="686"/>
      <c r="AS63" s="844"/>
      <c r="AU63" s="843" t="e">
        <f aca="false">IF($AT$44="region",IF($E63=AU$47,$S63,""),IF($G63=AU$47,$S63,""))</f>
        <v>#REF!</v>
      </c>
      <c r="AV63" s="843" t="e">
        <f aca="false">IF($AT$44="Region",IF($E63=AU$47,$T63,""),IF($G63=AU$47,$T63,""))</f>
        <v>#REF!</v>
      </c>
      <c r="AX63" s="843" t="e">
        <f aca="false">IF($AT$44="region",IF($E63=AX$47,$S63,""),IF($G63=AX$47,$S63,""))</f>
        <v>#REF!</v>
      </c>
      <c r="AY63" s="843" t="e">
        <f aca="false">IF($AT$44="Region",IF($E63=AX$47,$T63,""),IF($G63=AX$47,$T63,""))</f>
        <v>#REF!</v>
      </c>
      <c r="BA63" s="843" t="e">
        <f aca="false">IF($AT$44="region",IF($E63=BA$47,$S63,""),IF($G63=BA$47,$S63,""))</f>
        <v>#REF!</v>
      </c>
      <c r="BB63" s="843" t="e">
        <f aca="false">IF($AT$44="Region",IF($E63=BA$47,$T63,""),IF($G63=BA$47,$T63,""))</f>
        <v>#REF!</v>
      </c>
      <c r="BD63" s="843" t="e">
        <f aca="false">IF($AT$44="region",IF($E63=BD$47,$S63,""),IF($G63=BD$47,$S63,""))</f>
        <v>#REF!</v>
      </c>
      <c r="BE63" s="843" t="e">
        <f aca="false">IF($AT$44="Region",IF($E63=BD$47,$T63,""),IF($G63=BD$47,$T63,""))</f>
        <v>#REF!</v>
      </c>
      <c r="BG63" s="843" t="e">
        <f aca="false">IF($AT$44="region",IF($E63=BG$47,$S63,""),IF($G63=BG$47,$S63,""))</f>
        <v>#REF!</v>
      </c>
      <c r="BH63" s="843" t="e">
        <f aca="false">IF($AT$44="Region",IF($E63=BG$47,$T63,""),IF($G63=BG$47,$T63,""))</f>
        <v>#REF!</v>
      </c>
      <c r="BI63" s="805"/>
      <c r="BJ63" s="843" t="str">
        <f aca="false">IF($E63=$BJ$47,S63,"")</f>
        <v/>
      </c>
      <c r="BK63" s="843" t="str">
        <f aca="false">IF($E63=$BJ$47,T63,"")</f>
        <v/>
      </c>
      <c r="BM63" s="843" t="str">
        <f aca="false">IF($E63=$BM$47,S63,"")</f>
        <v/>
      </c>
      <c r="BN63" s="843" t="str">
        <f aca="false">IF($E63=$BM$47,T63,"")</f>
        <v/>
      </c>
      <c r="BP63" s="843" t="str">
        <f aca="false">IF($E63=$BP$47,S63,"")</f>
        <v/>
      </c>
      <c r="BQ63" s="843" t="str">
        <f aca="false">IF($E63=$BP$47,T63,"")</f>
        <v/>
      </c>
      <c r="BS63" s="843" t="str">
        <f aca="false">IF($E63=$BS$47,S63,"")</f>
        <v/>
      </c>
      <c r="BT63" s="843" t="str">
        <f aca="false">IF($E63=$BS$47,T63,"")</f>
        <v/>
      </c>
      <c r="BU63" s="810"/>
      <c r="BV63" s="686"/>
      <c r="BW63" s="843" t="str">
        <f aca="false">IF($AT$44="Thermal-Moisture Regime",IF($E63=BW$47,$S63,""),IF($G63=BW$47,$S63,""))</f>
        <v/>
      </c>
      <c r="BX63" s="843" t="str">
        <f aca="false">IF($AT$44="Thermal-Moisture Regime",IF($E63=BW$47,$T63,""),IF($G63=BW$47,$T63,""))</f>
        <v/>
      </c>
      <c r="BY63" s="810"/>
      <c r="BZ63" s="843" t="str">
        <f aca="false">IF($AT$44="Thermal-Moisture Regime",IF($E63=BZ$47,$S63,""),IF($G63=BZ$47,$S63,""))</f>
        <v/>
      </c>
      <c r="CA63" s="843" t="str">
        <f aca="false">IF($AT$44="Thermal-Moisture Regime",IF($E63=BZ$47,$T63,""),IF($G63=BZ$47,$T63,""))</f>
        <v/>
      </c>
      <c r="CC63" s="843" t="str">
        <f aca="false">IF($AT$44="Thermal-Moisture Regime",IF($E63=CC$47,$S63,""),IF($G63=CC$47,$S63,""))</f>
        <v/>
      </c>
      <c r="CD63" s="843" t="str">
        <f aca="false">IF($AT$44="Thermal-Moisture Regime",IF($E63=CC$47,$T63,""),IF($G63=CC$47,$T63,""))</f>
        <v/>
      </c>
      <c r="CF63" s="843" t="str">
        <f aca="false">IF($AT$44="Thermal-Moisture Regime",IF($E63=CF$47,$S63,""),IF($G63=CF$47,$S63,""))</f>
        <v/>
      </c>
      <c r="CG63" s="843" t="str">
        <f aca="false">IF($AT$44="Thermal-Moisture Regime",IF($E63=CF$47,$T63,""),IF($G63=CF$47,$T63,""))</f>
        <v/>
      </c>
      <c r="CI63" s="843" t="str">
        <f aca="false">IF($AT$44="Thermal-Moisture Regime",IF($E63=CI$47,$S63,""),IF($G63=CI$47,$S63,""))</f>
        <v/>
      </c>
      <c r="CJ63" s="843" t="str">
        <f aca="false">IF($AT$44="Thermal-Moisture Regime",IF($E63=CI$47,$T63,""),IF($G63=CI$47,$T63,""))</f>
        <v/>
      </c>
      <c r="CL63" s="843" t="str">
        <f aca="false">IF($AT$44="Thermal-Moisture Regime",IF($E63=CL$47,$S63,""),IF($G63=CL$47,$S63,""))</f>
        <v/>
      </c>
      <c r="CM63" s="843" t="str">
        <f aca="false">IF($AT$44="Thermal-Moisture Regime",IF($E63=CL$47,$T63,""),IF($G63=CL$47,$T63,""))</f>
        <v/>
      </c>
    </row>
    <row r="64" s="628" customFormat="true" ht="18" hidden="false" customHeight="false" outlineLevel="0" collapsed="false">
      <c r="A64" s="828" t="n">
        <v>16</v>
      </c>
      <c r="B64" s="829" t="str">
        <f aca="false">CONCATENATE(E64,": ",C64)</f>
        <v>: </v>
      </c>
      <c r="C64" s="830"/>
      <c r="D64" s="830"/>
      <c r="E64" s="831"/>
      <c r="F64" s="830"/>
      <c r="G64" s="831"/>
      <c r="H64" s="832"/>
      <c r="I64" s="830"/>
      <c r="J64" s="830"/>
      <c r="K64" s="833"/>
      <c r="L64" s="834"/>
      <c r="M64" s="835"/>
      <c r="N64" s="836" t="s">
        <v>351</v>
      </c>
      <c r="O64" s="837"/>
      <c r="P64" s="833"/>
      <c r="Q64" s="838"/>
      <c r="R64" s="839"/>
      <c r="S64" s="840" t="str">
        <f aca="false">IF(R64="Y","",IF(AND(M64="",K64=""),"",IF(M64="",K64,M64)))</f>
        <v/>
      </c>
      <c r="T64" s="841" t="str">
        <f aca="false">IF(S64="","",IF($S$78="Y",U64,IF(S64&gt;=$S$69-$AB$35*$S$73,IF(S64&lt;=$S$69+$AB$35*$S$73,S64,""),"")))</f>
        <v/>
      </c>
      <c r="U64" s="840" t="str">
        <f aca="false">IF(R64="Y","",IF(AND(M64="",K64=""),"",IF(M64="",K64*O64,M64*O64)))</f>
        <v/>
      </c>
      <c r="V64" s="842" t="str">
        <f aca="false">IF(AND(N64="",L64=""),"",IF(N64="",L64,N64))</f>
        <v>million hectares</v>
      </c>
      <c r="Z64" s="686"/>
      <c r="AP64" s="686"/>
      <c r="AS64" s="844"/>
      <c r="AU64" s="843" t="e">
        <f aca="false">IF($AT$44="region",IF($E64=AU$47,$S64,""),IF($G64=AU$47,$S64,""))</f>
        <v>#REF!</v>
      </c>
      <c r="AV64" s="843" t="e">
        <f aca="false">IF($AT$44="Region",IF($E64=AU$47,$T64,""),IF($G64=AU$47,$T64,""))</f>
        <v>#REF!</v>
      </c>
      <c r="AX64" s="843" t="e">
        <f aca="false">IF($AT$44="region",IF($E64=AX$47,$S64,""),IF($G64=AX$47,$S64,""))</f>
        <v>#REF!</v>
      </c>
      <c r="AY64" s="843" t="e">
        <f aca="false">IF($AT$44="Region",IF($E64=AX$47,$T64,""),IF($G64=AX$47,$T64,""))</f>
        <v>#REF!</v>
      </c>
      <c r="BA64" s="843" t="e">
        <f aca="false">IF($AT$44="region",IF($E64=BA$47,$S64,""),IF($G64=BA$47,$S64,""))</f>
        <v>#REF!</v>
      </c>
      <c r="BB64" s="843" t="e">
        <f aca="false">IF($AT$44="Region",IF($E64=BA$47,$T64,""),IF($G64=BA$47,$T64,""))</f>
        <v>#REF!</v>
      </c>
      <c r="BD64" s="843" t="e">
        <f aca="false">IF($AT$44="region",IF($E64=BD$47,$S64,""),IF($G64=BD$47,$S64,""))</f>
        <v>#REF!</v>
      </c>
      <c r="BE64" s="843" t="e">
        <f aca="false">IF($AT$44="Region",IF($E64=BD$47,$T64,""),IF($G64=BD$47,$T64,""))</f>
        <v>#REF!</v>
      </c>
      <c r="BG64" s="843" t="e">
        <f aca="false">IF($AT$44="region",IF($E64=BG$47,$S64,""),IF($G64=BG$47,$S64,""))</f>
        <v>#REF!</v>
      </c>
      <c r="BH64" s="843" t="e">
        <f aca="false">IF($AT$44="Region",IF($E64=BG$47,$T64,""),IF($G64=BG$47,$T64,""))</f>
        <v>#REF!</v>
      </c>
      <c r="BI64" s="805"/>
      <c r="BJ64" s="843" t="str">
        <f aca="false">IF($E64=$BJ$47,S64,"")</f>
        <v/>
      </c>
      <c r="BK64" s="843" t="str">
        <f aca="false">IF($E64=$BJ$47,T64,"")</f>
        <v/>
      </c>
      <c r="BM64" s="843" t="str">
        <f aca="false">IF($E64=$BM$47,S64,"")</f>
        <v/>
      </c>
      <c r="BN64" s="843" t="str">
        <f aca="false">IF($E64=$BM$47,T64,"")</f>
        <v/>
      </c>
      <c r="BP64" s="843" t="str">
        <f aca="false">IF($E64=$BP$47,S64,"")</f>
        <v/>
      </c>
      <c r="BQ64" s="843" t="str">
        <f aca="false">IF($E64=$BP$47,T64,"")</f>
        <v/>
      </c>
      <c r="BS64" s="843" t="str">
        <f aca="false">IF($E64=$BS$47,S64,"")</f>
        <v/>
      </c>
      <c r="BT64" s="843" t="str">
        <f aca="false">IF($E64=$BS$47,T64,"")</f>
        <v/>
      </c>
      <c r="BU64" s="810"/>
      <c r="BV64" s="686"/>
      <c r="BW64" s="843" t="str">
        <f aca="false">IF($AT$44="Thermal-Moisture Regime",IF($E64=BW$47,$S64,""),IF($G64=BW$47,$S64,""))</f>
        <v/>
      </c>
      <c r="BX64" s="843" t="str">
        <f aca="false">IF($AT$44="Thermal-Moisture Regime",IF($E64=BW$47,$T64,""),IF($G64=BW$47,$T64,""))</f>
        <v/>
      </c>
      <c r="BY64" s="810"/>
      <c r="BZ64" s="843" t="str">
        <f aca="false">IF($AT$44="Thermal-Moisture Regime",IF($E64=BZ$47,$S64,""),IF($G64=BZ$47,$S64,""))</f>
        <v/>
      </c>
      <c r="CA64" s="843" t="str">
        <f aca="false">IF($AT$44="Thermal-Moisture Regime",IF($E64=BZ$47,$T64,""),IF($G64=BZ$47,$T64,""))</f>
        <v/>
      </c>
      <c r="CC64" s="843" t="str">
        <f aca="false">IF($AT$44="Thermal-Moisture Regime",IF($E64=CC$47,$S64,""),IF($G64=CC$47,$S64,""))</f>
        <v/>
      </c>
      <c r="CD64" s="843" t="str">
        <f aca="false">IF($AT$44="Thermal-Moisture Regime",IF($E64=CC$47,$T64,""),IF($G64=CC$47,$T64,""))</f>
        <v/>
      </c>
      <c r="CF64" s="843" t="str">
        <f aca="false">IF($AT$44="Thermal-Moisture Regime",IF($E64=CF$47,$S64,""),IF($G64=CF$47,$S64,""))</f>
        <v/>
      </c>
      <c r="CG64" s="843" t="str">
        <f aca="false">IF($AT$44="Thermal-Moisture Regime",IF($E64=CF$47,$T64,""),IF($G64=CF$47,$T64,""))</f>
        <v/>
      </c>
      <c r="CI64" s="843" t="str">
        <f aca="false">IF($AT$44="Thermal-Moisture Regime",IF($E64=CI$47,$S64,""),IF($G64=CI$47,$S64,""))</f>
        <v/>
      </c>
      <c r="CJ64" s="843" t="str">
        <f aca="false">IF($AT$44="Thermal-Moisture Regime",IF($E64=CI$47,$T64,""),IF($G64=CI$47,$T64,""))</f>
        <v/>
      </c>
      <c r="CL64" s="843" t="str">
        <f aca="false">IF($AT$44="Thermal-Moisture Regime",IF($E64=CL$47,$S64,""),IF($G64=CL$47,$S64,""))</f>
        <v/>
      </c>
      <c r="CM64" s="843" t="str">
        <f aca="false">IF($AT$44="Thermal-Moisture Regime",IF($E64=CL$47,$T64,""),IF($G64=CL$47,$T64,""))</f>
        <v/>
      </c>
    </row>
    <row r="65" s="628" customFormat="true" ht="18" hidden="false" customHeight="false" outlineLevel="0" collapsed="false">
      <c r="A65" s="828" t="n">
        <v>17</v>
      </c>
      <c r="B65" s="829" t="str">
        <f aca="false">CONCATENATE(E65,": ",C65)</f>
        <v>: </v>
      </c>
      <c r="C65" s="830"/>
      <c r="D65" s="830"/>
      <c r="E65" s="831"/>
      <c r="F65" s="830"/>
      <c r="G65" s="831"/>
      <c r="H65" s="832"/>
      <c r="I65" s="830"/>
      <c r="J65" s="830"/>
      <c r="K65" s="833"/>
      <c r="L65" s="834"/>
      <c r="M65" s="835"/>
      <c r="N65" s="836" t="s">
        <v>351</v>
      </c>
      <c r="O65" s="837"/>
      <c r="P65" s="833"/>
      <c r="Q65" s="838"/>
      <c r="R65" s="839"/>
      <c r="S65" s="840" t="str">
        <f aca="false">IF(R65="Y","",IF(AND(M65="",K65=""),"",IF(M65="",K65,M65)))</f>
        <v/>
      </c>
      <c r="T65" s="841" t="str">
        <f aca="false">IF(S65="","",IF($S$78="Y",U65,IF(S65&gt;=$S$69-$AB$35*$S$73,IF(S65&lt;=$S$69+$AB$35*$S$73,S65,""),"")))</f>
        <v/>
      </c>
      <c r="U65" s="840" t="str">
        <f aca="false">IF(R65="Y","",IF(AND(M65="",K65=""),"",IF(M65="",K65*O65,M65*O65)))</f>
        <v/>
      </c>
      <c r="V65" s="842" t="str">
        <f aca="false">IF(AND(N65="",L65=""),"",IF(N65="",L65,N65))</f>
        <v>million hectares</v>
      </c>
      <c r="Z65" s="686"/>
      <c r="AP65" s="686"/>
      <c r="AS65" s="844"/>
      <c r="AU65" s="843" t="e">
        <f aca="false">IF($AT$44="region",IF($E65=AU$47,$S65,""),IF($G65=AU$47,$S65,""))</f>
        <v>#REF!</v>
      </c>
      <c r="AV65" s="843" t="e">
        <f aca="false">IF($AT$44="Region",IF($E65=AU$47,$T65,""),IF($G65=AU$47,$T65,""))</f>
        <v>#REF!</v>
      </c>
      <c r="AX65" s="843" t="e">
        <f aca="false">IF($AT$44="region",IF($E65=AX$47,$S65,""),IF($G65=AX$47,$S65,""))</f>
        <v>#REF!</v>
      </c>
      <c r="AY65" s="843" t="e">
        <f aca="false">IF($AT$44="Region",IF($E65=AX$47,$T65,""),IF($G65=AX$47,$T65,""))</f>
        <v>#REF!</v>
      </c>
      <c r="BA65" s="843" t="e">
        <f aca="false">IF($AT$44="region",IF($E65=BA$47,$S65,""),IF($G65=BA$47,$S65,""))</f>
        <v>#REF!</v>
      </c>
      <c r="BB65" s="843" t="e">
        <f aca="false">IF($AT$44="Region",IF($E65=BA$47,$T65,""),IF($G65=BA$47,$T65,""))</f>
        <v>#REF!</v>
      </c>
      <c r="BD65" s="843" t="e">
        <f aca="false">IF($AT$44="region",IF($E65=BD$47,$S65,""),IF($G65=BD$47,$S65,""))</f>
        <v>#REF!</v>
      </c>
      <c r="BE65" s="843" t="e">
        <f aca="false">IF($AT$44="Region",IF($E65=BD$47,$T65,""),IF($G65=BD$47,$T65,""))</f>
        <v>#REF!</v>
      </c>
      <c r="BG65" s="843" t="e">
        <f aca="false">IF($AT$44="region",IF($E65=BG$47,$S65,""),IF($G65=BG$47,$S65,""))</f>
        <v>#REF!</v>
      </c>
      <c r="BH65" s="843" t="e">
        <f aca="false">IF($AT$44="Region",IF($E65=BG$47,$T65,""),IF($G65=BG$47,$T65,""))</f>
        <v>#REF!</v>
      </c>
      <c r="BI65" s="805"/>
      <c r="BJ65" s="843" t="str">
        <f aca="false">IF($E65=$BJ$47,S65,"")</f>
        <v/>
      </c>
      <c r="BK65" s="843" t="str">
        <f aca="false">IF($E65=$BJ$47,T65,"")</f>
        <v/>
      </c>
      <c r="BM65" s="843" t="str">
        <f aca="false">IF($E65=$BM$47,S65,"")</f>
        <v/>
      </c>
      <c r="BN65" s="843" t="str">
        <f aca="false">IF($E65=$BM$47,T65,"")</f>
        <v/>
      </c>
      <c r="BP65" s="843" t="str">
        <f aca="false">IF($E65=$BP$47,S65,"")</f>
        <v/>
      </c>
      <c r="BQ65" s="843" t="str">
        <f aca="false">IF($E65=$BP$47,T65,"")</f>
        <v/>
      </c>
      <c r="BS65" s="843" t="str">
        <f aca="false">IF($E65=$BS$47,S65,"")</f>
        <v/>
      </c>
      <c r="BT65" s="843" t="str">
        <f aca="false">IF($E65=$BS$47,T65,"")</f>
        <v/>
      </c>
      <c r="BU65" s="810"/>
      <c r="BV65" s="686"/>
      <c r="BW65" s="843" t="str">
        <f aca="false">IF($AT$44="Thermal-Moisture Regime",IF($E65=BW$47,$S65,""),IF($G65=BW$47,$S65,""))</f>
        <v/>
      </c>
      <c r="BX65" s="843" t="str">
        <f aca="false">IF($AT$44="Thermal-Moisture Regime",IF($E65=BW$47,$T65,""),IF($G65=BW$47,$T65,""))</f>
        <v/>
      </c>
      <c r="BY65" s="810"/>
      <c r="BZ65" s="843" t="str">
        <f aca="false">IF($AT$44="Thermal-Moisture Regime",IF($E65=BZ$47,$S65,""),IF($G65=BZ$47,$S65,""))</f>
        <v/>
      </c>
      <c r="CA65" s="843" t="str">
        <f aca="false">IF($AT$44="Thermal-Moisture Regime",IF($E65=BZ$47,$T65,""),IF($G65=BZ$47,$T65,""))</f>
        <v/>
      </c>
      <c r="CC65" s="843" t="str">
        <f aca="false">IF($AT$44="Thermal-Moisture Regime",IF($E65=CC$47,$S65,""),IF($G65=CC$47,$S65,""))</f>
        <v/>
      </c>
      <c r="CD65" s="843" t="str">
        <f aca="false">IF($AT$44="Thermal-Moisture Regime",IF($E65=CC$47,$T65,""),IF($G65=CC$47,$T65,""))</f>
        <v/>
      </c>
      <c r="CF65" s="843" t="str">
        <f aca="false">IF($AT$44="Thermal-Moisture Regime",IF($E65=CF$47,$S65,""),IF($G65=CF$47,$S65,""))</f>
        <v/>
      </c>
      <c r="CG65" s="843" t="str">
        <f aca="false">IF($AT$44="Thermal-Moisture Regime",IF($E65=CF$47,$T65,""),IF($G65=CF$47,$T65,""))</f>
        <v/>
      </c>
      <c r="CI65" s="843" t="str">
        <f aca="false">IF($AT$44="Thermal-Moisture Regime",IF($E65=CI$47,$S65,""),IF($G65=CI$47,$S65,""))</f>
        <v/>
      </c>
      <c r="CJ65" s="843" t="str">
        <f aca="false">IF($AT$44="Thermal-Moisture Regime",IF($E65=CI$47,$T65,""),IF($G65=CI$47,$T65,""))</f>
        <v/>
      </c>
      <c r="CL65" s="843" t="str">
        <f aca="false">IF($AT$44="Thermal-Moisture Regime",IF($E65=CL$47,$S65,""),IF($G65=CL$47,$S65,""))</f>
        <v/>
      </c>
      <c r="CM65" s="843" t="str">
        <f aca="false">IF($AT$44="Thermal-Moisture Regime",IF($E65=CL$47,$T65,""),IF($G65=CL$47,$T65,""))</f>
        <v/>
      </c>
    </row>
    <row r="66" s="628" customFormat="true" ht="18" hidden="false" customHeight="false" outlineLevel="0" collapsed="false">
      <c r="A66" s="828" t="n">
        <v>18</v>
      </c>
      <c r="B66" s="829" t="str">
        <f aca="false">CONCATENATE(E66,": ",C66)</f>
        <v>: </v>
      </c>
      <c r="C66" s="830"/>
      <c r="D66" s="830"/>
      <c r="E66" s="831"/>
      <c r="F66" s="830"/>
      <c r="G66" s="831"/>
      <c r="H66" s="832"/>
      <c r="I66" s="830"/>
      <c r="J66" s="830"/>
      <c r="K66" s="833"/>
      <c r="L66" s="833"/>
      <c r="M66" s="833"/>
      <c r="N66" s="836" t="s">
        <v>351</v>
      </c>
      <c r="O66" s="837"/>
      <c r="P66" s="833"/>
      <c r="Q66" s="838"/>
      <c r="R66" s="839"/>
      <c r="S66" s="840" t="str">
        <f aca="false">IF(R66="Y","",IF(AND(M66="",K66=""),"",IF(M66="",K66,M66)))</f>
        <v/>
      </c>
      <c r="T66" s="841" t="str">
        <f aca="false">IF(S66="","",IF($S$78="Y",U66,IF(S66&gt;=$S$69-$AB$35*$S$73,IF(S66&lt;=$S$69+$AB$35*$S$73,S66,""),"")))</f>
        <v/>
      </c>
      <c r="U66" s="840" t="str">
        <f aca="false">IF(R66="Y","",IF(AND(M66="",K66=""),"",IF(M66="",K66*O66,M66*O66)))</f>
        <v/>
      </c>
      <c r="V66" s="842" t="str">
        <f aca="false">IF(AND(N66="",L66=""),"",IF(N66="",L66,N66))</f>
        <v>million hectares</v>
      </c>
      <c r="Z66" s="686"/>
      <c r="AP66" s="686"/>
      <c r="AS66" s="844"/>
      <c r="AU66" s="843" t="e">
        <f aca="false">IF($AT$44="region",IF($E66=AU$47,$S66,""),IF($G66=AU$47,$S66,""))</f>
        <v>#REF!</v>
      </c>
      <c r="AV66" s="843" t="e">
        <f aca="false">IF($AT$44="Region",IF($E66=AU$47,$T66,""),IF($G66=AU$47,$T66,""))</f>
        <v>#REF!</v>
      </c>
      <c r="AX66" s="843" t="e">
        <f aca="false">IF($AT$44="region",IF($E66=AX$47,$S66,""),IF($G66=AX$47,$S66,""))</f>
        <v>#REF!</v>
      </c>
      <c r="AY66" s="843" t="e">
        <f aca="false">IF($AT$44="Region",IF($E66=AX$47,$T66,""),IF($G66=AX$47,$T66,""))</f>
        <v>#REF!</v>
      </c>
      <c r="BA66" s="843" t="e">
        <f aca="false">IF($AT$44="region",IF($E66=BA$47,$S66,""),IF($G66=BA$47,$S66,""))</f>
        <v>#REF!</v>
      </c>
      <c r="BB66" s="843" t="e">
        <f aca="false">IF($AT$44="Region",IF($E66=BA$47,$T66,""),IF($G66=BA$47,$T66,""))</f>
        <v>#REF!</v>
      </c>
      <c r="BD66" s="843" t="e">
        <f aca="false">IF($AT$44="region",IF($E66=BD$47,$S66,""),IF($G66=BD$47,$S66,""))</f>
        <v>#REF!</v>
      </c>
      <c r="BE66" s="843" t="e">
        <f aca="false">IF($AT$44="Region",IF($E66=BD$47,$T66,""),IF($G66=BD$47,$T66,""))</f>
        <v>#REF!</v>
      </c>
      <c r="BG66" s="843" t="e">
        <f aca="false">IF($AT$44="region",IF($E66=BG$47,$S66,""),IF($G66=BG$47,$S66,""))</f>
        <v>#REF!</v>
      </c>
      <c r="BH66" s="843" t="e">
        <f aca="false">IF($AT$44="Region",IF($E66=BG$47,$T66,""),IF($G66=BG$47,$T66,""))</f>
        <v>#REF!</v>
      </c>
      <c r="BI66" s="805"/>
      <c r="BJ66" s="843" t="str">
        <f aca="false">IF($E66=$BJ$47,S66,"")</f>
        <v/>
      </c>
      <c r="BK66" s="843" t="str">
        <f aca="false">IF($E66=$BJ$47,T66,"")</f>
        <v/>
      </c>
      <c r="BM66" s="843" t="str">
        <f aca="false">IF($E66=$BM$47,S66,"")</f>
        <v/>
      </c>
      <c r="BN66" s="843" t="str">
        <f aca="false">IF($E66=$BM$47,T66,"")</f>
        <v/>
      </c>
      <c r="BP66" s="843" t="str">
        <f aca="false">IF($E66=$BP$47,S66,"")</f>
        <v/>
      </c>
      <c r="BQ66" s="843" t="str">
        <f aca="false">IF($E66=$BP$47,T66,"")</f>
        <v/>
      </c>
      <c r="BS66" s="843" t="str">
        <f aca="false">IF($E66=$BS$47,S66,"")</f>
        <v/>
      </c>
      <c r="BT66" s="843" t="str">
        <f aca="false">IF($E66=$BS$47,T66,"")</f>
        <v/>
      </c>
      <c r="BU66" s="810"/>
      <c r="BV66" s="686"/>
      <c r="BW66" s="843" t="str">
        <f aca="false">IF($AT$44="Thermal-Moisture Regime",IF($E66=BW$47,$S66,""),IF($G66=BW$47,$S66,""))</f>
        <v/>
      </c>
      <c r="BX66" s="843" t="str">
        <f aca="false">IF($AT$44="Thermal-Moisture Regime",IF($E66=BW$47,$T66,""),IF($G66=BW$47,$T66,""))</f>
        <v/>
      </c>
      <c r="BY66" s="810"/>
      <c r="BZ66" s="843" t="str">
        <f aca="false">IF($AT$44="Thermal-Moisture Regime",IF($E66=BZ$47,$S66,""),IF($G66=BZ$47,$S66,""))</f>
        <v/>
      </c>
      <c r="CA66" s="843" t="str">
        <f aca="false">IF($AT$44="Thermal-Moisture Regime",IF($E66=BZ$47,$T66,""),IF($G66=BZ$47,$T66,""))</f>
        <v/>
      </c>
      <c r="CC66" s="843" t="str">
        <f aca="false">IF($AT$44="Thermal-Moisture Regime",IF($E66=CC$47,$S66,""),IF($G66=CC$47,$S66,""))</f>
        <v/>
      </c>
      <c r="CD66" s="843" t="str">
        <f aca="false">IF($AT$44="Thermal-Moisture Regime",IF($E66=CC$47,$T66,""),IF($G66=CC$47,$T66,""))</f>
        <v/>
      </c>
      <c r="CF66" s="843" t="str">
        <f aca="false">IF($AT$44="Thermal-Moisture Regime",IF($E66=CF$47,$S66,""),IF($G66=CF$47,$S66,""))</f>
        <v/>
      </c>
      <c r="CG66" s="843" t="str">
        <f aca="false">IF($AT$44="Thermal-Moisture Regime",IF($E66=CF$47,$T66,""),IF($G66=CF$47,$T66,""))</f>
        <v/>
      </c>
      <c r="CI66" s="843" t="str">
        <f aca="false">IF($AT$44="Thermal-Moisture Regime",IF($E66=CI$47,$S66,""),IF($G66=CI$47,$S66,""))</f>
        <v/>
      </c>
      <c r="CJ66" s="843" t="str">
        <f aca="false">IF($AT$44="Thermal-Moisture Regime",IF($E66=CI$47,$T66,""),IF($G66=CI$47,$T66,""))</f>
        <v/>
      </c>
      <c r="CL66" s="843" t="str">
        <f aca="false">IF($AT$44="Thermal-Moisture Regime",IF($E66=CL$47,$S66,""),IF($G66=CL$47,$S66,""))</f>
        <v/>
      </c>
      <c r="CM66" s="843" t="str">
        <f aca="false">IF($AT$44="Thermal-Moisture Regime",IF($E66=CL$47,$T66,""),IF($G66=CL$47,$T66,""))</f>
        <v/>
      </c>
    </row>
    <row r="67" s="628" customFormat="true" ht="18" hidden="false" customHeight="false" outlineLevel="0" collapsed="false">
      <c r="A67" s="828" t="n">
        <v>19</v>
      </c>
      <c r="B67" s="829" t="str">
        <f aca="false">CONCATENATE(E67,": ",C67)</f>
        <v>: </v>
      </c>
      <c r="C67" s="830"/>
      <c r="D67" s="830"/>
      <c r="E67" s="831"/>
      <c r="F67" s="830"/>
      <c r="G67" s="831"/>
      <c r="H67" s="832"/>
      <c r="I67" s="830"/>
      <c r="J67" s="830"/>
      <c r="K67" s="833"/>
      <c r="L67" s="833"/>
      <c r="M67" s="833"/>
      <c r="N67" s="836" t="s">
        <v>351</v>
      </c>
      <c r="O67" s="837"/>
      <c r="P67" s="833"/>
      <c r="Q67" s="838"/>
      <c r="R67" s="839"/>
      <c r="S67" s="840" t="str">
        <f aca="false">IF(R67="Y","",IF(AND(M67="",K67=""),"",IF(M67="",K67,M67)))</f>
        <v/>
      </c>
      <c r="T67" s="841" t="str">
        <f aca="false">IF(S67="","",IF($S$78="Y",U67,IF(S67&gt;=$S$69-$AB$35*$S$73,IF(S67&lt;=$S$69+$AB$35*$S$73,S67,""),"")))</f>
        <v/>
      </c>
      <c r="U67" s="840" t="str">
        <f aca="false">IF(R67="Y","",IF(AND(M67="",K67=""),"",IF(M67="",K67*O67,M67*O67)))</f>
        <v/>
      </c>
      <c r="V67" s="842" t="str">
        <f aca="false">IF(AND(N67="",L67=""),"",IF(N67="",L67,N67))</f>
        <v>million hectares</v>
      </c>
      <c r="Z67" s="686"/>
      <c r="AP67" s="686"/>
      <c r="AS67" s="844"/>
      <c r="AU67" s="843" t="e">
        <f aca="false">IF($AT$44="region",IF($E67=AU$47,$S67,""),IF($G67=AU$47,$S67,""))</f>
        <v>#REF!</v>
      </c>
      <c r="AV67" s="843" t="e">
        <f aca="false">IF($AT$44="Region",IF($E67=AU$47,$T67,""),IF($G67=AU$47,$T67,""))</f>
        <v>#REF!</v>
      </c>
      <c r="AX67" s="843" t="e">
        <f aca="false">IF($AT$44="region",IF($E67=AX$47,$S67,""),IF($G67=AX$47,$S67,""))</f>
        <v>#REF!</v>
      </c>
      <c r="AY67" s="843" t="e">
        <f aca="false">IF($AT$44="Region",IF($E67=AX$47,$T67,""),IF($G67=AX$47,$T67,""))</f>
        <v>#REF!</v>
      </c>
      <c r="BA67" s="843" t="e">
        <f aca="false">IF($AT$44="region",IF($E67=BA$47,$S67,""),IF($G67=BA$47,$S67,""))</f>
        <v>#REF!</v>
      </c>
      <c r="BB67" s="843" t="e">
        <f aca="false">IF($AT$44="Region",IF($E67=BA$47,$T67,""),IF($G67=BA$47,$T67,""))</f>
        <v>#REF!</v>
      </c>
      <c r="BD67" s="843" t="e">
        <f aca="false">IF($AT$44="region",IF($E67=BD$47,$S67,""),IF($G67=BD$47,$S67,""))</f>
        <v>#REF!</v>
      </c>
      <c r="BE67" s="843" t="e">
        <f aca="false">IF($AT$44="Region",IF($E67=BD$47,$T67,""),IF($G67=BD$47,$T67,""))</f>
        <v>#REF!</v>
      </c>
      <c r="BG67" s="843" t="e">
        <f aca="false">IF($AT$44="region",IF($E67=BG$47,$S67,""),IF($G67=BG$47,$S67,""))</f>
        <v>#REF!</v>
      </c>
      <c r="BH67" s="843" t="e">
        <f aca="false">IF($AT$44="Region",IF($E67=BG$47,$T67,""),IF($G67=BG$47,$T67,""))</f>
        <v>#REF!</v>
      </c>
      <c r="BI67" s="805"/>
      <c r="BJ67" s="843" t="str">
        <f aca="false">IF($E67=$BJ$47,S67,"")</f>
        <v/>
      </c>
      <c r="BK67" s="843" t="str">
        <f aca="false">IF($E67=$BJ$47,T67,"")</f>
        <v/>
      </c>
      <c r="BM67" s="843" t="str">
        <f aca="false">IF($E67=$BM$47,S67,"")</f>
        <v/>
      </c>
      <c r="BN67" s="843" t="str">
        <f aca="false">IF($E67=$BM$47,T67,"")</f>
        <v/>
      </c>
      <c r="BP67" s="843" t="str">
        <f aca="false">IF($E67=$BP$47,S67,"")</f>
        <v/>
      </c>
      <c r="BQ67" s="843" t="str">
        <f aca="false">IF($E67=$BP$47,T67,"")</f>
        <v/>
      </c>
      <c r="BS67" s="843" t="str">
        <f aca="false">IF($E67=$BS$47,S67,"")</f>
        <v/>
      </c>
      <c r="BT67" s="843" t="str">
        <f aca="false">IF($E67=$BS$47,T67,"")</f>
        <v/>
      </c>
      <c r="BU67" s="810"/>
      <c r="BV67" s="686"/>
      <c r="BW67" s="843" t="str">
        <f aca="false">IF($AT$44="Thermal-Moisture Regime",IF($E67=BW$47,$S67,""),IF($G67=BW$47,$S67,""))</f>
        <v/>
      </c>
      <c r="BX67" s="843" t="str">
        <f aca="false">IF($AT$44="Thermal-Moisture Regime",IF($E67=BW$47,$T67,""),IF($G67=BW$47,$T67,""))</f>
        <v/>
      </c>
      <c r="BY67" s="810"/>
      <c r="BZ67" s="843" t="str">
        <f aca="false">IF($AT$44="Thermal-Moisture Regime",IF($E67=BZ$47,$S67,""),IF($G67=BZ$47,$S67,""))</f>
        <v/>
      </c>
      <c r="CA67" s="843" t="str">
        <f aca="false">IF($AT$44="Thermal-Moisture Regime",IF($E67=BZ$47,$T67,""),IF($G67=BZ$47,$T67,""))</f>
        <v/>
      </c>
      <c r="CC67" s="843" t="str">
        <f aca="false">IF($AT$44="Thermal-Moisture Regime",IF($E67=CC$47,$S67,""),IF($G67=CC$47,$S67,""))</f>
        <v/>
      </c>
      <c r="CD67" s="843" t="str">
        <f aca="false">IF($AT$44="Thermal-Moisture Regime",IF($E67=CC$47,$T67,""),IF($G67=CC$47,$T67,""))</f>
        <v/>
      </c>
      <c r="CF67" s="843" t="str">
        <f aca="false">IF($AT$44="Thermal-Moisture Regime",IF($E67=CF$47,$S67,""),IF($G67=CF$47,$S67,""))</f>
        <v/>
      </c>
      <c r="CG67" s="843" t="str">
        <f aca="false">IF($AT$44="Thermal-Moisture Regime",IF($E67=CF$47,$T67,""),IF($G67=CF$47,$T67,""))</f>
        <v/>
      </c>
      <c r="CI67" s="843" t="str">
        <f aca="false">IF($AT$44="Thermal-Moisture Regime",IF($E67=CI$47,$S67,""),IF($G67=CI$47,$S67,""))</f>
        <v/>
      </c>
      <c r="CJ67" s="843" t="str">
        <f aca="false">IF($AT$44="Thermal-Moisture Regime",IF($E67=CI$47,$T67,""),IF($G67=CI$47,$T67,""))</f>
        <v/>
      </c>
      <c r="CL67" s="843" t="str">
        <f aca="false">IF($AT$44="Thermal-Moisture Regime",IF($E67=CL$47,$S67,""),IF($G67=CL$47,$S67,""))</f>
        <v/>
      </c>
      <c r="CM67" s="843" t="str">
        <f aca="false">IF($AT$44="Thermal-Moisture Regime",IF($E67=CL$47,$T67,""),IF($G67=CL$47,$T67,""))</f>
        <v/>
      </c>
    </row>
    <row r="68" s="628" customFormat="true" ht="18" hidden="false" customHeight="false" outlineLevel="0" collapsed="false">
      <c r="A68" s="828" t="n">
        <v>20</v>
      </c>
      <c r="B68" s="829" t="str">
        <f aca="false">CONCATENATE(E68,": ",C68)</f>
        <v>: </v>
      </c>
      <c r="C68" s="830"/>
      <c r="D68" s="830"/>
      <c r="E68" s="831"/>
      <c r="F68" s="830"/>
      <c r="G68" s="831"/>
      <c r="H68" s="832"/>
      <c r="I68" s="830"/>
      <c r="J68" s="830"/>
      <c r="K68" s="833"/>
      <c r="L68" s="833"/>
      <c r="M68" s="833"/>
      <c r="N68" s="836" t="s">
        <v>351</v>
      </c>
      <c r="O68" s="837"/>
      <c r="P68" s="833"/>
      <c r="Q68" s="838"/>
      <c r="R68" s="839"/>
      <c r="S68" s="840" t="str">
        <f aca="false">IF(R68="Y","",IF(AND(M68="",K68=""),"",IF(M68="",K68,M68)))</f>
        <v/>
      </c>
      <c r="T68" s="841" t="str">
        <f aca="false">IF(S68="","",IF($S$78="Y",U68,IF(S68&gt;=$S$69-$AB$35*$S$73,IF(S68&lt;=$S$69+$AB$35*$S$73,S68,""),"")))</f>
        <v/>
      </c>
      <c r="U68" s="840" t="str">
        <f aca="false">IF(R68="Y","",IF(AND(M68="",K68=""),"",IF(M68="",K68*O68,M68*O68)))</f>
        <v/>
      </c>
      <c r="V68" s="842" t="str">
        <f aca="false">IF(AND(N68="",L68=""),"",IF(N68="",L68,N68))</f>
        <v>million hectares</v>
      </c>
      <c r="Z68" s="686"/>
      <c r="AP68" s="686"/>
      <c r="AS68" s="844"/>
      <c r="AU68" s="843" t="e">
        <f aca="false">IF($AT$44="region",IF($E68=AU$47,$S68,""),IF($G68=AU$47,$S68,""))</f>
        <v>#REF!</v>
      </c>
      <c r="AV68" s="843" t="e">
        <f aca="false">IF($AT$44="Region",IF($E68=AU$47,$T68,""),IF($G68=AU$47,$T68,""))</f>
        <v>#REF!</v>
      </c>
      <c r="AX68" s="843" t="e">
        <f aca="false">IF($AT$44="region",IF($E68=AX$47,$S68,""),IF($G68=AX$47,$S68,""))</f>
        <v>#REF!</v>
      </c>
      <c r="AY68" s="843" t="e">
        <f aca="false">IF($AT$44="Region",IF($E68=AX$47,$T68,""),IF($G68=AX$47,$T68,""))</f>
        <v>#REF!</v>
      </c>
      <c r="BA68" s="843" t="e">
        <f aca="false">IF($AT$44="region",IF($E68=BA$47,$S68,""),IF($G68=BA$47,$S68,""))</f>
        <v>#REF!</v>
      </c>
      <c r="BB68" s="843" t="e">
        <f aca="false">IF($AT$44="Region",IF($E68=BA$47,$T68,""),IF($G68=BA$47,$T68,""))</f>
        <v>#REF!</v>
      </c>
      <c r="BD68" s="843" t="e">
        <f aca="false">IF($AT$44="region",IF($E68=BD$47,$S68,""),IF($G68=BD$47,$S68,""))</f>
        <v>#REF!</v>
      </c>
      <c r="BE68" s="843" t="e">
        <f aca="false">IF($AT$44="Region",IF($E68=BD$47,$T68,""),IF($G68=BD$47,$T68,""))</f>
        <v>#REF!</v>
      </c>
      <c r="BG68" s="843" t="e">
        <f aca="false">IF($AT$44="region",IF($E68=BG$47,$S68,""),IF($G68=BG$47,$S68,""))</f>
        <v>#REF!</v>
      </c>
      <c r="BH68" s="843" t="e">
        <f aca="false">IF($AT$44="Region",IF($E68=BG$47,$T68,""),IF($G68=BG$47,$T68,""))</f>
        <v>#REF!</v>
      </c>
      <c r="BI68" s="805"/>
      <c r="BJ68" s="843" t="str">
        <f aca="false">IF($E68=$BJ$47,S68,"")</f>
        <v/>
      </c>
      <c r="BK68" s="843" t="str">
        <f aca="false">IF($E68=$BJ$47,T68,"")</f>
        <v/>
      </c>
      <c r="BM68" s="843" t="str">
        <f aca="false">IF($E68=$BM$47,S68,"")</f>
        <v/>
      </c>
      <c r="BN68" s="843" t="str">
        <f aca="false">IF($E68=$BM$47,T68,"")</f>
        <v/>
      </c>
      <c r="BP68" s="843" t="str">
        <f aca="false">IF($E68=$BP$47,S68,"")</f>
        <v/>
      </c>
      <c r="BQ68" s="843" t="str">
        <f aca="false">IF($E68=$BP$47,T68,"")</f>
        <v/>
      </c>
      <c r="BS68" s="843" t="str">
        <f aca="false">IF($E68=$BS$47,S68,"")</f>
        <v/>
      </c>
      <c r="BT68" s="843" t="str">
        <f aca="false">IF($E68=$BS$47,T68,"")</f>
        <v/>
      </c>
      <c r="BU68" s="810"/>
      <c r="BV68" s="686"/>
      <c r="BW68" s="843" t="str">
        <f aca="false">IF($AT$44="Thermal-Moisture Regime",IF($E68=BW$47,$S68,""),IF($G68=BW$47,$S68,""))</f>
        <v/>
      </c>
      <c r="BX68" s="843" t="str">
        <f aca="false">IF($AT$44="Thermal-Moisture Regime",IF($E68=BW$47,$T68,""),IF($G68=BW$47,$T68,""))</f>
        <v/>
      </c>
      <c r="BY68" s="810"/>
      <c r="BZ68" s="843" t="str">
        <f aca="false">IF($AT$44="Thermal-Moisture Regime",IF($E68=BZ$47,$S68,""),IF($G68=BZ$47,$S68,""))</f>
        <v/>
      </c>
      <c r="CA68" s="843" t="str">
        <f aca="false">IF($AT$44="Thermal-Moisture Regime",IF($E68=BZ$47,$T68,""),IF($G68=BZ$47,$T68,""))</f>
        <v/>
      </c>
      <c r="CC68" s="843" t="str">
        <f aca="false">IF($AT$44="Thermal-Moisture Regime",IF($E68=CC$47,$S68,""),IF($G68=CC$47,$S68,""))</f>
        <v/>
      </c>
      <c r="CD68" s="843" t="str">
        <f aca="false">IF($AT$44="Thermal-Moisture Regime",IF($E68=CC$47,$T68,""),IF($G68=CC$47,$T68,""))</f>
        <v/>
      </c>
      <c r="CF68" s="843" t="str">
        <f aca="false">IF($AT$44="Thermal-Moisture Regime",IF($E68=CF$47,$S68,""),IF($G68=CF$47,$S68,""))</f>
        <v/>
      </c>
      <c r="CG68" s="843" t="str">
        <f aca="false">IF($AT$44="Thermal-Moisture Regime",IF($E68=CF$47,$T68,""),IF($G68=CF$47,$T68,""))</f>
        <v/>
      </c>
      <c r="CI68" s="843" t="str">
        <f aca="false">IF($AT$44="Thermal-Moisture Regime",IF($E68=CI$47,$S68,""),IF($G68=CI$47,$S68,""))</f>
        <v/>
      </c>
      <c r="CJ68" s="843" t="str">
        <f aca="false">IF($AT$44="Thermal-Moisture Regime",IF($E68=CI$47,$T68,""),IF($G68=CI$47,$T68,""))</f>
        <v/>
      </c>
      <c r="CL68" s="843" t="str">
        <f aca="false">IF($AT$44="Thermal-Moisture Regime",IF($E68=CL$47,$S68,""),IF($G68=CL$47,$S68,""))</f>
        <v/>
      </c>
      <c r="CM68" s="843" t="str">
        <f aca="false">IF($AT$44="Thermal-Moisture Regime",IF($E68=CL$47,$T68,""),IF($G68=CL$47,$T68,""))</f>
        <v/>
      </c>
    </row>
    <row r="69" s="628" customFormat="true" ht="18" hidden="false" customHeight="false" outlineLevel="0" collapsed="false">
      <c r="A69" s="846"/>
      <c r="B69" s="847" t="s">
        <v>74</v>
      </c>
      <c r="C69" s="848"/>
      <c r="D69" s="848"/>
      <c r="E69" s="848"/>
      <c r="F69" s="848"/>
      <c r="G69" s="848"/>
      <c r="H69" s="810"/>
      <c r="J69" s="849"/>
      <c r="K69" s="810"/>
      <c r="L69" s="810"/>
      <c r="M69" s="810" t="s">
        <v>354</v>
      </c>
      <c r="N69" s="810"/>
      <c r="P69" s="838"/>
      <c r="Q69" s="838"/>
      <c r="R69" s="849" t="s">
        <v>355</v>
      </c>
      <c r="S69" s="850" t="n">
        <v>314.15</v>
      </c>
      <c r="T69" s="850" t="n">
        <v>314.15</v>
      </c>
      <c r="U69" s="851" t="e">
        <f aca="false">#DIV/0!</f>
        <v>#DIV/0!</v>
      </c>
      <c r="Z69" s="686"/>
      <c r="AP69" s="686"/>
      <c r="AT69" s="849" t="s">
        <v>356</v>
      </c>
      <c r="AU69" s="852" t="e">
        <f aca="false">AVERAGE(AU49:AU68)</f>
        <v>#REF!</v>
      </c>
      <c r="AV69" s="852" t="e">
        <f aca="false">SUM(AV49:AV68)/COUNTIF(AV49:AV68,"&gt;0")</f>
        <v>#REF!</v>
      </c>
      <c r="AX69" s="852" t="e">
        <f aca="false">AVERAGE(AX49:AX68)</f>
        <v>#REF!</v>
      </c>
      <c r="AY69" s="852" t="e">
        <f aca="false">SUM(AY49:AY68)/COUNTIF(AY49:AY68,"&gt;0")</f>
        <v>#REF!</v>
      </c>
      <c r="BA69" s="852" t="e">
        <f aca="false">AVERAGE(BA49:BA68)</f>
        <v>#REF!</v>
      </c>
      <c r="BB69" s="852" t="e">
        <f aca="false">SUM(BB49:BB68)/COUNTIF(BB49:BB68,"&gt;0")</f>
        <v>#REF!</v>
      </c>
      <c r="BD69" s="852" t="e">
        <f aca="false">AVERAGE(BD49:BD68)</f>
        <v>#REF!</v>
      </c>
      <c r="BE69" s="852" t="e">
        <f aca="false">SUM(BE49:BE68)/COUNTIF(BE49:BE68,"&gt;0")</f>
        <v>#REF!</v>
      </c>
      <c r="BG69" s="852" t="e">
        <f aca="false">AVERAGE(BG49:BG68)</f>
        <v>#REF!</v>
      </c>
      <c r="BH69" s="852" t="e">
        <f aca="false">SUM(BH49:BH68)/COUNTIF(BH49:BH68,"&gt;0")</f>
        <v>#REF!</v>
      </c>
      <c r="BI69" s="805"/>
      <c r="BJ69" s="852" t="e">
        <f aca="false">AVERAGE(BJ49:BJ68)</f>
        <v>#DIV/0!</v>
      </c>
      <c r="BK69" s="852" t="e">
        <f aca="false">SUM(BK49:BK68)/COUNTIF(BK49:BK68,"&gt;0")</f>
        <v>#DIV/0!</v>
      </c>
      <c r="BM69" s="852" t="e">
        <f aca="false">AVERAGE(BM49:BM68)</f>
        <v>#DIV/0!</v>
      </c>
      <c r="BN69" s="852" t="e">
        <f aca="false">SUM(BN49:BN68)/COUNTIF(BN49:BN68,"&gt;0")</f>
        <v>#DIV/0!</v>
      </c>
      <c r="BP69" s="852" t="e">
        <f aca="false">AVERAGE(BP49:BP68)</f>
        <v>#DIV/0!</v>
      </c>
      <c r="BQ69" s="852" t="e">
        <f aca="false">SUM(BQ49:BQ68)/COUNTIF(BQ49:BQ68,"&gt;0")</f>
        <v>#DIV/0!</v>
      </c>
      <c r="BS69" s="852" t="e">
        <f aca="false">AVERAGE(BS49:BS68)</f>
        <v>#DIV/0!</v>
      </c>
      <c r="BT69" s="852" t="e">
        <f aca="false">SUM(BT49:BT68)/COUNTIF(BT49:BT68,"&gt;0")</f>
        <v>#DIV/0!</v>
      </c>
      <c r="BU69" s="810"/>
      <c r="BV69" s="686"/>
      <c r="BW69" s="852" t="e">
        <f aca="false">AVERAGE(BW49:BW68)</f>
        <v>#DIV/0!</v>
      </c>
      <c r="BX69" s="852" t="e">
        <f aca="false">SUM(BX49:BX68)/COUNTIF(BX49:BX68,"&gt;0")</f>
        <v>#DIV/0!</v>
      </c>
      <c r="BY69" s="810"/>
      <c r="BZ69" s="852" t="e">
        <f aca="false">AVERAGE(BZ49:BZ68)</f>
        <v>#DIV/0!</v>
      </c>
      <c r="CA69" s="852" t="e">
        <f aca="false">SUM(CA49:CA68)/COUNTIF(CA49:CA68,"&gt;0")</f>
        <v>#DIV/0!</v>
      </c>
      <c r="CC69" s="852" t="e">
        <f aca="false">AVERAGE(CC49:CC68)</f>
        <v>#DIV/0!</v>
      </c>
      <c r="CD69" s="852" t="e">
        <f aca="false">SUM(CD49:CD68)/COUNTIF(CD49:CD68,"&gt;0")</f>
        <v>#DIV/0!</v>
      </c>
      <c r="CF69" s="852" t="e">
        <f aca="false">AVERAGE(CF49:CF68)</f>
        <v>#DIV/0!</v>
      </c>
      <c r="CG69" s="852" t="e">
        <f aca="false">SUM(CG49:CG68)/COUNTIF(CG49:CG68,"&gt;0")</f>
        <v>#DIV/0!</v>
      </c>
      <c r="CI69" s="852" t="e">
        <f aca="false">AVERAGE(CI49:CI68)</f>
        <v>#DIV/0!</v>
      </c>
      <c r="CJ69" s="852" t="e">
        <f aca="false">SUM(CJ49:CJ68)/COUNTIF(CJ49:CJ68,"&gt;0")</f>
        <v>#DIV/0!</v>
      </c>
      <c r="CL69" s="852" t="e">
        <f aca="false">AVERAGE(CL49:CL68)</f>
        <v>#DIV/0!</v>
      </c>
      <c r="CM69" s="852" t="e">
        <f aca="false">SUM(CM49:CM68)/COUNTIF(CM49:CM68,"&gt;0")</f>
        <v>#DIV/0!</v>
      </c>
    </row>
    <row r="70" s="628" customFormat="true" ht="18" hidden="false" customHeight="false" outlineLevel="0" collapsed="false">
      <c r="A70" s="846"/>
      <c r="B70" s="847" t="s">
        <v>357</v>
      </c>
      <c r="C70" s="848" t="s">
        <v>358</v>
      </c>
      <c r="D70" s="853"/>
      <c r="E70" s="853"/>
      <c r="F70" s="853"/>
      <c r="G70" s="853"/>
      <c r="H70" s="853"/>
      <c r="I70" s="853"/>
      <c r="J70" s="853"/>
      <c r="K70" s="853"/>
      <c r="L70" s="810"/>
      <c r="M70" s="810"/>
      <c r="N70" s="810"/>
      <c r="P70" s="838"/>
      <c r="Q70" s="838"/>
      <c r="R70" s="854" t="s">
        <v>359</v>
      </c>
      <c r="S70" s="855" t="n">
        <v>450</v>
      </c>
      <c r="T70" s="855" t="n">
        <v>450</v>
      </c>
      <c r="U70" s="855" t="e">
        <f aca="false">#DIV/0!</f>
        <v>#DIV/0!</v>
      </c>
      <c r="V70" s="856" t="n">
        <v>1</v>
      </c>
      <c r="W70" s="669" t="s">
        <v>360</v>
      </c>
      <c r="Y70" s="628" t="s">
        <v>361</v>
      </c>
      <c r="Z70" s="686"/>
      <c r="AP70" s="686"/>
      <c r="AT70" s="854" t="s">
        <v>97</v>
      </c>
      <c r="AU70" s="857" t="e">
        <f aca="false">AU69+(AU75*AU72)</f>
        <v>#REF!</v>
      </c>
      <c r="AV70" s="857" t="e">
        <f aca="false">AV69+(AV75*AU72)</f>
        <v>#REF!</v>
      </c>
      <c r="AX70" s="857" t="e">
        <f aca="false">AX69+(AX75*AX72)</f>
        <v>#REF!</v>
      </c>
      <c r="AY70" s="857" t="e">
        <f aca="false">AY69+(AY75*AX72)</f>
        <v>#REF!</v>
      </c>
      <c r="BA70" s="857" t="e">
        <f aca="false">BA69+(BA75*BA72)</f>
        <v>#REF!</v>
      </c>
      <c r="BB70" s="857" t="e">
        <f aca="false">BB69+(BB75*BA72)</f>
        <v>#REF!</v>
      </c>
      <c r="BD70" s="857" t="e">
        <f aca="false">BD69+(BD75*BD72)</f>
        <v>#REF!</v>
      </c>
      <c r="BE70" s="857" t="e">
        <f aca="false">BE69+(BE75*BD72)</f>
        <v>#REF!</v>
      </c>
      <c r="BG70" s="857" t="e">
        <f aca="false">BG69+(BG75*BG72)</f>
        <v>#REF!</v>
      </c>
      <c r="BH70" s="857" t="e">
        <f aca="false">BH69+(BH75*BG72)</f>
        <v>#REF!</v>
      </c>
      <c r="BI70" s="805"/>
      <c r="BJ70" s="857" t="e">
        <f aca="false">BJ69+(BJ75*BJ72)</f>
        <v>#DIV/0!</v>
      </c>
      <c r="BK70" s="857" t="e">
        <f aca="false">BK69+(BK75*BJ72)</f>
        <v>#DIV/0!</v>
      </c>
      <c r="BM70" s="857" t="e">
        <f aca="false">BM69+(BM75*BM72)</f>
        <v>#DIV/0!</v>
      </c>
      <c r="BN70" s="857" t="e">
        <f aca="false">BN69+(BN75*BM72)</f>
        <v>#DIV/0!</v>
      </c>
      <c r="BP70" s="857" t="e">
        <f aca="false">BP69+(BP75*BP72)</f>
        <v>#DIV/0!</v>
      </c>
      <c r="BQ70" s="857" t="e">
        <f aca="false">BQ69+(BQ75*BP72)</f>
        <v>#DIV/0!</v>
      </c>
      <c r="BS70" s="857" t="e">
        <f aca="false">BS69+(BS75*BS72)</f>
        <v>#DIV/0!</v>
      </c>
      <c r="BT70" s="857" t="e">
        <f aca="false">BT69+(BT75*BS72)</f>
        <v>#DIV/0!</v>
      </c>
      <c r="BU70" s="810"/>
      <c r="BV70" s="686"/>
      <c r="BW70" s="857" t="e">
        <f aca="false">BW69+(BW75*BW72)</f>
        <v>#DIV/0!</v>
      </c>
      <c r="BX70" s="857" t="e">
        <f aca="false">BX69+(BX75*BW72)</f>
        <v>#DIV/0!</v>
      </c>
      <c r="BY70" s="810"/>
      <c r="BZ70" s="857" t="e">
        <f aca="false">BZ69+(BZ75*BZ72)</f>
        <v>#DIV/0!</v>
      </c>
      <c r="CA70" s="857" t="e">
        <f aca="false">CA69+(CA75*BZ72)</f>
        <v>#DIV/0!</v>
      </c>
      <c r="CC70" s="857" t="e">
        <f aca="false">CC69+(CC75*CC72)</f>
        <v>#DIV/0!</v>
      </c>
      <c r="CD70" s="857" t="e">
        <f aca="false">CD69+(CD75*CC72)</f>
        <v>#DIV/0!</v>
      </c>
      <c r="CF70" s="857" t="e">
        <f aca="false">CF69+(CF75*CF72)</f>
        <v>#DIV/0!</v>
      </c>
      <c r="CG70" s="857" t="e">
        <f aca="false">CG69+(CG75*CF72)</f>
        <v>#DIV/0!</v>
      </c>
      <c r="CI70" s="857" t="e">
        <f aca="false">CI69+(CI75*CI72)</f>
        <v>#DIV/0!</v>
      </c>
      <c r="CJ70" s="857" t="e">
        <f aca="false">CJ69+(CJ75*CI72)</f>
        <v>#DIV/0!</v>
      </c>
      <c r="CL70" s="857" t="e">
        <f aca="false">CL69+(CL75*CL72)</f>
        <v>#DIV/0!</v>
      </c>
      <c r="CM70" s="857" t="e">
        <f aca="false">CM69+(CM75*CL72)</f>
        <v>#DIV/0!</v>
      </c>
    </row>
    <row r="71" s="810" customFormat="true" ht="12.95" hidden="false" customHeight="true" outlineLevel="0" collapsed="false">
      <c r="A71" s="846"/>
      <c r="B71" s="847" t="s">
        <v>362</v>
      </c>
      <c r="C71" s="858"/>
      <c r="D71" s="853"/>
      <c r="E71" s="853"/>
      <c r="F71" s="853"/>
      <c r="G71" s="853"/>
      <c r="H71" s="853"/>
      <c r="I71" s="853"/>
      <c r="J71" s="853"/>
      <c r="K71" s="853"/>
      <c r="L71" s="628"/>
      <c r="M71" s="628"/>
      <c r="R71" s="854" t="s">
        <v>363</v>
      </c>
      <c r="S71" s="855" t="n">
        <v>178.3</v>
      </c>
      <c r="T71" s="855" t="n">
        <v>178.3</v>
      </c>
      <c r="U71" s="855" t="e">
        <f aca="false">#DIV/0!</f>
        <v>#DIV/0!</v>
      </c>
      <c r="V71" s="856" t="n">
        <v>1</v>
      </c>
      <c r="W71" s="669" t="s">
        <v>364</v>
      </c>
      <c r="X71" s="628"/>
      <c r="Y71" s="859" t="s">
        <v>166</v>
      </c>
      <c r="Z71" s="860"/>
      <c r="AP71" s="860"/>
      <c r="AQ71" s="628"/>
      <c r="AR71" s="628"/>
      <c r="AS71" s="628"/>
      <c r="AT71" s="854" t="s">
        <v>98</v>
      </c>
      <c r="AU71" s="857" t="e">
        <f aca="false">AU69-(AU75*AU73)</f>
        <v>#REF!</v>
      </c>
      <c r="AV71" s="857" t="e">
        <f aca="false">AV69-(AV75*AU73)</f>
        <v>#REF!</v>
      </c>
      <c r="AW71" s="628"/>
      <c r="AX71" s="857" t="e">
        <f aca="false">AX69-(AX75*AX73)</f>
        <v>#REF!</v>
      </c>
      <c r="AY71" s="857" t="e">
        <f aca="false">AY69-(AY75*AX73)</f>
        <v>#REF!</v>
      </c>
      <c r="AZ71" s="628"/>
      <c r="BA71" s="857" t="e">
        <f aca="false">BA69-(BA75*BA73)</f>
        <v>#REF!</v>
      </c>
      <c r="BB71" s="857" t="e">
        <f aca="false">BB69-(BB75*BA73)</f>
        <v>#REF!</v>
      </c>
      <c r="BC71" s="628"/>
      <c r="BD71" s="857" t="e">
        <f aca="false">BD69-(BD75*BD73)</f>
        <v>#REF!</v>
      </c>
      <c r="BE71" s="857" t="e">
        <f aca="false">BE69-(BE75*BD73)</f>
        <v>#REF!</v>
      </c>
      <c r="BF71" s="628"/>
      <c r="BG71" s="857" t="e">
        <f aca="false">BG69-(BG75*BG73)</f>
        <v>#REF!</v>
      </c>
      <c r="BH71" s="857" t="e">
        <f aca="false">BH69-(BH75*BG73)</f>
        <v>#REF!</v>
      </c>
      <c r="BI71" s="805"/>
      <c r="BJ71" s="857" t="e">
        <f aca="false">BJ69-(BJ75*BJ73)</f>
        <v>#DIV/0!</v>
      </c>
      <c r="BK71" s="857" t="e">
        <f aca="false">BK69-(BK75*BJ73)</f>
        <v>#DIV/0!</v>
      </c>
      <c r="BL71" s="628"/>
      <c r="BM71" s="857" t="e">
        <f aca="false">BM69-(BM75*BM73)</f>
        <v>#DIV/0!</v>
      </c>
      <c r="BN71" s="857" t="e">
        <f aca="false">BN69-(BN75*BM73)</f>
        <v>#DIV/0!</v>
      </c>
      <c r="BO71" s="628"/>
      <c r="BP71" s="857" t="e">
        <f aca="false">BP69-(BP75*BP73)</f>
        <v>#DIV/0!</v>
      </c>
      <c r="BQ71" s="857" t="e">
        <f aca="false">BQ69-(BQ75*BP73)</f>
        <v>#DIV/0!</v>
      </c>
      <c r="BR71" s="628"/>
      <c r="BS71" s="857" t="e">
        <f aca="false">BS69-(BS75*BS73)</f>
        <v>#DIV/0!</v>
      </c>
      <c r="BT71" s="857" t="e">
        <f aca="false">BT69-(BT75*BS73)</f>
        <v>#DIV/0!</v>
      </c>
      <c r="BV71" s="686"/>
      <c r="BW71" s="857" t="e">
        <f aca="false">BW69-(BW75*BW73)</f>
        <v>#DIV/0!</v>
      </c>
      <c r="BX71" s="857" t="e">
        <f aca="false">BX69-(BX75*BW73)</f>
        <v>#DIV/0!</v>
      </c>
      <c r="BZ71" s="857" t="e">
        <f aca="false">BZ69-(BZ75*BZ73)</f>
        <v>#DIV/0!</v>
      </c>
      <c r="CA71" s="857" t="e">
        <f aca="false">CA69-(CA75*BZ73)</f>
        <v>#DIV/0!</v>
      </c>
      <c r="CB71" s="628"/>
      <c r="CC71" s="857" t="e">
        <f aca="false">CC69-(CC75*CC73)</f>
        <v>#DIV/0!</v>
      </c>
      <c r="CD71" s="857" t="e">
        <f aca="false">CD69-(CD75*CC73)</f>
        <v>#DIV/0!</v>
      </c>
      <c r="CE71" s="628"/>
      <c r="CF71" s="857" t="e">
        <f aca="false">CF69-(CF75*CF73)</f>
        <v>#DIV/0!</v>
      </c>
      <c r="CG71" s="857" t="e">
        <f aca="false">CG69-(CG75*CF73)</f>
        <v>#DIV/0!</v>
      </c>
      <c r="CH71" s="628"/>
      <c r="CI71" s="857" t="e">
        <f aca="false">CI69-(CI75*CI73)</f>
        <v>#DIV/0!</v>
      </c>
      <c r="CJ71" s="857" t="e">
        <f aca="false">CJ69-(CJ75*CI73)</f>
        <v>#DIV/0!</v>
      </c>
      <c r="CK71" s="628"/>
      <c r="CL71" s="857" t="e">
        <f aca="false">CL69-(CL75*CL73)</f>
        <v>#DIV/0!</v>
      </c>
      <c r="CM71" s="857" t="e">
        <f aca="false">CM69-(CM75*CL73)</f>
        <v>#DIV/0!</v>
      </c>
      <c r="CN71" s="628"/>
    </row>
    <row r="72" s="810" customFormat="true" ht="18" hidden="false" customHeight="false" outlineLevel="0" collapsed="false">
      <c r="A72" s="846"/>
      <c r="B72" s="846"/>
      <c r="C72" s="858"/>
      <c r="D72" s="853"/>
      <c r="E72" s="853"/>
      <c r="F72" s="853"/>
      <c r="G72" s="853"/>
      <c r="H72" s="853"/>
      <c r="I72" s="853"/>
      <c r="J72" s="853"/>
      <c r="K72" s="853"/>
      <c r="R72" s="854" t="s">
        <v>365</v>
      </c>
      <c r="S72" s="855" t="s">
        <v>232</v>
      </c>
      <c r="T72" s="855" t="s">
        <v>232</v>
      </c>
      <c r="U72" s="855" t="e">
        <f aca="false">#DIV/0!</f>
        <v>#DIV/0!</v>
      </c>
      <c r="Z72" s="860"/>
      <c r="AP72" s="860"/>
      <c r="AS72" s="861" t="s">
        <v>366</v>
      </c>
      <c r="AT72" s="861"/>
      <c r="AU72" s="856" t="n">
        <v>1</v>
      </c>
      <c r="AX72" s="856" t="n">
        <v>1</v>
      </c>
      <c r="BA72" s="856" t="n">
        <v>1</v>
      </c>
      <c r="BD72" s="856" t="n">
        <v>1</v>
      </c>
      <c r="BG72" s="856" t="n">
        <v>1</v>
      </c>
      <c r="BI72" s="805"/>
      <c r="BJ72" s="856" t="n">
        <v>1</v>
      </c>
      <c r="BM72" s="856" t="n">
        <v>1</v>
      </c>
      <c r="BP72" s="856" t="n">
        <v>1</v>
      </c>
      <c r="BS72" s="856" t="n">
        <v>1</v>
      </c>
      <c r="BV72" s="860"/>
      <c r="BW72" s="856" t="n">
        <v>1</v>
      </c>
      <c r="BZ72" s="856" t="n">
        <v>1</v>
      </c>
      <c r="CC72" s="856" t="n">
        <v>1</v>
      </c>
      <c r="CF72" s="856" t="n">
        <v>1</v>
      </c>
      <c r="CI72" s="856" t="n">
        <v>1</v>
      </c>
      <c r="CL72" s="856" t="n">
        <v>1</v>
      </c>
    </row>
    <row r="73" s="810" customFormat="true" ht="18" hidden="false" customHeight="false" outlineLevel="0" collapsed="false">
      <c r="A73" s="862" t="str">
        <f aca="false">HYPERLINK("#"&amp;"'"&amp;A$1&amp;"'!a1","Back to top")</f>
        <v>Back to top</v>
      </c>
      <c r="B73" s="862"/>
      <c r="C73" s="858"/>
      <c r="D73" s="853"/>
      <c r="E73" s="853"/>
      <c r="F73" s="853"/>
      <c r="G73" s="853"/>
      <c r="H73" s="853"/>
      <c r="I73" s="853"/>
      <c r="J73" s="853"/>
      <c r="K73" s="853"/>
      <c r="N73" s="669"/>
      <c r="O73" s="669"/>
      <c r="R73" s="854" t="s">
        <v>367</v>
      </c>
      <c r="S73" s="855" t="n">
        <v>135.85</v>
      </c>
      <c r="T73" s="855" t="n">
        <v>135.85</v>
      </c>
      <c r="U73" s="855" t="e">
        <f aca="false">#DIV/0!</f>
        <v>#DIV/0!</v>
      </c>
      <c r="Z73" s="860"/>
      <c r="AP73" s="860"/>
      <c r="AS73" s="861"/>
      <c r="AT73" s="861"/>
      <c r="AU73" s="856" t="n">
        <v>1</v>
      </c>
      <c r="AX73" s="856" t="n">
        <v>1</v>
      </c>
      <c r="BA73" s="856" t="n">
        <v>1</v>
      </c>
      <c r="BD73" s="856" t="n">
        <v>1</v>
      </c>
      <c r="BG73" s="856" t="n">
        <v>1</v>
      </c>
      <c r="BI73" s="805"/>
      <c r="BJ73" s="856" t="n">
        <v>1</v>
      </c>
      <c r="BM73" s="856" t="n">
        <v>1</v>
      </c>
      <c r="BP73" s="856" t="n">
        <v>1</v>
      </c>
      <c r="BS73" s="856" t="n">
        <v>1</v>
      </c>
      <c r="BV73" s="860"/>
      <c r="BW73" s="856" t="n">
        <v>1</v>
      </c>
      <c r="BZ73" s="856" t="n">
        <v>1</v>
      </c>
      <c r="CC73" s="856" t="n">
        <v>1</v>
      </c>
      <c r="CF73" s="856" t="n">
        <v>1</v>
      </c>
      <c r="CI73" s="856" t="n">
        <v>1</v>
      </c>
      <c r="CL73" s="856" t="n">
        <v>1</v>
      </c>
    </row>
    <row r="74" s="810" customFormat="true" ht="18" hidden="false" customHeight="false" outlineLevel="0" collapsed="false">
      <c r="A74" s="846"/>
      <c r="B74" s="846"/>
      <c r="C74" s="828"/>
      <c r="D74" s="853"/>
      <c r="E74" s="853"/>
      <c r="F74" s="853"/>
      <c r="G74" s="853"/>
      <c r="H74" s="853"/>
      <c r="I74" s="853"/>
      <c r="J74" s="853"/>
      <c r="K74" s="853"/>
      <c r="R74" s="863" t="s">
        <v>368</v>
      </c>
      <c r="S74" s="864" t="n">
        <v>2</v>
      </c>
      <c r="T74" s="864" t="n">
        <v>2</v>
      </c>
      <c r="U74" s="865"/>
      <c r="V74" s="866" t="s">
        <v>369</v>
      </c>
      <c r="Z74" s="860"/>
      <c r="AP74" s="860"/>
      <c r="AT74" s="854" t="s">
        <v>365</v>
      </c>
      <c r="AU74" s="857" t="e">
        <f aca="false">IF((0.67*AU75)&gt;AU69,"no","yes")</f>
        <v>#REF!</v>
      </c>
      <c r="AV74" s="857" t="e">
        <f aca="false">IF((0.67*AV75)&gt;AV69,"no","yes")</f>
        <v>#REF!</v>
      </c>
      <c r="AX74" s="857" t="e">
        <f aca="false">IF((0.67*AX75)&gt;AX69,"no","yes")</f>
        <v>#REF!</v>
      </c>
      <c r="AY74" s="857" t="e">
        <f aca="false">IF((0.67*AY75)&gt;AY69,"no","yes")</f>
        <v>#REF!</v>
      </c>
      <c r="BA74" s="857" t="e">
        <f aca="false">IF((0.67*BA75)&gt;BA69,"no","yes")</f>
        <v>#REF!</v>
      </c>
      <c r="BB74" s="857" t="e">
        <f aca="false">IF((0.67*BB75)&gt;BB69,"no","yes")</f>
        <v>#REF!</v>
      </c>
      <c r="BD74" s="857" t="e">
        <f aca="false">IF((0.67*BD75)&gt;BD69,"no","yes")</f>
        <v>#REF!</v>
      </c>
      <c r="BE74" s="857" t="e">
        <f aca="false">IF((0.67*BE75)&gt;BE69,"no","yes")</f>
        <v>#REF!</v>
      </c>
      <c r="BG74" s="857" t="e">
        <f aca="false">IF((0.67*BG75)&gt;BG69,"no","yes")</f>
        <v>#REF!</v>
      </c>
      <c r="BH74" s="857" t="e">
        <f aca="false">IF((0.67*BH75)&gt;BH69,"no","yes")</f>
        <v>#REF!</v>
      </c>
      <c r="BI74" s="805"/>
      <c r="BJ74" s="857" t="e">
        <f aca="false">IF((0.67*BJ75)&gt;BJ69,"no","yes")</f>
        <v>#DIV/0!</v>
      </c>
      <c r="BK74" s="857" t="e">
        <f aca="false">IF((0.67*BK75)&gt;BK69,"no","yes")</f>
        <v>#DIV/0!</v>
      </c>
      <c r="BM74" s="857" t="e">
        <f aca="false">IF((0.67*BM75)&gt;BM69,"no","yes")</f>
        <v>#DIV/0!</v>
      </c>
      <c r="BN74" s="857" t="e">
        <f aca="false">IF((0.67*BN75)&gt;BN69,"no","yes")</f>
        <v>#DIV/0!</v>
      </c>
      <c r="BP74" s="857" t="e">
        <f aca="false">IF((0.67*BP75)&gt;BP69,"no","yes")</f>
        <v>#DIV/0!</v>
      </c>
      <c r="BQ74" s="857" t="e">
        <f aca="false">IF((0.67*BQ75)&gt;BQ69,"no","yes")</f>
        <v>#DIV/0!</v>
      </c>
      <c r="BS74" s="857" t="e">
        <f aca="false">IF((0.67*BS75)&gt;BS69,"no","yes")</f>
        <v>#DIV/0!</v>
      </c>
      <c r="BT74" s="857" t="e">
        <f aca="false">IF((0.67*BT75)&gt;BT69,"no","yes")</f>
        <v>#DIV/0!</v>
      </c>
      <c r="BV74" s="860"/>
      <c r="BW74" s="857" t="e">
        <f aca="false">IF((0.67*BW75)&gt;BW69,"no","yes")</f>
        <v>#DIV/0!</v>
      </c>
      <c r="BX74" s="857" t="e">
        <f aca="false">IF((0.67*BX75)&gt;BX69,"no","yes")</f>
        <v>#DIV/0!</v>
      </c>
      <c r="BZ74" s="857" t="e">
        <f aca="false">IF((0.67*BZ75)&gt;BZ69,"no","yes")</f>
        <v>#DIV/0!</v>
      </c>
      <c r="CA74" s="857" t="e">
        <f aca="false">IF((0.67*CA75)&gt;CA69,"no","yes")</f>
        <v>#DIV/0!</v>
      </c>
      <c r="CC74" s="857" t="e">
        <f aca="false">IF((0.67*CC75)&gt;CC69,"no","yes")</f>
        <v>#DIV/0!</v>
      </c>
      <c r="CD74" s="857" t="e">
        <f aca="false">IF((0.67*CD75)&gt;CD69,"no","yes")</f>
        <v>#DIV/0!</v>
      </c>
      <c r="CF74" s="857" t="e">
        <f aca="false">IF((0.67*CF75)&gt;CF69,"no","yes")</f>
        <v>#DIV/0!</v>
      </c>
      <c r="CG74" s="857" t="e">
        <f aca="false">IF((0.67*CG75)&gt;CG69,"no","yes")</f>
        <v>#DIV/0!</v>
      </c>
      <c r="CI74" s="857" t="e">
        <f aca="false">IF((0.67*CI75)&gt;CI69,"no","yes")</f>
        <v>#DIV/0!</v>
      </c>
      <c r="CJ74" s="857" t="e">
        <f aca="false">IF((0.67*CJ75)&gt;CJ69,"no","yes")</f>
        <v>#DIV/0!</v>
      </c>
      <c r="CL74" s="857" t="e">
        <f aca="false">IF((0.67*CL75)&gt;CL69,"no","yes")</f>
        <v>#DIV/0!</v>
      </c>
      <c r="CM74" s="857" t="e">
        <f aca="false">IF((0.67*CM75)&gt;CM69,"no","yes")</f>
        <v>#DIV/0!</v>
      </c>
    </row>
    <row r="75" s="810" customFormat="true" ht="18" hidden="false" customHeight="false" outlineLevel="0" collapsed="false">
      <c r="A75" s="846"/>
      <c r="B75" s="846"/>
      <c r="C75" s="846"/>
      <c r="D75" s="853"/>
      <c r="E75" s="853"/>
      <c r="F75" s="853"/>
      <c r="G75" s="853"/>
      <c r="H75" s="853"/>
      <c r="I75" s="853"/>
      <c r="J75" s="853"/>
      <c r="K75" s="853"/>
      <c r="R75" s="849" t="s">
        <v>370</v>
      </c>
      <c r="S75" s="850" t="e">
        <f aca="false">#DIV/0!</f>
        <v>#DIV/0!</v>
      </c>
      <c r="T75" s="850" t="e">
        <f aca="false">#DIV/0!</f>
        <v>#DIV/0!</v>
      </c>
      <c r="V75" s="867"/>
      <c r="W75" s="867"/>
      <c r="X75" s="867"/>
      <c r="Z75" s="860"/>
      <c r="AP75" s="860"/>
      <c r="AT75" s="854" t="s">
        <v>371</v>
      </c>
      <c r="AU75" s="857" t="e">
        <f aca="false">_xlfn.STDEV.P(AU49:AU68)</f>
        <v>#REF!</v>
      </c>
      <c r="AV75" s="857" t="e">
        <f aca="false">_xlfn.STDEV.P(AV49:AV68)</f>
        <v>#REF!</v>
      </c>
      <c r="AX75" s="857" t="e">
        <f aca="false">_xlfn.STDEV.P(AX49:AX68)</f>
        <v>#REF!</v>
      </c>
      <c r="AY75" s="857" t="e">
        <f aca="false">_xlfn.STDEV.P(AY49:AY68)</f>
        <v>#REF!</v>
      </c>
      <c r="BA75" s="857" t="e">
        <f aca="false">_xlfn.STDEV.P(BA49:BA68)</f>
        <v>#REF!</v>
      </c>
      <c r="BB75" s="857" t="e">
        <f aca="false">_xlfn.STDEV.P(BB49:BB68)</f>
        <v>#REF!</v>
      </c>
      <c r="BD75" s="857" t="e">
        <f aca="false">_xlfn.STDEV.P(BD49:BD68)</f>
        <v>#REF!</v>
      </c>
      <c r="BE75" s="857" t="e">
        <f aca="false">_xlfn.STDEV.P(BE49:BE68)</f>
        <v>#REF!</v>
      </c>
      <c r="BG75" s="857" t="e">
        <f aca="false">_xlfn.STDEV.P(BG49:BG68)</f>
        <v>#REF!</v>
      </c>
      <c r="BH75" s="857" t="e">
        <f aca="false">_xlfn.STDEV.P(BH49:BH68)</f>
        <v>#REF!</v>
      </c>
      <c r="BI75" s="805"/>
      <c r="BJ75" s="857" t="e">
        <f aca="false">_xlfn.STDEV.P(BJ49:BJ68)</f>
        <v>#DIV/0!</v>
      </c>
      <c r="BK75" s="857" t="e">
        <f aca="false">_xlfn.STDEV.P(BK49:BK68)</f>
        <v>#DIV/0!</v>
      </c>
      <c r="BM75" s="857" t="e">
        <f aca="false">_xlfn.STDEV.P(BM49:BM68)</f>
        <v>#DIV/0!</v>
      </c>
      <c r="BN75" s="857" t="e">
        <f aca="false">_xlfn.STDEV.P(BN49:BN68)</f>
        <v>#DIV/0!</v>
      </c>
      <c r="BP75" s="857" t="e">
        <f aca="false">_xlfn.STDEV.P(BP49:BP68)</f>
        <v>#DIV/0!</v>
      </c>
      <c r="BQ75" s="857" t="e">
        <f aca="false">_xlfn.STDEV.P(BQ49:BQ68)</f>
        <v>#DIV/0!</v>
      </c>
      <c r="BS75" s="857" t="e">
        <f aca="false">_xlfn.STDEV.P(BS49:BS68)</f>
        <v>#DIV/0!</v>
      </c>
      <c r="BT75" s="857" t="e">
        <f aca="false">_xlfn.STDEV.P(BT49:BT68)</f>
        <v>#DIV/0!</v>
      </c>
      <c r="BV75" s="860"/>
      <c r="BW75" s="857" t="e">
        <f aca="false">_xlfn.STDEV.P(BW49:BW68)</f>
        <v>#DIV/0!</v>
      </c>
      <c r="BX75" s="857" t="e">
        <f aca="false">_xlfn.STDEV.P(BX49:BX68)</f>
        <v>#DIV/0!</v>
      </c>
      <c r="BZ75" s="857" t="e">
        <f aca="false">_xlfn.STDEV.P(BZ49:BZ68)</f>
        <v>#DIV/0!</v>
      </c>
      <c r="CA75" s="857" t="e">
        <f aca="false">_xlfn.STDEV.P(CA49:CA68)</f>
        <v>#DIV/0!</v>
      </c>
      <c r="CC75" s="857" t="e">
        <f aca="false">_xlfn.STDEV.P(CC49:CC68)</f>
        <v>#DIV/0!</v>
      </c>
      <c r="CD75" s="857" t="e">
        <f aca="false">_xlfn.STDEV.P(CD49:CD68)</f>
        <v>#DIV/0!</v>
      </c>
      <c r="CF75" s="857" t="e">
        <f aca="false">_xlfn.STDEV.P(CF49:CF68)</f>
        <v>#DIV/0!</v>
      </c>
      <c r="CG75" s="857" t="e">
        <f aca="false">_xlfn.STDEV.P(CG49:CG68)</f>
        <v>#DIV/0!</v>
      </c>
      <c r="CI75" s="857" t="e">
        <f aca="false">_xlfn.STDEV.P(CI49:CI68)</f>
        <v>#DIV/0!</v>
      </c>
      <c r="CJ75" s="857" t="e">
        <f aca="false">_xlfn.STDEV.P(CJ49:CJ68)</f>
        <v>#DIV/0!</v>
      </c>
      <c r="CL75" s="857" t="e">
        <f aca="false">_xlfn.STDEV.P(CL49:CL68)</f>
        <v>#DIV/0!</v>
      </c>
      <c r="CM75" s="857" t="e">
        <f aca="false">_xlfn.STDEV.P(CM49:CM68)</f>
        <v>#DIV/0!</v>
      </c>
    </row>
    <row r="76" s="810" customFormat="true" ht="18" hidden="false" customHeight="false" outlineLevel="0" collapsed="false">
      <c r="D76" s="853"/>
      <c r="E76" s="853"/>
      <c r="F76" s="853"/>
      <c r="G76" s="853"/>
      <c r="H76" s="853"/>
      <c r="I76" s="853"/>
      <c r="J76" s="853"/>
      <c r="K76" s="853"/>
      <c r="V76" s="867"/>
      <c r="W76" s="867"/>
      <c r="X76" s="867"/>
      <c r="Z76" s="860"/>
      <c r="AP76" s="805"/>
      <c r="AT76" s="863" t="s">
        <v>372</v>
      </c>
      <c r="AU76" s="868" t="n">
        <f aca="false">COUNTIF(AU49:AU68,"&gt;0")</f>
        <v>0</v>
      </c>
      <c r="AV76" s="868" t="n">
        <f aca="false">COUNTIF(AV49:AV68,"&gt;0")</f>
        <v>0</v>
      </c>
      <c r="AX76" s="868" t="n">
        <f aca="false">COUNTIF(AX49:AX68,"&gt;0")</f>
        <v>0</v>
      </c>
      <c r="AY76" s="868" t="n">
        <f aca="false">COUNTIF(AY49:AY68,"&gt;0")</f>
        <v>0</v>
      </c>
      <c r="BA76" s="868" t="n">
        <f aca="false">COUNTIF(BA49:BA68,"&gt;0")</f>
        <v>0</v>
      </c>
      <c r="BB76" s="868" t="n">
        <f aca="false">COUNTIF(BB49:BB68,"&gt;0")</f>
        <v>0</v>
      </c>
      <c r="BD76" s="868" t="n">
        <f aca="false">COUNTIF(BD49:BD68,"&gt;0")</f>
        <v>0</v>
      </c>
      <c r="BE76" s="868" t="n">
        <f aca="false">COUNTIF(BE49:BE68,"&gt;0")</f>
        <v>0</v>
      </c>
      <c r="BG76" s="868" t="n">
        <f aca="false">COUNTIF(BG49:BG68,"&gt;0")</f>
        <v>0</v>
      </c>
      <c r="BH76" s="868" t="n">
        <f aca="false">COUNTIF(BH49:BH68,"&gt;0")</f>
        <v>0</v>
      </c>
      <c r="BI76" s="805"/>
      <c r="BJ76" s="868" t="n">
        <f aca="false">COUNTIF(BJ49:BJ68,"&gt;0")</f>
        <v>0</v>
      </c>
      <c r="BK76" s="868" t="n">
        <f aca="false">COUNTIF(BK49:BK68,"&gt;0")</f>
        <v>0</v>
      </c>
      <c r="BM76" s="868" t="n">
        <f aca="false">COUNTIF(BM49:BM68,"&gt;0")</f>
        <v>0</v>
      </c>
      <c r="BN76" s="868" t="n">
        <f aca="false">COUNTIF(BN49:BN68,"&gt;0")</f>
        <v>0</v>
      </c>
      <c r="BP76" s="868" t="n">
        <f aca="false">COUNTIF(BP49:BP68,"&gt;0")</f>
        <v>0</v>
      </c>
      <c r="BQ76" s="868" t="n">
        <f aca="false">COUNTIF(BQ49:BQ68,"&gt;0")</f>
        <v>0</v>
      </c>
      <c r="BS76" s="868" t="n">
        <f aca="false">COUNTIF(BS49:BS68,"&gt;0")</f>
        <v>0</v>
      </c>
      <c r="BT76" s="868" t="n">
        <f aca="false">COUNTIF(BT49:BT68,"&gt;0")</f>
        <v>0</v>
      </c>
      <c r="BV76" s="860"/>
      <c r="BW76" s="868" t="n">
        <f aca="false">COUNTIF(BW49:BW68,"&gt;0")</f>
        <v>0</v>
      </c>
      <c r="BX76" s="868" t="n">
        <f aca="false">COUNTIF(BX49:BX68,"&gt;0")</f>
        <v>0</v>
      </c>
      <c r="BZ76" s="868" t="n">
        <f aca="false">COUNTIF(BZ49:BZ68,"&gt;0")</f>
        <v>0</v>
      </c>
      <c r="CA76" s="868" t="n">
        <f aca="false">COUNTIF(CA49:CA68,"&gt;0")</f>
        <v>0</v>
      </c>
      <c r="CC76" s="868" t="n">
        <f aca="false">COUNTIF(CC49:CC68,"&gt;0")</f>
        <v>0</v>
      </c>
      <c r="CD76" s="868" t="n">
        <f aca="false">COUNTIF(CD49:CD68,"&gt;0")</f>
        <v>0</v>
      </c>
      <c r="CF76" s="868" t="n">
        <f aca="false">COUNTIF(CF49:CF68,"&gt;0")</f>
        <v>0</v>
      </c>
      <c r="CG76" s="868" t="n">
        <f aca="false">COUNTIF(CG49:CG68,"&gt;0")</f>
        <v>0</v>
      </c>
      <c r="CI76" s="868" t="n">
        <f aca="false">COUNTIF(CI49:CI68,"&gt;0")</f>
        <v>0</v>
      </c>
      <c r="CJ76" s="868" t="n">
        <f aca="false">COUNTIF(CJ49:CJ68,"&gt;0")</f>
        <v>0</v>
      </c>
      <c r="CL76" s="868" t="n">
        <f aca="false">COUNTIF(CL49:CL68,"&gt;0")</f>
        <v>0</v>
      </c>
      <c r="CM76" s="868" t="n">
        <f aca="false">COUNTIF(CM49:CM68,"&gt;0")</f>
        <v>0</v>
      </c>
    </row>
    <row r="77" s="810" customFormat="true" ht="18" hidden="false" customHeight="false" outlineLevel="0" collapsed="false">
      <c r="S77" s="869" t="s">
        <v>373</v>
      </c>
      <c r="V77" s="867"/>
      <c r="W77" s="867"/>
      <c r="X77" s="867"/>
      <c r="Z77" s="860"/>
      <c r="AP77" s="860"/>
      <c r="BI77" s="805"/>
      <c r="BV77" s="860"/>
    </row>
    <row r="78" s="810" customFormat="true" ht="18" hidden="false" customHeight="false" outlineLevel="0" collapsed="false">
      <c r="S78" s="870" t="s">
        <v>166</v>
      </c>
      <c r="V78" s="682"/>
      <c r="W78" s="682"/>
      <c r="X78" s="682"/>
      <c r="Z78" s="860"/>
      <c r="AP78" s="860"/>
      <c r="BI78" s="805"/>
      <c r="BV78" s="860"/>
    </row>
    <row r="79" s="789" customFormat="true" ht="30" hidden="false" customHeight="false" outlineLevel="0" collapsed="false">
      <c r="A79" s="786" t="s">
        <v>374</v>
      </c>
      <c r="B79" s="786"/>
      <c r="C79" s="787"/>
      <c r="D79" s="788"/>
      <c r="E79" s="788"/>
      <c r="F79" s="788"/>
      <c r="G79" s="788"/>
      <c r="H79" s="788"/>
      <c r="K79" s="788"/>
      <c r="L79" s="788"/>
      <c r="R79" s="790"/>
      <c r="S79" s="791" t="s">
        <v>323</v>
      </c>
      <c r="T79" s="791"/>
      <c r="U79" s="791"/>
      <c r="AE79" s="792"/>
      <c r="AI79" s="789" t="s">
        <v>324</v>
      </c>
      <c r="BI79" s="805"/>
    </row>
    <row r="80" s="628" customFormat="true" ht="12.95" hidden="false" customHeight="true" outlineLevel="0" collapsed="false">
      <c r="C80" s="784"/>
      <c r="D80" s="785"/>
      <c r="E80" s="785"/>
      <c r="F80" s="785"/>
      <c r="G80" s="785"/>
      <c r="H80" s="785"/>
      <c r="K80" s="785"/>
      <c r="L80" s="785"/>
      <c r="R80" s="690"/>
      <c r="S80" s="796"/>
      <c r="T80" s="796"/>
      <c r="U80" s="796"/>
      <c r="Z80" s="686"/>
      <c r="AP80" s="686"/>
      <c r="BV80" s="686"/>
    </row>
    <row r="81" s="686" customFormat="true" ht="18" hidden="false" customHeight="false" outlineLevel="0" collapsed="false">
      <c r="A81" s="800" t="n">
        <f aca="false">1+A46</f>
        <v>2</v>
      </c>
      <c r="B81" s="800"/>
      <c r="C81" s="801" t="s">
        <v>375</v>
      </c>
      <c r="D81" s="802"/>
      <c r="E81" s="802"/>
      <c r="F81" s="802"/>
      <c r="G81" s="802"/>
      <c r="H81" s="771"/>
      <c r="I81" s="802"/>
      <c r="J81" s="802"/>
      <c r="K81" s="802"/>
      <c r="L81" s="802"/>
      <c r="M81" s="802"/>
      <c r="N81" s="802"/>
      <c r="O81" s="802"/>
      <c r="P81" s="802"/>
      <c r="Q81" s="802"/>
      <c r="R81" s="802"/>
      <c r="S81" s="802"/>
      <c r="T81" s="771"/>
      <c r="U81" s="771"/>
      <c r="V81" s="771"/>
      <c r="W81" s="771"/>
      <c r="X81" s="771"/>
      <c r="Y81" s="771"/>
      <c r="AQ81" s="804" t="n">
        <f aca="false">A81</f>
        <v>2</v>
      </c>
      <c r="AR81" s="804" t="str">
        <f aca="false">C81</f>
        <v>CONVENTIONAL First Cost per Implementation Unit for replaced practices/technologies</v>
      </c>
      <c r="AS81" s="805"/>
      <c r="AT81" s="806"/>
      <c r="AU81" s="805"/>
      <c r="AV81" s="805"/>
      <c r="AW81" s="805"/>
      <c r="AX81" s="805"/>
      <c r="AY81" s="805"/>
      <c r="AZ81" s="805"/>
      <c r="BA81" s="805"/>
      <c r="BB81" s="805"/>
      <c r="BC81" s="805"/>
      <c r="BD81" s="805"/>
      <c r="BE81" s="805"/>
      <c r="BF81" s="805"/>
      <c r="BG81" s="805"/>
      <c r="BH81" s="805"/>
      <c r="BI81" s="805"/>
      <c r="BJ81" s="805"/>
      <c r="BK81" s="805"/>
      <c r="BL81" s="805"/>
      <c r="BM81" s="805"/>
      <c r="BN81" s="805"/>
      <c r="BO81" s="805"/>
      <c r="BP81" s="805"/>
      <c r="BQ81" s="805"/>
      <c r="BR81" s="805"/>
      <c r="BS81" s="805"/>
      <c r="BT81" s="805"/>
      <c r="BU81" s="805"/>
    </row>
    <row r="82" s="686" customFormat="true" ht="18" hidden="false" customHeight="false" outlineLevel="0" collapsed="false">
      <c r="A82" s="800"/>
      <c r="B82" s="800"/>
      <c r="C82" s="801"/>
      <c r="D82" s="802"/>
      <c r="E82" s="802"/>
      <c r="F82" s="802"/>
      <c r="G82" s="802"/>
      <c r="H82" s="771"/>
      <c r="I82" s="802"/>
      <c r="J82" s="802"/>
      <c r="K82" s="802"/>
      <c r="L82" s="802"/>
      <c r="M82" s="802"/>
      <c r="N82" s="802"/>
      <c r="O82" s="802"/>
      <c r="P82" s="802"/>
      <c r="Q82" s="802"/>
      <c r="R82" s="802"/>
      <c r="S82" s="802"/>
      <c r="T82" s="771"/>
      <c r="U82" s="771"/>
      <c r="V82" s="771"/>
      <c r="W82" s="771"/>
      <c r="X82" s="771"/>
      <c r="Y82" s="771"/>
      <c r="AQ82" s="804"/>
      <c r="AR82" s="804"/>
      <c r="AS82" s="805"/>
      <c r="AT82" s="806"/>
      <c r="AU82" s="805"/>
      <c r="AV82" s="805"/>
      <c r="AW82" s="805"/>
      <c r="AX82" s="805"/>
      <c r="AY82" s="805"/>
      <c r="AZ82" s="805"/>
      <c r="BA82" s="805"/>
      <c r="BB82" s="805"/>
      <c r="BC82" s="805"/>
      <c r="BD82" s="805"/>
      <c r="BE82" s="805"/>
      <c r="BF82" s="805"/>
      <c r="BG82" s="805"/>
      <c r="BH82" s="805"/>
      <c r="BI82" s="805"/>
      <c r="BJ82" s="805"/>
      <c r="BK82" s="805"/>
      <c r="BL82" s="805"/>
      <c r="BM82" s="805"/>
      <c r="BN82" s="805"/>
      <c r="BO82" s="805"/>
      <c r="BP82" s="805"/>
      <c r="BQ82" s="805"/>
      <c r="BR82" s="805"/>
      <c r="BS82" s="805"/>
      <c r="BT82" s="805"/>
      <c r="BU82" s="805"/>
    </row>
    <row r="83" s="807" customFormat="true" ht="15" hidden="false" customHeight="false" outlineLevel="0" collapsed="false">
      <c r="Z83" s="808"/>
      <c r="AP83" s="808"/>
      <c r="AQ83" s="628"/>
      <c r="AR83" s="628"/>
      <c r="AS83" s="628"/>
      <c r="AT83" s="628"/>
      <c r="AU83" s="809" t="e">
        <f aca="false">IF($AT$44="Region",'Advanced Controls'!$A$59,#REF!)</f>
        <v>#REF!</v>
      </c>
      <c r="AV83" s="809"/>
      <c r="AW83" s="628"/>
      <c r="AX83" s="809" t="e">
        <f aca="false">IF($AT$44="Region",'Advanced Controls'!$A$60,#REF!)</f>
        <v>#REF!</v>
      </c>
      <c r="AY83" s="809"/>
      <c r="AZ83" s="628"/>
      <c r="BA83" s="809" t="e">
        <f aca="false">IF($AT$44="Region",'Advanced Controls'!$A$61,#REF!)</f>
        <v>#REF!</v>
      </c>
      <c r="BB83" s="809"/>
      <c r="BC83" s="628"/>
      <c r="BD83" s="809" t="e">
        <f aca="false">IF($AT$44="Region",'Advanced Controls'!$A$62,#REF!)</f>
        <v>#REF!</v>
      </c>
      <c r="BE83" s="809"/>
      <c r="BF83" s="628"/>
      <c r="BG83" s="809" t="e">
        <f aca="false">IF($AT$44="Region",'Advanced Controls'!$A$63,#REF!)</f>
        <v>#REF!</v>
      </c>
      <c r="BH83" s="809"/>
      <c r="BI83" s="628"/>
      <c r="BJ83" s="809" t="s">
        <v>80</v>
      </c>
      <c r="BK83" s="809"/>
      <c r="BL83" s="628"/>
      <c r="BM83" s="809" t="s">
        <v>81</v>
      </c>
      <c r="BN83" s="809"/>
      <c r="BO83" s="628"/>
      <c r="BP83" s="809" t="s">
        <v>82</v>
      </c>
      <c r="BQ83" s="809"/>
      <c r="BR83" s="628"/>
      <c r="BS83" s="809" t="s">
        <v>83</v>
      </c>
      <c r="BT83" s="628"/>
      <c r="BU83" s="628"/>
      <c r="BV83" s="808"/>
    </row>
    <row r="84" s="628" customFormat="true" ht="45.75" hidden="false" customHeight="false" outlineLevel="0" collapsed="false">
      <c r="A84" s="811" t="s">
        <v>329</v>
      </c>
      <c r="B84" s="812" t="s">
        <v>104</v>
      </c>
      <c r="C84" s="813" t="s">
        <v>330</v>
      </c>
      <c r="D84" s="814" t="s">
        <v>331</v>
      </c>
      <c r="E84" s="814" t="s">
        <v>332</v>
      </c>
      <c r="F84" s="815" t="s">
        <v>333</v>
      </c>
      <c r="G84" s="815" t="s">
        <v>326</v>
      </c>
      <c r="H84" s="816" t="s">
        <v>334</v>
      </c>
      <c r="I84" s="816" t="s">
        <v>335</v>
      </c>
      <c r="J84" s="816" t="s">
        <v>336</v>
      </c>
      <c r="K84" s="817" t="s">
        <v>337</v>
      </c>
      <c r="L84" s="818" t="s">
        <v>338</v>
      </c>
      <c r="M84" s="819" t="s">
        <v>339</v>
      </c>
      <c r="N84" s="820" t="s">
        <v>340</v>
      </c>
      <c r="O84" s="821" t="s">
        <v>341</v>
      </c>
      <c r="P84" s="821" t="s">
        <v>342</v>
      </c>
      <c r="Q84" s="807"/>
      <c r="R84" s="822" t="s">
        <v>343</v>
      </c>
      <c r="S84" s="823" t="s">
        <v>344</v>
      </c>
      <c r="T84" s="824" t="s">
        <v>345</v>
      </c>
      <c r="U84" s="823" t="s">
        <v>346</v>
      </c>
      <c r="V84" s="825" t="s">
        <v>347</v>
      </c>
      <c r="W84" s="807"/>
      <c r="X84" s="807"/>
      <c r="Z84" s="686"/>
      <c r="AP84" s="686"/>
      <c r="AQ84" s="807"/>
      <c r="AR84" s="807"/>
      <c r="AS84" s="825" t="s">
        <v>348</v>
      </c>
      <c r="AT84" s="807"/>
      <c r="AU84" s="826" t="s">
        <v>344</v>
      </c>
      <c r="AV84" s="827" t="s">
        <v>345</v>
      </c>
      <c r="AW84" s="807"/>
      <c r="AX84" s="826" t="s">
        <v>344</v>
      </c>
      <c r="AY84" s="827" t="s">
        <v>345</v>
      </c>
      <c r="AZ84" s="807"/>
      <c r="BA84" s="826" t="s">
        <v>344</v>
      </c>
      <c r="BB84" s="827" t="s">
        <v>345</v>
      </c>
      <c r="BC84" s="807"/>
      <c r="BD84" s="826" t="s">
        <v>344</v>
      </c>
      <c r="BE84" s="827" t="s">
        <v>345</v>
      </c>
      <c r="BF84" s="807"/>
      <c r="BG84" s="826" t="s">
        <v>344</v>
      </c>
      <c r="BH84" s="827" t="s">
        <v>345</v>
      </c>
      <c r="BI84" s="807"/>
      <c r="BJ84" s="826" t="s">
        <v>344</v>
      </c>
      <c r="BK84" s="827" t="s">
        <v>345</v>
      </c>
      <c r="BL84" s="807"/>
      <c r="BM84" s="826" t="s">
        <v>344</v>
      </c>
      <c r="BN84" s="827" t="s">
        <v>345</v>
      </c>
      <c r="BO84" s="807"/>
      <c r="BP84" s="826" t="s">
        <v>344</v>
      </c>
      <c r="BQ84" s="827" t="s">
        <v>345</v>
      </c>
      <c r="BR84" s="807"/>
      <c r="BS84" s="826" t="s">
        <v>344</v>
      </c>
      <c r="BT84" s="827" t="s">
        <v>345</v>
      </c>
      <c r="BU84" s="807"/>
      <c r="BV84" s="686"/>
    </row>
    <row r="85" s="628" customFormat="true" ht="15" hidden="false" customHeight="false" outlineLevel="0" collapsed="false">
      <c r="A85" s="828" t="n">
        <v>1</v>
      </c>
      <c r="B85" s="829" t="str">
        <f aca="false">CONCATENATE(E85,": ",C85)</f>
        <v>: </v>
      </c>
      <c r="C85" s="831"/>
      <c r="D85" s="831"/>
      <c r="E85" s="831"/>
      <c r="F85" s="871"/>
      <c r="G85" s="831"/>
      <c r="H85" s="832"/>
      <c r="I85" s="830"/>
      <c r="J85" s="830"/>
      <c r="K85" s="834"/>
      <c r="L85" s="834"/>
      <c r="M85" s="835"/>
      <c r="N85" s="836" t="s">
        <v>376</v>
      </c>
      <c r="O85" s="834"/>
      <c r="P85" s="833"/>
      <c r="Q85" s="838"/>
      <c r="R85" s="839"/>
      <c r="S85" s="840" t="str">
        <f aca="false">IF(R85="Y","",IF(AND(M85="",K85=""),"",IF(M85="",K85,M85)))</f>
        <v/>
      </c>
      <c r="T85" s="841" t="str">
        <f aca="false">IF(S85="","",IF($S$113="Y",U85,IF(S85&gt;=$S$105-$AB$35*$S$109,IF(S85&lt;=$S$105+$AB$35*$S$109,S85,""),"")))</f>
        <v/>
      </c>
      <c r="U85" s="840" t="str">
        <f aca="false">IF(R85="Y","",IF(AND(M85="",K85=""),"",IF(M85="",K85*O85,M85*O85)))</f>
        <v/>
      </c>
      <c r="V85" s="842" t="str">
        <f aca="false">IF(AND(N85="",L85=""),"",IF(N85="",L85,N85))</f>
        <v>US$2014/ ha</v>
      </c>
      <c r="Z85" s="686"/>
      <c r="AP85" s="686"/>
      <c r="AS85" s="843" t="str">
        <f aca="false">$U85</f>
        <v/>
      </c>
      <c r="AU85" s="843" t="e">
        <f aca="false">IF($AT$44="region",IF($E85=AU$762,$S85,""),IF($G85=AU$762,$S85,""))</f>
        <v>#REF!</v>
      </c>
      <c r="AV85" s="843" t="e">
        <f aca="false">IF($AT$44="Region",IF($E85=AU$762,$T85,""),IF($G85=AU$762,$T85,""))</f>
        <v>#REF!</v>
      </c>
      <c r="AX85" s="843" t="e">
        <f aca="false">IF($AT$44="region",IF($E85=AX$762,$S85,""),IF($G85=AX$762,$S85,""))</f>
        <v>#REF!</v>
      </c>
      <c r="AY85" s="843" t="e">
        <f aca="false">IF($AT$44="Region",IF($E85=AX$762,$T85,""),IF($G85=AX$762,$T85,""))</f>
        <v>#REF!</v>
      </c>
      <c r="BA85" s="843" t="e">
        <f aca="false">IF($AT$44="region",IF($E85=BA$762,$S85,""),IF($G85=BA$762,$S85,""))</f>
        <v>#REF!</v>
      </c>
      <c r="BB85" s="843" t="e">
        <f aca="false">IF($AT$44="Region",IF($E85=BA$762,$T85,""),IF($G85=BA$762,$T85,""))</f>
        <v>#REF!</v>
      </c>
      <c r="BD85" s="843" t="e">
        <f aca="false">IF($AT$44="region",IF($E85=BD$762,$S85,""),IF($G85=BD$762,$S85,""))</f>
        <v>#REF!</v>
      </c>
      <c r="BE85" s="843" t="e">
        <f aca="false">IF($AT$44="Region",IF($E85=BD$762,$T85,""),IF($G85=BD$762,$T85,""))</f>
        <v>#REF!</v>
      </c>
      <c r="BG85" s="843" t="e">
        <f aca="false">IF($AT$44="region",IF($E85=BG$762,$S85,""),IF($G85=BG$762,$S85,""))</f>
        <v>#REF!</v>
      </c>
      <c r="BH85" s="843" t="e">
        <f aca="false">IF($AT$44="Region",IF($E85=BG$762,$T85,""),IF($G85=BG$762,$T85,""))</f>
        <v>#REF!</v>
      </c>
      <c r="BJ85" s="843" t="str">
        <f aca="false">IF($E85=$BJ$47,S85,"")</f>
        <v/>
      </c>
      <c r="BK85" s="843" t="str">
        <f aca="false">IF($E85=$BJ$47,T85,"")</f>
        <v/>
      </c>
      <c r="BM85" s="843" t="str">
        <f aca="false">IF($E85=$BM$47,S85,"")</f>
        <v/>
      </c>
      <c r="BN85" s="843" t="str">
        <f aca="false">IF($E85=$BM$47,T85,"")</f>
        <v/>
      </c>
      <c r="BP85" s="843" t="str">
        <f aca="false">IF($E85=$BP$47,S85,"")</f>
        <v/>
      </c>
      <c r="BQ85" s="843" t="str">
        <f aca="false">IF($E85=$BP$47,T85,"")</f>
        <v/>
      </c>
      <c r="BS85" s="843" t="str">
        <f aca="false">IF($E85=$BS$47,S85,"")</f>
        <v/>
      </c>
      <c r="BT85" s="843" t="str">
        <f aca="false">IF($E85=$BS$47,T85,"")</f>
        <v/>
      </c>
      <c r="BV85" s="686"/>
    </row>
    <row r="86" s="628" customFormat="true" ht="15" hidden="false" customHeight="false" outlineLevel="0" collapsed="false">
      <c r="A86" s="828" t="n">
        <v>2</v>
      </c>
      <c r="B86" s="829" t="str">
        <f aca="false">CONCATENATE(E86,": ",C86)</f>
        <v>: </v>
      </c>
      <c r="C86" s="831"/>
      <c r="D86" s="831"/>
      <c r="E86" s="831"/>
      <c r="F86" s="831"/>
      <c r="G86" s="831"/>
      <c r="H86" s="832"/>
      <c r="I86" s="830"/>
      <c r="J86" s="830"/>
      <c r="K86" s="837"/>
      <c r="L86" s="834"/>
      <c r="M86" s="835"/>
      <c r="N86" s="836" t="s">
        <v>376</v>
      </c>
      <c r="O86" s="837"/>
      <c r="P86" s="833"/>
      <c r="Q86" s="838"/>
      <c r="R86" s="839"/>
      <c r="S86" s="840" t="str">
        <f aca="false">IF(R86="Y","",IF(AND(M86="",K86=""),"",IF(M86="",K86,M86)))</f>
        <v/>
      </c>
      <c r="T86" s="841" t="str">
        <f aca="false">IF(S86="","",IF($S$113="Y",U86,IF(S86&gt;=$S$105-$AB$35*$S$109,IF(S86&lt;=$S$105+$AB$35*$S$109,S86,""),"")))</f>
        <v/>
      </c>
      <c r="U86" s="840" t="str">
        <f aca="false">IF(R86="Y","",IF(AND(M86="",K86=""),"",IF(M86="",K86*O86,M86*O86)))</f>
        <v/>
      </c>
      <c r="V86" s="842" t="str">
        <f aca="false">IF(AND(N86="",L86=""),"",IF(N86="",L86,N86))</f>
        <v>US$2014/ ha</v>
      </c>
      <c r="Z86" s="686"/>
      <c r="AP86" s="686"/>
      <c r="AS86" s="844"/>
      <c r="AU86" s="843" t="e">
        <f aca="false">IF($AT$44="region",IF($E86=AU$762,$S86,""),IF($G86=AU$762,$S86,""))</f>
        <v>#REF!</v>
      </c>
      <c r="AV86" s="843" t="e">
        <f aca="false">IF($AT$44="Region",IF($E86=AU$762,$T86,""),IF($G86=AU$762,$T86,""))</f>
        <v>#REF!</v>
      </c>
      <c r="AX86" s="843" t="e">
        <f aca="false">IF($AT$44="region",IF($E86=AX$762,$S86,""),IF($G86=AX$762,$S86,""))</f>
        <v>#REF!</v>
      </c>
      <c r="AY86" s="843" t="e">
        <f aca="false">IF($AT$44="Region",IF($E86=AX$762,$T86,""),IF($G86=AX$762,$T86,""))</f>
        <v>#REF!</v>
      </c>
      <c r="BA86" s="843" t="e">
        <f aca="false">IF($AT$44="region",IF($E86=BA$762,$S86,""),IF($G86=BA$762,$S86,""))</f>
        <v>#REF!</v>
      </c>
      <c r="BB86" s="843" t="e">
        <f aca="false">IF($AT$44="Region",IF($E86=BA$762,$T86,""),IF($G86=BA$762,$T86,""))</f>
        <v>#REF!</v>
      </c>
      <c r="BD86" s="843" t="e">
        <f aca="false">IF($AT$44="region",IF($E86=BD$762,$S86,""),IF($G86=BD$762,$S86,""))</f>
        <v>#REF!</v>
      </c>
      <c r="BE86" s="843" t="e">
        <f aca="false">IF($AT$44="Region",IF($E86=BD$762,$T86,""),IF($G86=BD$762,$T86,""))</f>
        <v>#REF!</v>
      </c>
      <c r="BG86" s="843" t="e">
        <f aca="false">IF($AT$44="region",IF($E86=BG$762,$S86,""),IF($G86=BG$762,$S86,""))</f>
        <v>#REF!</v>
      </c>
      <c r="BH86" s="843" t="e">
        <f aca="false">IF($AT$44="Region",IF($E86=BG$762,$T86,""),IF($G86=BG$762,$T86,""))</f>
        <v>#REF!</v>
      </c>
      <c r="BJ86" s="843" t="str">
        <f aca="false">IF($E86=$BJ$47,S86,"")</f>
        <v/>
      </c>
      <c r="BK86" s="843" t="str">
        <f aca="false">IF($E86=$BJ$47,T86,"")</f>
        <v/>
      </c>
      <c r="BM86" s="843" t="str">
        <f aca="false">IF($E86=$BM$47,S86,"")</f>
        <v/>
      </c>
      <c r="BN86" s="843" t="str">
        <f aca="false">IF($E86=$BM$47,T86,"")</f>
        <v/>
      </c>
      <c r="BP86" s="843" t="str">
        <f aca="false">IF($E86=$BP$47,S86,"")</f>
        <v/>
      </c>
      <c r="BQ86" s="843" t="str">
        <f aca="false">IF($E86=$BP$47,T86,"")</f>
        <v/>
      </c>
      <c r="BS86" s="843" t="str">
        <f aca="false">IF($E86=$BS$47,S86,"")</f>
        <v/>
      </c>
      <c r="BT86" s="843" t="str">
        <f aca="false">IF($E86=$BS$47,T86,"")</f>
        <v/>
      </c>
      <c r="BV86" s="686"/>
    </row>
    <row r="87" s="628" customFormat="true" ht="15" hidden="false" customHeight="false" outlineLevel="0" collapsed="false">
      <c r="A87" s="828" t="n">
        <v>3</v>
      </c>
      <c r="B87" s="829" t="str">
        <f aca="false">CONCATENATE(E87,": ",C87)</f>
        <v>: </v>
      </c>
      <c r="C87" s="830"/>
      <c r="D87" s="830"/>
      <c r="E87" s="831"/>
      <c r="F87" s="830"/>
      <c r="G87" s="831"/>
      <c r="H87" s="832"/>
      <c r="I87" s="830"/>
      <c r="J87" s="830"/>
      <c r="K87" s="833"/>
      <c r="L87" s="834"/>
      <c r="M87" s="835"/>
      <c r="N87" s="836" t="s">
        <v>376</v>
      </c>
      <c r="O87" s="837"/>
      <c r="P87" s="833"/>
      <c r="Q87" s="838"/>
      <c r="R87" s="839"/>
      <c r="S87" s="840" t="str">
        <f aca="false">IF(R87="Y","",IF(AND(M87="",K87=""),"",IF(M87="",K87,M87)))</f>
        <v/>
      </c>
      <c r="T87" s="841" t="str">
        <f aca="false">IF(S87="","",IF($S$113="Y",U87,IF(S87&gt;=$S$105-$AB$35*$S$109,IF(S87&lt;=$S$105+$AB$35*$S$109,S87,""),"")))</f>
        <v/>
      </c>
      <c r="U87" s="840" t="str">
        <f aca="false">IF(R87="Y","",IF(AND(M87="",K87=""),"",IF(M87="",K87*O87,M87*O87)))</f>
        <v/>
      </c>
      <c r="V87" s="842" t="str">
        <f aca="false">IF(AND(N87="",L87=""),"",IF(N87="",L87,N87))</f>
        <v>US$2014/ ha</v>
      </c>
      <c r="Z87" s="686"/>
      <c r="AP87" s="686"/>
      <c r="AS87" s="844"/>
      <c r="AU87" s="843" t="e">
        <f aca="false">IF($AT$44="region",IF($E87=AU$762,$S87,""),IF($G87=AU$762,$S87,""))</f>
        <v>#REF!</v>
      </c>
      <c r="AV87" s="843" t="e">
        <f aca="false">IF($AT$44="Region",IF($E87=AU$762,$T87,""),IF($G87=AU$762,$T87,""))</f>
        <v>#REF!</v>
      </c>
      <c r="AX87" s="843" t="e">
        <f aca="false">IF($AT$44="region",IF($E87=AX$762,$S87,""),IF($G87=AX$762,$S87,""))</f>
        <v>#REF!</v>
      </c>
      <c r="AY87" s="843" t="e">
        <f aca="false">IF($AT$44="Region",IF($E87=AX$762,$T87,""),IF($G87=AX$762,$T87,""))</f>
        <v>#REF!</v>
      </c>
      <c r="BA87" s="843" t="e">
        <f aca="false">IF($AT$44="region",IF($E87=BA$762,$S87,""),IF($G87=BA$762,$S87,""))</f>
        <v>#REF!</v>
      </c>
      <c r="BB87" s="843" t="e">
        <f aca="false">IF($AT$44="Region",IF($E87=BA$762,$T87,""),IF($G87=BA$762,$T87,""))</f>
        <v>#REF!</v>
      </c>
      <c r="BD87" s="843" t="e">
        <f aca="false">IF($AT$44="region",IF($E87=BD$762,$S87,""),IF($G87=BD$762,$S87,""))</f>
        <v>#REF!</v>
      </c>
      <c r="BE87" s="843" t="e">
        <f aca="false">IF($AT$44="Region",IF($E87=BD$762,$T87,""),IF($G87=BD$762,$T87,""))</f>
        <v>#REF!</v>
      </c>
      <c r="BG87" s="843" t="e">
        <f aca="false">IF($AT$44="region",IF($E87=BG$762,$S87,""),IF($G87=BG$762,$S87,""))</f>
        <v>#REF!</v>
      </c>
      <c r="BH87" s="843" t="e">
        <f aca="false">IF($AT$44="Region",IF($E87=BG$762,$T87,""),IF($G87=BG$762,$T87,""))</f>
        <v>#REF!</v>
      </c>
      <c r="BJ87" s="843" t="str">
        <f aca="false">IF($E87=$BJ$47,S87,"")</f>
        <v/>
      </c>
      <c r="BK87" s="843" t="str">
        <f aca="false">IF($E87=$BJ$47,T87,"")</f>
        <v/>
      </c>
      <c r="BM87" s="843" t="str">
        <f aca="false">IF($E87=$BM$47,S87,"")</f>
        <v/>
      </c>
      <c r="BN87" s="843" t="str">
        <f aca="false">IF($E87=$BM$47,T87,"")</f>
        <v/>
      </c>
      <c r="BP87" s="843" t="str">
        <f aca="false">IF($E87=$BP$47,S87,"")</f>
        <v/>
      </c>
      <c r="BQ87" s="843" t="str">
        <f aca="false">IF($E87=$BP$47,T87,"")</f>
        <v/>
      </c>
      <c r="BS87" s="843" t="str">
        <f aca="false">IF($E87=$BS$47,S87,"")</f>
        <v/>
      </c>
      <c r="BT87" s="843" t="str">
        <f aca="false">IF($E87=$BS$47,T87,"")</f>
        <v/>
      </c>
      <c r="BV87" s="686"/>
    </row>
    <row r="88" s="628" customFormat="true" ht="15" hidden="false" customHeight="false" outlineLevel="0" collapsed="false">
      <c r="A88" s="828" t="n">
        <v>4</v>
      </c>
      <c r="B88" s="829" t="str">
        <f aca="false">CONCATENATE(E88,": ",C88)</f>
        <v>: </v>
      </c>
      <c r="C88" s="830"/>
      <c r="D88" s="830"/>
      <c r="E88" s="831"/>
      <c r="F88" s="830"/>
      <c r="G88" s="831"/>
      <c r="H88" s="832"/>
      <c r="I88" s="830"/>
      <c r="J88" s="830"/>
      <c r="K88" s="833"/>
      <c r="L88" s="834"/>
      <c r="M88" s="835"/>
      <c r="N88" s="836" t="s">
        <v>376</v>
      </c>
      <c r="O88" s="837"/>
      <c r="P88" s="833"/>
      <c r="Q88" s="838"/>
      <c r="R88" s="839"/>
      <c r="S88" s="840" t="str">
        <f aca="false">IF(R88="Y","",IF(AND(M88="",K88=""),"",IF(M88="",K88,M88)))</f>
        <v/>
      </c>
      <c r="T88" s="841" t="str">
        <f aca="false">IF(S88="","",IF($S$113="Y",U88,IF(S88&gt;=$S$105-$AB$35*$S$109,IF(S88&lt;=$S$105+$AB$35*$S$109,S88,""),"")))</f>
        <v/>
      </c>
      <c r="U88" s="840" t="str">
        <f aca="false">IF(R88="Y","",IF(AND(M88="",K88=""),"",IF(M88="",K88*O88,M88*O88)))</f>
        <v/>
      </c>
      <c r="V88" s="842" t="str">
        <f aca="false">IF(AND(N88="",L88=""),"",IF(N88="",L88,N88))</f>
        <v>US$2014/ ha</v>
      </c>
      <c r="Z88" s="686"/>
      <c r="AP88" s="686"/>
      <c r="AS88" s="810"/>
      <c r="AU88" s="843" t="e">
        <f aca="false">IF($AT$44="region",IF($E88=AU$762,$S88,""),IF($G88=AU$762,$S88,""))</f>
        <v>#REF!</v>
      </c>
      <c r="AV88" s="843" t="e">
        <f aca="false">IF($AT$44="Region",IF($E88=AU$762,$T88,""),IF($G88=AU$762,$T88,""))</f>
        <v>#REF!</v>
      </c>
      <c r="AX88" s="843" t="e">
        <f aca="false">IF($AT$44="region",IF($E88=AX$762,$S88,""),IF($G88=AX$762,$S88,""))</f>
        <v>#REF!</v>
      </c>
      <c r="AY88" s="843" t="e">
        <f aca="false">IF($AT$44="Region",IF($E88=AX$762,$T88,""),IF($G88=AX$762,$T88,""))</f>
        <v>#REF!</v>
      </c>
      <c r="BA88" s="843" t="e">
        <f aca="false">IF($AT$44="region",IF($E88=BA$762,$S88,""),IF($G88=BA$762,$S88,""))</f>
        <v>#REF!</v>
      </c>
      <c r="BB88" s="843" t="e">
        <f aca="false">IF($AT$44="Region",IF($E88=BA$762,$T88,""),IF($G88=BA$762,$T88,""))</f>
        <v>#REF!</v>
      </c>
      <c r="BD88" s="843" t="e">
        <f aca="false">IF($AT$44="region",IF($E88=BD$762,$S88,""),IF($G88=BD$762,$S88,""))</f>
        <v>#REF!</v>
      </c>
      <c r="BE88" s="843" t="e">
        <f aca="false">IF($AT$44="Region",IF($E88=BD$762,$T88,""),IF($G88=BD$762,$T88,""))</f>
        <v>#REF!</v>
      </c>
      <c r="BG88" s="843" t="e">
        <f aca="false">IF($AT$44="region",IF($E88=BG$762,$S88,""),IF($G88=BG$762,$S88,""))</f>
        <v>#REF!</v>
      </c>
      <c r="BH88" s="843" t="e">
        <f aca="false">IF($AT$44="Region",IF($E88=BG$762,$T88,""),IF($G88=BG$762,$T88,""))</f>
        <v>#REF!</v>
      </c>
      <c r="BJ88" s="843" t="str">
        <f aca="false">IF($E88=$BJ$47,S88,"")</f>
        <v/>
      </c>
      <c r="BK88" s="843" t="str">
        <f aca="false">IF($E88=$BJ$47,T88,"")</f>
        <v/>
      </c>
      <c r="BM88" s="843" t="str">
        <f aca="false">IF($E88=$BM$47,S88,"")</f>
        <v/>
      </c>
      <c r="BN88" s="843" t="str">
        <f aca="false">IF($E88=$BM$47,T88,"")</f>
        <v/>
      </c>
      <c r="BP88" s="843" t="str">
        <f aca="false">IF($E88=$BP$47,S88,"")</f>
        <v/>
      </c>
      <c r="BQ88" s="843" t="str">
        <f aca="false">IF($E88=$BP$47,T88,"")</f>
        <v/>
      </c>
      <c r="BS88" s="843" t="str">
        <f aca="false">IF($E88=$BS$47,S88,"")</f>
        <v/>
      </c>
      <c r="BT88" s="843" t="str">
        <f aca="false">IF($E88=$BS$47,T88,"")</f>
        <v/>
      </c>
      <c r="BV88" s="686"/>
    </row>
    <row r="89" s="628" customFormat="true" ht="15" hidden="false" customHeight="false" outlineLevel="0" collapsed="false">
      <c r="A89" s="828" t="n">
        <v>5</v>
      </c>
      <c r="B89" s="829" t="str">
        <f aca="false">CONCATENATE(E89,": ",C89)</f>
        <v>: </v>
      </c>
      <c r="C89" s="830"/>
      <c r="D89" s="830"/>
      <c r="E89" s="831"/>
      <c r="F89" s="830"/>
      <c r="G89" s="831"/>
      <c r="H89" s="832"/>
      <c r="I89" s="830"/>
      <c r="J89" s="830"/>
      <c r="K89" s="833"/>
      <c r="L89" s="834"/>
      <c r="M89" s="835"/>
      <c r="N89" s="836" t="s">
        <v>376</v>
      </c>
      <c r="O89" s="837"/>
      <c r="P89" s="833"/>
      <c r="Q89" s="838"/>
      <c r="R89" s="839"/>
      <c r="S89" s="840" t="str">
        <f aca="false">IF(R89="Y","",IF(AND(M89="",K89=""),"",IF(M89="",K89,M89)))</f>
        <v/>
      </c>
      <c r="T89" s="841" t="str">
        <f aca="false">IF(S89="","",IF($S$113="Y",U89,IF(S89&gt;=$S$105-$AB$35*$S$109,IF(S89&lt;=$S$105+$AB$35*$S$109,S89,""),"")))</f>
        <v/>
      </c>
      <c r="U89" s="840" t="str">
        <f aca="false">IF(R89="Y","",IF(AND(M89="",K89=""),"",IF(M89="",K89*O89,M89*O89)))</f>
        <v/>
      </c>
      <c r="V89" s="842" t="str">
        <f aca="false">IF(AND(N89="",L89=""),"",IF(N89="",L89,N89))</f>
        <v>US$2014/ ha</v>
      </c>
      <c r="Z89" s="686"/>
      <c r="AP89" s="686"/>
      <c r="AS89" s="844"/>
      <c r="AU89" s="843" t="e">
        <f aca="false">IF($AT$44="region",IF($E89=AU$762,$S89,""),IF($G89=AU$762,$S89,""))</f>
        <v>#REF!</v>
      </c>
      <c r="AV89" s="843" t="e">
        <f aca="false">IF($AT$44="Region",IF($E89=AU$762,$T89,""),IF($G89=AU$762,$T89,""))</f>
        <v>#REF!</v>
      </c>
      <c r="AX89" s="843" t="e">
        <f aca="false">IF($AT$44="region",IF($E89=AX$762,$S89,""),IF($G89=AX$762,$S89,""))</f>
        <v>#REF!</v>
      </c>
      <c r="AY89" s="843" t="e">
        <f aca="false">IF($AT$44="Region",IF($E89=AX$762,$T89,""),IF($G89=AX$762,$T89,""))</f>
        <v>#REF!</v>
      </c>
      <c r="BA89" s="843" t="e">
        <f aca="false">IF($AT$44="region",IF($E89=BA$762,$S89,""),IF($G89=BA$762,$S89,""))</f>
        <v>#REF!</v>
      </c>
      <c r="BB89" s="843" t="e">
        <f aca="false">IF($AT$44="Region",IF($E89=BA$762,$T89,""),IF($G89=BA$762,$T89,""))</f>
        <v>#REF!</v>
      </c>
      <c r="BD89" s="843" t="e">
        <f aca="false">IF($AT$44="region",IF($E89=BD$762,$S89,""),IF($G89=BD$762,$S89,""))</f>
        <v>#REF!</v>
      </c>
      <c r="BE89" s="843" t="e">
        <f aca="false">IF($AT$44="Region",IF($E89=BD$762,$T89,""),IF($G89=BD$762,$T89,""))</f>
        <v>#REF!</v>
      </c>
      <c r="BG89" s="843" t="e">
        <f aca="false">IF($AT$44="region",IF($E89=BG$762,$S89,""),IF($G89=BG$762,$S89,""))</f>
        <v>#REF!</v>
      </c>
      <c r="BH89" s="843" t="e">
        <f aca="false">IF($AT$44="Region",IF($E89=BG$762,$T89,""),IF($G89=BG$762,$T89,""))</f>
        <v>#REF!</v>
      </c>
      <c r="BJ89" s="843" t="str">
        <f aca="false">IF($E89=$BJ$47,S89,"")</f>
        <v/>
      </c>
      <c r="BK89" s="843" t="str">
        <f aca="false">IF($E89=$BJ$47,T89,"")</f>
        <v/>
      </c>
      <c r="BM89" s="843" t="str">
        <f aca="false">IF($E89=$BM$47,S89,"")</f>
        <v/>
      </c>
      <c r="BN89" s="843" t="str">
        <f aca="false">IF($E89=$BM$47,T89,"")</f>
        <v/>
      </c>
      <c r="BP89" s="843" t="str">
        <f aca="false">IF($E89=$BP$47,S89,"")</f>
        <v/>
      </c>
      <c r="BQ89" s="843" t="str">
        <f aca="false">IF($E89=$BP$47,T89,"")</f>
        <v/>
      </c>
      <c r="BS89" s="843" t="str">
        <f aca="false">IF($E89=$BS$47,S89,"")</f>
        <v/>
      </c>
      <c r="BT89" s="843" t="str">
        <f aca="false">IF($E89=$BS$47,T89,"")</f>
        <v/>
      </c>
      <c r="BV89" s="686"/>
    </row>
    <row r="90" s="628" customFormat="true" ht="15" hidden="false" customHeight="false" outlineLevel="0" collapsed="false">
      <c r="A90" s="828" t="n">
        <v>6</v>
      </c>
      <c r="B90" s="829" t="str">
        <f aca="false">CONCATENATE(E90,": ",C90)</f>
        <v>: </v>
      </c>
      <c r="C90" s="830"/>
      <c r="D90" s="830"/>
      <c r="E90" s="831"/>
      <c r="F90" s="830"/>
      <c r="G90" s="831"/>
      <c r="H90" s="832"/>
      <c r="I90" s="830"/>
      <c r="J90" s="830"/>
      <c r="K90" s="833"/>
      <c r="L90" s="834"/>
      <c r="M90" s="835"/>
      <c r="N90" s="836" t="s">
        <v>376</v>
      </c>
      <c r="O90" s="837"/>
      <c r="P90" s="833"/>
      <c r="Q90" s="838"/>
      <c r="R90" s="839"/>
      <c r="S90" s="840" t="str">
        <f aca="false">IF(R90="Y","",IF(AND(M90="",K90=""),"",IF(M90="",K90,M90)))</f>
        <v/>
      </c>
      <c r="T90" s="841" t="str">
        <f aca="false">IF(S90="","",IF($S$113="Y",U90,IF(S90&gt;=$S$105-$AB$35*$S$109,IF(S90&lt;=$S$105+$AB$35*$S$109,S90,""),"")))</f>
        <v/>
      </c>
      <c r="U90" s="840" t="str">
        <f aca="false">IF(R90="Y","",IF(AND(M90="",K90=""),"",IF(M90="",K90*O90,M90*O90)))</f>
        <v/>
      </c>
      <c r="V90" s="842" t="str">
        <f aca="false">IF(AND(N90="",L90=""),"",IF(N90="",L90,N90))</f>
        <v>US$2014/ ha</v>
      </c>
      <c r="Z90" s="686"/>
      <c r="AP90" s="686"/>
      <c r="AS90" s="844"/>
      <c r="AU90" s="843" t="e">
        <f aca="false">IF($AT$44="region",IF($E90=AU$762,$S90,""),IF($G90=AU$762,$S90,""))</f>
        <v>#REF!</v>
      </c>
      <c r="AV90" s="843" t="e">
        <f aca="false">IF($AT$44="Region",IF($E90=AU$762,$T90,""),IF($G90=AU$762,$T90,""))</f>
        <v>#REF!</v>
      </c>
      <c r="AX90" s="843" t="e">
        <f aca="false">IF($AT$44="region",IF($E90=AX$762,$S90,""),IF($G90=AX$762,$S90,""))</f>
        <v>#REF!</v>
      </c>
      <c r="AY90" s="843" t="e">
        <f aca="false">IF($AT$44="Region",IF($E90=AX$762,$T90,""),IF($G90=AX$762,$T90,""))</f>
        <v>#REF!</v>
      </c>
      <c r="BA90" s="843" t="e">
        <f aca="false">IF($AT$44="region",IF($E90=BA$762,$S90,""),IF($G90=BA$762,$S90,""))</f>
        <v>#REF!</v>
      </c>
      <c r="BB90" s="843" t="e">
        <f aca="false">IF($AT$44="Region",IF($E90=BA$762,$T90,""),IF($G90=BA$762,$T90,""))</f>
        <v>#REF!</v>
      </c>
      <c r="BD90" s="843" t="e">
        <f aca="false">IF($AT$44="region",IF($E90=BD$762,$S90,""),IF($G90=BD$762,$S90,""))</f>
        <v>#REF!</v>
      </c>
      <c r="BE90" s="843" t="e">
        <f aca="false">IF($AT$44="Region",IF($E90=BD$762,$T90,""),IF($G90=BD$762,$T90,""))</f>
        <v>#REF!</v>
      </c>
      <c r="BG90" s="843" t="e">
        <f aca="false">IF($AT$44="region",IF($E90=BG$762,$S90,""),IF($G90=BG$762,$S90,""))</f>
        <v>#REF!</v>
      </c>
      <c r="BH90" s="843" t="e">
        <f aca="false">IF($AT$44="Region",IF($E90=BG$762,$T90,""),IF($G90=BG$762,$T90,""))</f>
        <v>#REF!</v>
      </c>
      <c r="BJ90" s="843" t="str">
        <f aca="false">IF($E90=$BJ$47,S90,"")</f>
        <v/>
      </c>
      <c r="BK90" s="843" t="str">
        <f aca="false">IF($E90=$BJ$47,T90,"")</f>
        <v/>
      </c>
      <c r="BM90" s="843" t="str">
        <f aca="false">IF($E90=$BM$47,S90,"")</f>
        <v/>
      </c>
      <c r="BN90" s="843" t="str">
        <f aca="false">IF($E90=$BM$47,T90,"")</f>
        <v/>
      </c>
      <c r="BP90" s="843" t="str">
        <f aca="false">IF($E90=$BP$47,S90,"")</f>
        <v/>
      </c>
      <c r="BQ90" s="843" t="str">
        <f aca="false">IF($E90=$BP$47,T90,"")</f>
        <v/>
      </c>
      <c r="BS90" s="843" t="str">
        <f aca="false">IF($E90=$BS$47,S90,"")</f>
        <v/>
      </c>
      <c r="BT90" s="843" t="str">
        <f aca="false">IF($E90=$BS$47,T90,"")</f>
        <v/>
      </c>
      <c r="BV90" s="686"/>
    </row>
    <row r="91" s="628" customFormat="true" ht="15" hidden="false" customHeight="false" outlineLevel="0" collapsed="false">
      <c r="A91" s="828" t="n">
        <v>7</v>
      </c>
      <c r="B91" s="829" t="str">
        <f aca="false">CONCATENATE(E91,": ",C91)</f>
        <v>: </v>
      </c>
      <c r="C91" s="830"/>
      <c r="D91" s="830"/>
      <c r="E91" s="831"/>
      <c r="F91" s="830"/>
      <c r="G91" s="831"/>
      <c r="H91" s="832"/>
      <c r="I91" s="830"/>
      <c r="J91" s="830"/>
      <c r="K91" s="833"/>
      <c r="L91" s="834"/>
      <c r="M91" s="835"/>
      <c r="N91" s="836" t="s">
        <v>376</v>
      </c>
      <c r="O91" s="837"/>
      <c r="P91" s="833"/>
      <c r="Q91" s="838"/>
      <c r="R91" s="839"/>
      <c r="S91" s="840" t="str">
        <f aca="false">IF(R91="Y","",IF(AND(M91="",K91=""),"",IF(M91="",K91,M91)))</f>
        <v/>
      </c>
      <c r="T91" s="841" t="str">
        <f aca="false">IF(S91="","",IF($S$113="Y",U91,IF(S91&gt;=$S$105-$AB$35*$S$109,IF(S91&lt;=$S$105+$AB$35*$S$109,S91,""),"")))</f>
        <v/>
      </c>
      <c r="U91" s="840" t="str">
        <f aca="false">IF(R91="Y","",IF(AND(M91="",K91=""),"",IF(M91="",K91*O91,M91*O91)))</f>
        <v/>
      </c>
      <c r="V91" s="842" t="str">
        <f aca="false">IF(AND(N91="",L91=""),"",IF(N91="",L91,N91))</f>
        <v>US$2014/ ha</v>
      </c>
      <c r="Z91" s="686"/>
      <c r="AP91" s="686"/>
      <c r="AS91" s="844"/>
      <c r="AU91" s="843" t="e">
        <f aca="false">IF($AT$44="region",IF($E91=AU$762,$S91,""),IF($G91=AU$762,$S91,""))</f>
        <v>#REF!</v>
      </c>
      <c r="AV91" s="843" t="e">
        <f aca="false">IF($AT$44="Region",IF($E91=AU$762,$T91,""),IF($G91=AU$762,$T91,""))</f>
        <v>#REF!</v>
      </c>
      <c r="AX91" s="843" t="e">
        <f aca="false">IF($AT$44="region",IF($E91=AX$762,$S91,""),IF($G91=AX$762,$S91,""))</f>
        <v>#REF!</v>
      </c>
      <c r="AY91" s="843" t="e">
        <f aca="false">IF($AT$44="Region",IF($E91=AX$762,$T91,""),IF($G91=AX$762,$T91,""))</f>
        <v>#REF!</v>
      </c>
      <c r="BA91" s="843" t="e">
        <f aca="false">IF($AT$44="region",IF($E91=BA$762,$S91,""),IF($G91=BA$762,$S91,""))</f>
        <v>#REF!</v>
      </c>
      <c r="BB91" s="843" t="e">
        <f aca="false">IF($AT$44="Region",IF($E91=BA$762,$T91,""),IF($G91=BA$762,$T91,""))</f>
        <v>#REF!</v>
      </c>
      <c r="BD91" s="843" t="e">
        <f aca="false">IF($AT$44="region",IF($E91=BD$762,$S91,""),IF($G91=BD$762,$S91,""))</f>
        <v>#REF!</v>
      </c>
      <c r="BE91" s="843" t="e">
        <f aca="false">IF($AT$44="Region",IF($E91=BD$762,$T91,""),IF($G91=BD$762,$T91,""))</f>
        <v>#REF!</v>
      </c>
      <c r="BG91" s="843" t="e">
        <f aca="false">IF($AT$44="region",IF($E91=BG$762,$S91,""),IF($G91=BG$762,$S91,""))</f>
        <v>#REF!</v>
      </c>
      <c r="BH91" s="843" t="e">
        <f aca="false">IF($AT$44="Region",IF($E91=BG$762,$T91,""),IF($G91=BG$762,$T91,""))</f>
        <v>#REF!</v>
      </c>
      <c r="BJ91" s="843" t="str">
        <f aca="false">IF($E91=$BJ$47,S91,"")</f>
        <v/>
      </c>
      <c r="BK91" s="843" t="str">
        <f aca="false">IF($E91=$BJ$47,T91,"")</f>
        <v/>
      </c>
      <c r="BM91" s="843" t="str">
        <f aca="false">IF($E91=$BM$47,S91,"")</f>
        <v/>
      </c>
      <c r="BN91" s="843" t="str">
        <f aca="false">IF($E91=$BM$47,T91,"")</f>
        <v/>
      </c>
      <c r="BP91" s="843" t="str">
        <f aca="false">IF($E91=$BP$47,S91,"")</f>
        <v/>
      </c>
      <c r="BQ91" s="843" t="str">
        <f aca="false">IF($E91=$BP$47,T91,"")</f>
        <v/>
      </c>
      <c r="BS91" s="843" t="str">
        <f aca="false">IF($E91=$BS$47,S91,"")</f>
        <v/>
      </c>
      <c r="BT91" s="843" t="str">
        <f aca="false">IF($E91=$BS$47,T91,"")</f>
        <v/>
      </c>
      <c r="BV91" s="686"/>
    </row>
    <row r="92" s="628" customFormat="true" ht="15" hidden="false" customHeight="false" outlineLevel="0" collapsed="false">
      <c r="A92" s="828" t="n">
        <v>8</v>
      </c>
      <c r="B92" s="829" t="str">
        <f aca="false">CONCATENATE(E92,": ",C92)</f>
        <v>: </v>
      </c>
      <c r="C92" s="830"/>
      <c r="D92" s="830"/>
      <c r="E92" s="831"/>
      <c r="F92" s="830"/>
      <c r="G92" s="831"/>
      <c r="H92" s="832"/>
      <c r="I92" s="830"/>
      <c r="J92" s="830"/>
      <c r="K92" s="833"/>
      <c r="L92" s="834"/>
      <c r="M92" s="835"/>
      <c r="N92" s="836" t="s">
        <v>376</v>
      </c>
      <c r="O92" s="837"/>
      <c r="P92" s="833"/>
      <c r="Q92" s="838"/>
      <c r="R92" s="839"/>
      <c r="S92" s="840" t="str">
        <f aca="false">IF(R92="Y","",IF(AND(M92="",K92=""),"",IF(M92="",K92,M92)))</f>
        <v/>
      </c>
      <c r="T92" s="841" t="str">
        <f aca="false">IF(S92="","",IF($S$113="Y",U92,IF(S92&gt;=$S$105-$AB$35*$S$109,IF(S92&lt;=$S$105+$AB$35*$S$109,S92,""),"")))</f>
        <v/>
      </c>
      <c r="U92" s="840" t="str">
        <f aca="false">IF(R92="Y","",IF(AND(M92="",K92=""),"",IF(M92="",K92*O92,M92*O92)))</f>
        <v/>
      </c>
      <c r="V92" s="842" t="str">
        <f aca="false">IF(AND(N92="",L92=""),"",IF(N92="",L92,N92))</f>
        <v>US$2014/ ha</v>
      </c>
      <c r="Z92" s="686"/>
      <c r="AP92" s="686"/>
      <c r="AS92" s="844"/>
      <c r="AU92" s="843" t="e">
        <f aca="false">IF($AT$44="region",IF($E92=AU$762,$S92,""),IF($G92=AU$762,$S92,""))</f>
        <v>#REF!</v>
      </c>
      <c r="AV92" s="843" t="e">
        <f aca="false">IF($AT$44="Region",IF($E92=AU$762,$T92,""),IF($G92=AU$762,$T92,""))</f>
        <v>#REF!</v>
      </c>
      <c r="AX92" s="843" t="e">
        <f aca="false">IF($AT$44="region",IF($E92=AX$762,$S92,""),IF($G92=AX$762,$S92,""))</f>
        <v>#REF!</v>
      </c>
      <c r="AY92" s="843" t="e">
        <f aca="false">IF($AT$44="Region",IF($E92=AX$762,$T92,""),IF($G92=AX$762,$T92,""))</f>
        <v>#REF!</v>
      </c>
      <c r="BA92" s="843" t="e">
        <f aca="false">IF($AT$44="region",IF($E92=BA$762,$S92,""),IF($G92=BA$762,$S92,""))</f>
        <v>#REF!</v>
      </c>
      <c r="BB92" s="843" t="e">
        <f aca="false">IF($AT$44="Region",IF($E92=BA$762,$T92,""),IF($G92=BA$762,$T92,""))</f>
        <v>#REF!</v>
      </c>
      <c r="BD92" s="843" t="e">
        <f aca="false">IF($AT$44="region",IF($E92=BD$762,$S92,""),IF($G92=BD$762,$S92,""))</f>
        <v>#REF!</v>
      </c>
      <c r="BE92" s="843" t="e">
        <f aca="false">IF($AT$44="Region",IF($E92=BD$762,$T92,""),IF($G92=BD$762,$T92,""))</f>
        <v>#REF!</v>
      </c>
      <c r="BG92" s="843" t="e">
        <f aca="false">IF($AT$44="region",IF($E92=BG$762,$S92,""),IF($G92=BG$762,$S92,""))</f>
        <v>#REF!</v>
      </c>
      <c r="BH92" s="843" t="e">
        <f aca="false">IF($AT$44="Region",IF($E92=BG$762,$T92,""),IF($G92=BG$762,$T92,""))</f>
        <v>#REF!</v>
      </c>
      <c r="BJ92" s="843" t="str">
        <f aca="false">IF($E92=$BJ$47,S92,"")</f>
        <v/>
      </c>
      <c r="BK92" s="843" t="str">
        <f aca="false">IF($E92=$BJ$47,T92,"")</f>
        <v/>
      </c>
      <c r="BM92" s="843" t="str">
        <f aca="false">IF($E92=$BM$47,S92,"")</f>
        <v/>
      </c>
      <c r="BN92" s="843" t="str">
        <f aca="false">IF($E92=$BM$47,T92,"")</f>
        <v/>
      </c>
      <c r="BP92" s="843" t="str">
        <f aca="false">IF($E92=$BP$47,S92,"")</f>
        <v/>
      </c>
      <c r="BQ92" s="843" t="str">
        <f aca="false">IF($E92=$BP$47,T92,"")</f>
        <v/>
      </c>
      <c r="BS92" s="843" t="str">
        <f aca="false">IF($E92=$BS$47,S92,"")</f>
        <v/>
      </c>
      <c r="BT92" s="843" t="str">
        <f aca="false">IF($E92=$BS$47,T92,"")</f>
        <v/>
      </c>
      <c r="BV92" s="686"/>
    </row>
    <row r="93" s="628" customFormat="true" ht="15" hidden="false" customHeight="false" outlineLevel="0" collapsed="false">
      <c r="A93" s="828" t="n">
        <v>9</v>
      </c>
      <c r="B93" s="829" t="str">
        <f aca="false">CONCATENATE(E93,": ",C93)</f>
        <v>: </v>
      </c>
      <c r="C93" s="830"/>
      <c r="D93" s="830"/>
      <c r="E93" s="831"/>
      <c r="F93" s="830"/>
      <c r="G93" s="831"/>
      <c r="H93" s="832"/>
      <c r="I93" s="830"/>
      <c r="J93" s="830"/>
      <c r="K93" s="833"/>
      <c r="L93" s="834"/>
      <c r="M93" s="835"/>
      <c r="N93" s="836" t="s">
        <v>376</v>
      </c>
      <c r="O93" s="837"/>
      <c r="P93" s="833"/>
      <c r="Q93" s="838"/>
      <c r="R93" s="839"/>
      <c r="S93" s="840" t="str">
        <f aca="false">IF(R93="Y","",IF(AND(M93="",K93=""),"",IF(M93="",K93,M93)))</f>
        <v/>
      </c>
      <c r="T93" s="841" t="str">
        <f aca="false">IF(S93="","",IF($S$113="Y",U93,IF(S93&gt;=$S$105-$AB$35*$S$109,IF(S93&lt;=$S$105+$AB$35*$S$109,S93,""),"")))</f>
        <v/>
      </c>
      <c r="U93" s="840" t="str">
        <f aca="false">IF(R93="Y","",IF(AND(M93="",K93=""),"",IF(M93="",K93*O93,M93*O93)))</f>
        <v/>
      </c>
      <c r="V93" s="842" t="str">
        <f aca="false">IF(AND(N93="",L93=""),"",IF(N93="",L93,N93))</f>
        <v>US$2014/ ha</v>
      </c>
      <c r="Z93" s="686"/>
      <c r="AP93" s="686"/>
      <c r="AS93" s="844"/>
      <c r="AU93" s="843" t="e">
        <f aca="false">IF($AT$44="region",IF($E93=AU$762,$S93,""),IF($G93=AU$762,$S93,""))</f>
        <v>#REF!</v>
      </c>
      <c r="AV93" s="843" t="e">
        <f aca="false">IF($AT$44="Region",IF($E93=AU$762,$T93,""),IF($G93=AU$762,$T93,""))</f>
        <v>#REF!</v>
      </c>
      <c r="AX93" s="843" t="e">
        <f aca="false">IF($AT$44="region",IF($E93=AX$762,$S93,""),IF($G93=AX$762,$S93,""))</f>
        <v>#REF!</v>
      </c>
      <c r="AY93" s="843" t="e">
        <f aca="false">IF($AT$44="Region",IF($E93=AX$762,$T93,""),IF($G93=AX$762,$T93,""))</f>
        <v>#REF!</v>
      </c>
      <c r="BA93" s="843" t="e">
        <f aca="false">IF($AT$44="region",IF($E93=BA$762,$S93,""),IF($G93=BA$762,$S93,""))</f>
        <v>#REF!</v>
      </c>
      <c r="BB93" s="843" t="e">
        <f aca="false">IF($AT$44="Region",IF($E93=BA$762,$T93,""),IF($G93=BA$762,$T93,""))</f>
        <v>#REF!</v>
      </c>
      <c r="BD93" s="843" t="e">
        <f aca="false">IF($AT$44="region",IF($E93=BD$762,$S93,""),IF($G93=BD$762,$S93,""))</f>
        <v>#REF!</v>
      </c>
      <c r="BE93" s="843" t="e">
        <f aca="false">IF($AT$44="Region",IF($E93=BD$762,$T93,""),IF($G93=BD$762,$T93,""))</f>
        <v>#REF!</v>
      </c>
      <c r="BG93" s="843" t="e">
        <f aca="false">IF($AT$44="region",IF($E93=BG$762,$S93,""),IF($G93=BG$762,$S93,""))</f>
        <v>#REF!</v>
      </c>
      <c r="BH93" s="843" t="e">
        <f aca="false">IF($AT$44="Region",IF($E93=BG$762,$T93,""),IF($G93=BG$762,$T93,""))</f>
        <v>#REF!</v>
      </c>
      <c r="BJ93" s="843" t="str">
        <f aca="false">IF($E93=$BJ$47,S93,"")</f>
        <v/>
      </c>
      <c r="BK93" s="843" t="str">
        <f aca="false">IF($E93=$BJ$47,T93,"")</f>
        <v/>
      </c>
      <c r="BM93" s="843" t="str">
        <f aca="false">IF($E93=$BM$47,S93,"")</f>
        <v/>
      </c>
      <c r="BN93" s="843" t="str">
        <f aca="false">IF($E93=$BM$47,T93,"")</f>
        <v/>
      </c>
      <c r="BP93" s="843" t="str">
        <f aca="false">IF($E93=$BP$47,S93,"")</f>
        <v/>
      </c>
      <c r="BQ93" s="843" t="str">
        <f aca="false">IF($E93=$BP$47,T93,"")</f>
        <v/>
      </c>
      <c r="BS93" s="843" t="str">
        <f aca="false">IF($E93=$BS$47,S93,"")</f>
        <v/>
      </c>
      <c r="BT93" s="843" t="str">
        <f aca="false">IF($E93=$BS$47,T93,"")</f>
        <v/>
      </c>
      <c r="BV93" s="686"/>
    </row>
    <row r="94" s="628" customFormat="true" ht="15" hidden="false" customHeight="false" outlineLevel="0" collapsed="false">
      <c r="A94" s="828" t="n">
        <v>10</v>
      </c>
      <c r="B94" s="829" t="str">
        <f aca="false">CONCATENATE(E94,": ",C94)</f>
        <v>: </v>
      </c>
      <c r="C94" s="830"/>
      <c r="D94" s="830"/>
      <c r="E94" s="831"/>
      <c r="F94" s="830"/>
      <c r="G94" s="831"/>
      <c r="H94" s="832"/>
      <c r="I94" s="830"/>
      <c r="J94" s="830"/>
      <c r="K94" s="833"/>
      <c r="L94" s="834"/>
      <c r="M94" s="835"/>
      <c r="N94" s="836" t="s">
        <v>376</v>
      </c>
      <c r="O94" s="837"/>
      <c r="P94" s="833"/>
      <c r="Q94" s="838"/>
      <c r="R94" s="839"/>
      <c r="S94" s="840" t="str">
        <f aca="false">IF(R94="Y","",IF(AND(M94="",K94=""),"",IF(M94="",K94,M94)))</f>
        <v/>
      </c>
      <c r="T94" s="841" t="str">
        <f aca="false">IF(S94="","",IF($S$113="Y",U94,IF(S94&gt;=$S$105-$AB$35*$S$109,IF(S94&lt;=$S$105+$AB$35*$S$109,S94,""),"")))</f>
        <v/>
      </c>
      <c r="U94" s="840" t="str">
        <f aca="false">IF(R94="Y","",IF(AND(M94="",K94=""),"",IF(M94="",K94*O94,M94*O94)))</f>
        <v/>
      </c>
      <c r="V94" s="842" t="str">
        <f aca="false">IF(AND(N94="",L94=""),"",IF(N94="",L94,N94))</f>
        <v>US$2014/ ha</v>
      </c>
      <c r="Z94" s="686"/>
      <c r="AP94" s="686"/>
      <c r="AS94" s="844"/>
      <c r="AU94" s="843" t="e">
        <f aca="false">IF($AT$44="region",IF($E94=AU$762,$S94,""),IF($G94=AU$762,$S94,""))</f>
        <v>#REF!</v>
      </c>
      <c r="AV94" s="843" t="e">
        <f aca="false">IF($AT$44="Region",IF($E94=AU$762,$T94,""),IF($G94=AU$762,$T94,""))</f>
        <v>#REF!</v>
      </c>
      <c r="AX94" s="843" t="e">
        <f aca="false">IF($AT$44="region",IF($E94=AX$762,$S94,""),IF($G94=AX$762,$S94,""))</f>
        <v>#REF!</v>
      </c>
      <c r="AY94" s="843" t="e">
        <f aca="false">IF($AT$44="Region",IF($E94=AX$762,$T94,""),IF($G94=AX$762,$T94,""))</f>
        <v>#REF!</v>
      </c>
      <c r="BA94" s="843" t="e">
        <f aca="false">IF($AT$44="region",IF($E94=BA$762,$S94,""),IF($G94=BA$762,$S94,""))</f>
        <v>#REF!</v>
      </c>
      <c r="BB94" s="843" t="e">
        <f aca="false">IF($AT$44="Region",IF($E94=BA$762,$T94,""),IF($G94=BA$762,$T94,""))</f>
        <v>#REF!</v>
      </c>
      <c r="BD94" s="843" t="e">
        <f aca="false">IF($AT$44="region",IF($E94=BD$762,$S94,""),IF($G94=BD$762,$S94,""))</f>
        <v>#REF!</v>
      </c>
      <c r="BE94" s="843" t="e">
        <f aca="false">IF($AT$44="Region",IF($E94=BD$762,$T94,""),IF($G94=BD$762,$T94,""))</f>
        <v>#REF!</v>
      </c>
      <c r="BG94" s="843" t="e">
        <f aca="false">IF($AT$44="region",IF($E94=BG$762,$S94,""),IF($G94=BG$762,$S94,""))</f>
        <v>#REF!</v>
      </c>
      <c r="BH94" s="843" t="e">
        <f aca="false">IF($AT$44="Region",IF($E94=BG$762,$T94,""),IF($G94=BG$762,$T94,""))</f>
        <v>#REF!</v>
      </c>
      <c r="BJ94" s="843" t="str">
        <f aca="false">IF($E94=$BJ$47,S94,"")</f>
        <v/>
      </c>
      <c r="BK94" s="843" t="str">
        <f aca="false">IF($E94=$BJ$47,T94,"")</f>
        <v/>
      </c>
      <c r="BM94" s="843" t="str">
        <f aca="false">IF($E94=$BM$47,S94,"")</f>
        <v/>
      </c>
      <c r="BN94" s="843" t="str">
        <f aca="false">IF($E94=$BM$47,T94,"")</f>
        <v/>
      </c>
      <c r="BP94" s="843" t="str">
        <f aca="false">IF($E94=$BP$47,S94,"")</f>
        <v/>
      </c>
      <c r="BQ94" s="843" t="str">
        <f aca="false">IF($E94=$BP$47,T94,"")</f>
        <v/>
      </c>
      <c r="BS94" s="843" t="str">
        <f aca="false">IF($E94=$BS$47,S94,"")</f>
        <v/>
      </c>
      <c r="BT94" s="843" t="str">
        <f aca="false">IF($E94=$BS$47,T94,"")</f>
        <v/>
      </c>
      <c r="BV94" s="686"/>
    </row>
    <row r="95" s="628" customFormat="true" ht="15" hidden="false" customHeight="false" outlineLevel="0" collapsed="false">
      <c r="A95" s="828" t="n">
        <v>11</v>
      </c>
      <c r="B95" s="829" t="str">
        <f aca="false">CONCATENATE(E95,": ",C95)</f>
        <v>: </v>
      </c>
      <c r="C95" s="830"/>
      <c r="D95" s="830"/>
      <c r="E95" s="831"/>
      <c r="F95" s="830"/>
      <c r="G95" s="831"/>
      <c r="H95" s="832"/>
      <c r="I95" s="830"/>
      <c r="J95" s="830"/>
      <c r="K95" s="833"/>
      <c r="L95" s="834"/>
      <c r="M95" s="835"/>
      <c r="N95" s="836" t="s">
        <v>376</v>
      </c>
      <c r="O95" s="837"/>
      <c r="P95" s="833"/>
      <c r="Q95" s="838"/>
      <c r="R95" s="839"/>
      <c r="S95" s="840" t="str">
        <f aca="false">IF(R95="Y","",IF(AND(M95="",K95=""),"",IF(M95="",K95,M95)))</f>
        <v/>
      </c>
      <c r="T95" s="841" t="str">
        <f aca="false">IF(S95="","",IF($S$113="Y",U95,IF(S95&gt;=$S$105-$AB$35*$S$109,IF(S95&lt;=$S$105+$AB$35*$S$109,S95,""),"")))</f>
        <v/>
      </c>
      <c r="U95" s="840" t="str">
        <f aca="false">IF(R95="Y","",IF(AND(M95="",K95=""),"",IF(M95="",K95*O95,M95*O95)))</f>
        <v/>
      </c>
      <c r="V95" s="842" t="str">
        <f aca="false">IF(AND(N95="",L95=""),"",IF(N95="",L95,N95))</f>
        <v>US$2014/ ha</v>
      </c>
      <c r="Z95" s="686"/>
      <c r="AP95" s="686"/>
      <c r="AS95" s="844"/>
      <c r="AU95" s="843" t="e">
        <f aca="false">IF($AT$44="region",IF($E95=AU$762,$S95,""),IF($G95=AU$762,$S95,""))</f>
        <v>#REF!</v>
      </c>
      <c r="AV95" s="843" t="e">
        <f aca="false">IF($AT$44="Region",IF($E95=AU$762,$T95,""),IF($G95=AU$762,$T95,""))</f>
        <v>#REF!</v>
      </c>
      <c r="AX95" s="843" t="e">
        <f aca="false">IF($AT$44="region",IF($E95=AX$762,$S95,""),IF($G95=AX$762,$S95,""))</f>
        <v>#REF!</v>
      </c>
      <c r="AY95" s="843" t="e">
        <f aca="false">IF($AT$44="Region",IF($E95=AX$762,$T95,""),IF($G95=AX$762,$T95,""))</f>
        <v>#REF!</v>
      </c>
      <c r="BA95" s="843" t="e">
        <f aca="false">IF($AT$44="region",IF($E95=BA$762,$S95,""),IF($G95=BA$762,$S95,""))</f>
        <v>#REF!</v>
      </c>
      <c r="BB95" s="843" t="e">
        <f aca="false">IF($AT$44="Region",IF($E95=BA$762,$T95,""),IF($G95=BA$762,$T95,""))</f>
        <v>#REF!</v>
      </c>
      <c r="BD95" s="843" t="e">
        <f aca="false">IF($AT$44="region",IF($E95=BD$762,$S95,""),IF($G95=BD$762,$S95,""))</f>
        <v>#REF!</v>
      </c>
      <c r="BE95" s="843" t="e">
        <f aca="false">IF($AT$44="Region",IF($E95=BD$762,$T95,""),IF($G95=BD$762,$T95,""))</f>
        <v>#REF!</v>
      </c>
      <c r="BG95" s="843" t="e">
        <f aca="false">IF($AT$44="region",IF($E95=BG$762,$S95,""),IF($G95=BG$762,$S95,""))</f>
        <v>#REF!</v>
      </c>
      <c r="BH95" s="843" t="e">
        <f aca="false">IF($AT$44="Region",IF($E95=BG$762,$T95,""),IF($G95=BG$762,$T95,""))</f>
        <v>#REF!</v>
      </c>
      <c r="BJ95" s="843" t="str">
        <f aca="false">IF($E95=$BJ$47,S95,"")</f>
        <v/>
      </c>
      <c r="BK95" s="843" t="str">
        <f aca="false">IF($E95=$BJ$47,T95,"")</f>
        <v/>
      </c>
      <c r="BM95" s="843" t="str">
        <f aca="false">IF($E95=$BM$47,S95,"")</f>
        <v/>
      </c>
      <c r="BN95" s="843" t="str">
        <f aca="false">IF($E95=$BM$47,T95,"")</f>
        <v/>
      </c>
      <c r="BP95" s="843" t="str">
        <f aca="false">IF($E95=$BP$47,S95,"")</f>
        <v/>
      </c>
      <c r="BQ95" s="843" t="str">
        <f aca="false">IF($E95=$BP$47,T95,"")</f>
        <v/>
      </c>
      <c r="BS95" s="843" t="str">
        <f aca="false">IF($E95=$BS$47,S95,"")</f>
        <v/>
      </c>
      <c r="BT95" s="843" t="str">
        <f aca="false">IF($E95=$BS$47,T95,"")</f>
        <v/>
      </c>
      <c r="BV95" s="686"/>
    </row>
    <row r="96" s="628" customFormat="true" ht="15" hidden="false" customHeight="false" outlineLevel="0" collapsed="false">
      <c r="A96" s="828" t="n">
        <v>12</v>
      </c>
      <c r="B96" s="829" t="str">
        <f aca="false">CONCATENATE(E96,": ",C96)</f>
        <v>: </v>
      </c>
      <c r="C96" s="830"/>
      <c r="D96" s="830"/>
      <c r="E96" s="831"/>
      <c r="F96" s="830"/>
      <c r="G96" s="831"/>
      <c r="H96" s="832"/>
      <c r="I96" s="830"/>
      <c r="J96" s="830"/>
      <c r="K96" s="833"/>
      <c r="L96" s="834"/>
      <c r="M96" s="835"/>
      <c r="N96" s="836" t="s">
        <v>376</v>
      </c>
      <c r="O96" s="837"/>
      <c r="P96" s="833"/>
      <c r="Q96" s="838"/>
      <c r="R96" s="839"/>
      <c r="S96" s="840" t="str">
        <f aca="false">IF(R96="Y","",IF(AND(M96="",K96=""),"",IF(M96="",K96,M96)))</f>
        <v/>
      </c>
      <c r="T96" s="841" t="str">
        <f aca="false">IF(S96="","",IF($S$113="Y",U96,IF(S96&gt;=$S$105-$AB$35*$S$109,IF(S96&lt;=$S$105+$AB$35*$S$109,S96,""),"")))</f>
        <v/>
      </c>
      <c r="U96" s="840" t="str">
        <f aca="false">IF(R96="Y","",IF(AND(M96="",K96=""),"",IF(M96="",K96*O96,M96*O96)))</f>
        <v/>
      </c>
      <c r="V96" s="842" t="str">
        <f aca="false">IF(AND(N96="",L96=""),"",IF(N96="",L96,N96))</f>
        <v>US$2014/ ha</v>
      </c>
      <c r="Z96" s="686"/>
      <c r="AP96" s="686"/>
      <c r="AS96" s="844"/>
      <c r="AU96" s="843" t="e">
        <f aca="false">IF($AT$44="region",IF($E96=AU$762,$S96,""),IF($G96=AU$762,$S96,""))</f>
        <v>#REF!</v>
      </c>
      <c r="AV96" s="843" t="e">
        <f aca="false">IF($AT$44="Region",IF($E96=AU$762,$T96,""),IF($G96=AU$762,$T96,""))</f>
        <v>#REF!</v>
      </c>
      <c r="AX96" s="843" t="e">
        <f aca="false">IF($AT$44="region",IF($E96=AX$762,$S96,""),IF($G96=AX$762,$S96,""))</f>
        <v>#REF!</v>
      </c>
      <c r="AY96" s="843" t="e">
        <f aca="false">IF($AT$44="Region",IF($E96=AX$762,$T96,""),IF($G96=AX$762,$T96,""))</f>
        <v>#REF!</v>
      </c>
      <c r="BA96" s="843" t="e">
        <f aca="false">IF($AT$44="region",IF($E96=BA$762,$S96,""),IF($G96=BA$762,$S96,""))</f>
        <v>#REF!</v>
      </c>
      <c r="BB96" s="843" t="e">
        <f aca="false">IF($AT$44="Region",IF($E96=BA$762,$T96,""),IF($G96=BA$762,$T96,""))</f>
        <v>#REF!</v>
      </c>
      <c r="BD96" s="843" t="e">
        <f aca="false">IF($AT$44="region",IF($E96=BD$762,$S96,""),IF($G96=BD$762,$S96,""))</f>
        <v>#REF!</v>
      </c>
      <c r="BE96" s="843" t="e">
        <f aca="false">IF($AT$44="Region",IF($E96=BD$762,$T96,""),IF($G96=BD$762,$T96,""))</f>
        <v>#REF!</v>
      </c>
      <c r="BG96" s="843" t="e">
        <f aca="false">IF($AT$44="region",IF($E96=BG$762,$S96,""),IF($G96=BG$762,$S96,""))</f>
        <v>#REF!</v>
      </c>
      <c r="BH96" s="843" t="e">
        <f aca="false">IF($AT$44="Region",IF($E96=BG$762,$T96,""),IF($G96=BG$762,$T96,""))</f>
        <v>#REF!</v>
      </c>
      <c r="BJ96" s="843" t="str">
        <f aca="false">IF($E96=$BJ$47,S96,"")</f>
        <v/>
      </c>
      <c r="BK96" s="843" t="str">
        <f aca="false">IF($E96=$BJ$47,T96,"")</f>
        <v/>
      </c>
      <c r="BM96" s="843" t="str">
        <f aca="false">IF($E96=$BM$47,S96,"")</f>
        <v/>
      </c>
      <c r="BN96" s="843" t="str">
        <f aca="false">IF($E96=$BM$47,T96,"")</f>
        <v/>
      </c>
      <c r="BP96" s="843" t="str">
        <f aca="false">IF($E96=$BP$47,S96,"")</f>
        <v/>
      </c>
      <c r="BQ96" s="843" t="str">
        <f aca="false">IF($E96=$BP$47,T96,"")</f>
        <v/>
      </c>
      <c r="BS96" s="843" t="str">
        <f aca="false">IF($E96=$BS$47,S96,"")</f>
        <v/>
      </c>
      <c r="BT96" s="843" t="str">
        <f aca="false">IF($E96=$BS$47,T96,"")</f>
        <v/>
      </c>
      <c r="BV96" s="686"/>
    </row>
    <row r="97" s="628" customFormat="true" ht="15" hidden="false" customHeight="false" outlineLevel="0" collapsed="false">
      <c r="A97" s="828" t="n">
        <v>13</v>
      </c>
      <c r="B97" s="829" t="str">
        <f aca="false">CONCATENATE(E97,": ",C97)</f>
        <v>: </v>
      </c>
      <c r="C97" s="830"/>
      <c r="D97" s="830"/>
      <c r="E97" s="831"/>
      <c r="F97" s="830"/>
      <c r="G97" s="831"/>
      <c r="H97" s="832"/>
      <c r="I97" s="830"/>
      <c r="J97" s="830"/>
      <c r="K97" s="833"/>
      <c r="L97" s="834"/>
      <c r="M97" s="835"/>
      <c r="N97" s="836" t="s">
        <v>376</v>
      </c>
      <c r="O97" s="837"/>
      <c r="P97" s="833"/>
      <c r="Q97" s="838"/>
      <c r="R97" s="839"/>
      <c r="S97" s="840" t="str">
        <f aca="false">IF(R97="Y","",IF(AND(M97="",K97=""),"",IF(M97="",K97,M97)))</f>
        <v/>
      </c>
      <c r="T97" s="841" t="str">
        <f aca="false">IF(S97="","",IF($S$113="Y",U97,IF(S97&gt;=$S$105-$AB$35*$S$109,IF(S97&lt;=$S$105+$AB$35*$S$109,S97,""),"")))</f>
        <v/>
      </c>
      <c r="U97" s="840" t="str">
        <f aca="false">IF(R97="Y","",IF(AND(M97="",K97=""),"",IF(M97="",K97*O97,M97*O97)))</f>
        <v/>
      </c>
      <c r="V97" s="842" t="str">
        <f aca="false">IF(AND(N97="",L97=""),"",IF(N97="",L97,N97))</f>
        <v>US$2014/ ha</v>
      </c>
      <c r="Z97" s="686"/>
      <c r="AP97" s="686"/>
      <c r="AS97" s="844"/>
      <c r="AU97" s="843" t="e">
        <f aca="false">IF($AT$44="region",IF($E97=AU$762,$S97,""),IF($G97=AU$762,$S97,""))</f>
        <v>#REF!</v>
      </c>
      <c r="AV97" s="843" t="e">
        <f aca="false">IF($AT$44="Region",IF($E97=AU$762,$T97,""),IF($G97=AU$762,$T97,""))</f>
        <v>#REF!</v>
      </c>
      <c r="AX97" s="843" t="e">
        <f aca="false">IF($AT$44="region",IF($E97=AX$762,$S97,""),IF($G97=AX$762,$S97,""))</f>
        <v>#REF!</v>
      </c>
      <c r="AY97" s="843" t="e">
        <f aca="false">IF($AT$44="Region",IF($E97=AX$762,$T97,""),IF($G97=AX$762,$T97,""))</f>
        <v>#REF!</v>
      </c>
      <c r="BA97" s="843" t="e">
        <f aca="false">IF($AT$44="region",IF($E97=BA$762,$S97,""),IF($G97=BA$762,$S97,""))</f>
        <v>#REF!</v>
      </c>
      <c r="BB97" s="843" t="e">
        <f aca="false">IF($AT$44="Region",IF($E97=BA$762,$T97,""),IF($G97=BA$762,$T97,""))</f>
        <v>#REF!</v>
      </c>
      <c r="BD97" s="843" t="e">
        <f aca="false">IF($AT$44="region",IF($E97=BD$762,$S97,""),IF($G97=BD$762,$S97,""))</f>
        <v>#REF!</v>
      </c>
      <c r="BE97" s="843" t="e">
        <f aca="false">IF($AT$44="Region",IF($E97=BD$762,$T97,""),IF($G97=BD$762,$T97,""))</f>
        <v>#REF!</v>
      </c>
      <c r="BG97" s="843" t="e">
        <f aca="false">IF($AT$44="region",IF($E97=BG$762,$S97,""),IF($G97=BG$762,$S97,""))</f>
        <v>#REF!</v>
      </c>
      <c r="BH97" s="843" t="e">
        <f aca="false">IF($AT$44="Region",IF($E97=BG$762,$T97,""),IF($G97=BG$762,$T97,""))</f>
        <v>#REF!</v>
      </c>
      <c r="BJ97" s="843" t="str">
        <f aca="false">IF($E97=$BJ$47,S97,"")</f>
        <v/>
      </c>
      <c r="BK97" s="843" t="str">
        <f aca="false">IF($E97=$BJ$47,T97,"")</f>
        <v/>
      </c>
      <c r="BM97" s="843" t="str">
        <f aca="false">IF($E97=$BM$47,S97,"")</f>
        <v/>
      </c>
      <c r="BN97" s="843" t="str">
        <f aca="false">IF($E97=$BM$47,T97,"")</f>
        <v/>
      </c>
      <c r="BP97" s="843" t="str">
        <f aca="false">IF($E97=$BP$47,S97,"")</f>
        <v/>
      </c>
      <c r="BQ97" s="843" t="str">
        <f aca="false">IF($E97=$BP$47,T97,"")</f>
        <v/>
      </c>
      <c r="BS97" s="843" t="str">
        <f aca="false">IF($E97=$BS$47,S97,"")</f>
        <v/>
      </c>
      <c r="BT97" s="843" t="str">
        <f aca="false">IF($E97=$BS$47,T97,"")</f>
        <v/>
      </c>
      <c r="BV97" s="686"/>
    </row>
    <row r="98" s="628" customFormat="true" ht="15" hidden="false" customHeight="false" outlineLevel="0" collapsed="false">
      <c r="A98" s="828" t="n">
        <v>14</v>
      </c>
      <c r="B98" s="829" t="str">
        <f aca="false">CONCATENATE(E98,": ",C98)</f>
        <v>: </v>
      </c>
      <c r="C98" s="830"/>
      <c r="D98" s="830"/>
      <c r="E98" s="831"/>
      <c r="F98" s="830"/>
      <c r="G98" s="831"/>
      <c r="H98" s="832"/>
      <c r="I98" s="830"/>
      <c r="J98" s="830"/>
      <c r="K98" s="833"/>
      <c r="L98" s="834"/>
      <c r="M98" s="833"/>
      <c r="N98" s="836" t="s">
        <v>376</v>
      </c>
      <c r="O98" s="837"/>
      <c r="P98" s="833"/>
      <c r="Q98" s="838"/>
      <c r="R98" s="839"/>
      <c r="S98" s="840" t="str">
        <f aca="false">IF(R98="Y","",IF(AND(M98="",K98=""),"",IF(M98="",K98,M98)))</f>
        <v/>
      </c>
      <c r="T98" s="841" t="str">
        <f aca="false">IF(S98="","",IF($S$113="Y",U98,IF(S98&gt;=$S$105-$AB$35*$S$109,IF(S98&lt;=$S$105+$AB$35*$S$109,S98,""),"")))</f>
        <v/>
      </c>
      <c r="U98" s="840" t="str">
        <f aca="false">IF(R98="Y","",IF(AND(M98="",K98=""),"",IF(M98="",K98*O98,M98*O98)))</f>
        <v/>
      </c>
      <c r="V98" s="842" t="str">
        <f aca="false">IF(AND(N98="",L98=""),"",IF(N98="",L98,N98))</f>
        <v>US$2014/ ha</v>
      </c>
      <c r="Z98" s="686"/>
      <c r="AP98" s="686"/>
      <c r="AS98" s="844"/>
      <c r="AU98" s="843" t="e">
        <f aca="false">IF($AT$44="region",IF($E98=AU$762,$S98,""),IF($G98=AU$762,$S98,""))</f>
        <v>#REF!</v>
      </c>
      <c r="AV98" s="843" t="e">
        <f aca="false">IF($AT$44="Region",IF($E98=AU$762,$T98,""),IF($G98=AU$762,$T98,""))</f>
        <v>#REF!</v>
      </c>
      <c r="AX98" s="843" t="e">
        <f aca="false">IF($AT$44="region",IF($E98=AX$762,$S98,""),IF($G98=AX$762,$S98,""))</f>
        <v>#REF!</v>
      </c>
      <c r="AY98" s="843" t="e">
        <f aca="false">IF($AT$44="Region",IF($E98=AX$762,$T98,""),IF($G98=AX$762,$T98,""))</f>
        <v>#REF!</v>
      </c>
      <c r="BA98" s="843" t="e">
        <f aca="false">IF($AT$44="region",IF($E98=BA$762,$S98,""),IF($G98=BA$762,$S98,""))</f>
        <v>#REF!</v>
      </c>
      <c r="BB98" s="843" t="e">
        <f aca="false">IF($AT$44="Region",IF($E98=BA$762,$T98,""),IF($G98=BA$762,$T98,""))</f>
        <v>#REF!</v>
      </c>
      <c r="BD98" s="843" t="e">
        <f aca="false">IF($AT$44="region",IF($E98=BD$762,$S98,""),IF($G98=BD$762,$S98,""))</f>
        <v>#REF!</v>
      </c>
      <c r="BE98" s="843" t="e">
        <f aca="false">IF($AT$44="Region",IF($E98=BD$762,$T98,""),IF($G98=BD$762,$T98,""))</f>
        <v>#REF!</v>
      </c>
      <c r="BG98" s="843" t="e">
        <f aca="false">IF($AT$44="region",IF($E98=BG$762,$S98,""),IF($G98=BG$762,$S98,""))</f>
        <v>#REF!</v>
      </c>
      <c r="BH98" s="843" t="e">
        <f aca="false">IF($AT$44="Region",IF($E98=BG$762,$T98,""),IF($G98=BG$762,$T98,""))</f>
        <v>#REF!</v>
      </c>
      <c r="BJ98" s="843" t="str">
        <f aca="false">IF($E98=$BJ$47,S98,"")</f>
        <v/>
      </c>
      <c r="BK98" s="843" t="str">
        <f aca="false">IF($E98=$BJ$47,T98,"")</f>
        <v/>
      </c>
      <c r="BM98" s="843" t="str">
        <f aca="false">IF($E98=$BM$47,S98,"")</f>
        <v/>
      </c>
      <c r="BN98" s="843" t="str">
        <f aca="false">IF($E98=$BM$47,T98,"")</f>
        <v/>
      </c>
      <c r="BP98" s="843" t="str">
        <f aca="false">IF($E98=$BP$47,S98,"")</f>
        <v/>
      </c>
      <c r="BQ98" s="843" t="str">
        <f aca="false">IF($E98=$BP$47,T98,"")</f>
        <v/>
      </c>
      <c r="BS98" s="843" t="str">
        <f aca="false">IF($E98=$BS$47,S98,"")</f>
        <v/>
      </c>
      <c r="BT98" s="843" t="str">
        <f aca="false">IF($E98=$BS$47,T98,"")</f>
        <v/>
      </c>
      <c r="BV98" s="686"/>
    </row>
    <row r="99" s="628" customFormat="true" ht="15" hidden="false" customHeight="false" outlineLevel="0" collapsed="false">
      <c r="A99" s="828" t="n">
        <v>15</v>
      </c>
      <c r="B99" s="829" t="str">
        <f aca="false">CONCATENATE(E99,": ",C99)</f>
        <v>: </v>
      </c>
      <c r="C99" s="830"/>
      <c r="D99" s="830"/>
      <c r="E99" s="831"/>
      <c r="F99" s="830"/>
      <c r="G99" s="831"/>
      <c r="H99" s="832"/>
      <c r="I99" s="830"/>
      <c r="J99" s="830"/>
      <c r="K99" s="833"/>
      <c r="L99" s="834"/>
      <c r="M99" s="833"/>
      <c r="N99" s="836" t="s">
        <v>376</v>
      </c>
      <c r="O99" s="837"/>
      <c r="P99" s="833"/>
      <c r="Q99" s="838"/>
      <c r="R99" s="839"/>
      <c r="S99" s="840" t="str">
        <f aca="false">IF(R99="Y","",IF(AND(M99="",K99=""),"",IF(M99="",K99,M99)))</f>
        <v/>
      </c>
      <c r="T99" s="841" t="str">
        <f aca="false">IF(S99="","",IF($S$113="Y",U99,IF(S99&gt;=$S$105-$AB$35*$S$109,IF(S99&lt;=$S$105+$AB$35*$S$109,S99,""),"")))</f>
        <v/>
      </c>
      <c r="U99" s="840" t="str">
        <f aca="false">IF(R99="Y","",IF(AND(M99="",K99=""),"",IF(M99="",K99*O99,M99*O99)))</f>
        <v/>
      </c>
      <c r="V99" s="842" t="str">
        <f aca="false">IF(AND(N99="",L99=""),"",IF(N99="",L99,N99))</f>
        <v>US$2014/ ha</v>
      </c>
      <c r="Z99" s="686"/>
      <c r="AP99" s="686"/>
      <c r="AS99" s="844"/>
      <c r="AU99" s="843" t="e">
        <f aca="false">IF($AT$44="region",IF($E99=AU$762,$S99,""),IF($G99=AU$762,$S99,""))</f>
        <v>#REF!</v>
      </c>
      <c r="AV99" s="843" t="e">
        <f aca="false">IF($AT$44="Region",IF($E99=AU$762,$T99,""),IF($G99=AU$762,$T99,""))</f>
        <v>#REF!</v>
      </c>
      <c r="AX99" s="843" t="e">
        <f aca="false">IF($AT$44="region",IF($E99=AX$762,$S99,""),IF($G99=AX$762,$S99,""))</f>
        <v>#REF!</v>
      </c>
      <c r="AY99" s="843" t="e">
        <f aca="false">IF($AT$44="Region",IF($E99=AX$762,$T99,""),IF($G99=AX$762,$T99,""))</f>
        <v>#REF!</v>
      </c>
      <c r="BA99" s="843" t="e">
        <f aca="false">IF($AT$44="region",IF($E99=BA$762,$S99,""),IF($G99=BA$762,$S99,""))</f>
        <v>#REF!</v>
      </c>
      <c r="BB99" s="843" t="e">
        <f aca="false">IF($AT$44="Region",IF($E99=BA$762,$T99,""),IF($G99=BA$762,$T99,""))</f>
        <v>#REF!</v>
      </c>
      <c r="BD99" s="843" t="e">
        <f aca="false">IF($AT$44="region",IF($E99=BD$762,$S99,""),IF($G99=BD$762,$S99,""))</f>
        <v>#REF!</v>
      </c>
      <c r="BE99" s="843" t="e">
        <f aca="false">IF($AT$44="Region",IF($E99=BD$762,$T99,""),IF($G99=BD$762,$T99,""))</f>
        <v>#REF!</v>
      </c>
      <c r="BG99" s="843" t="e">
        <f aca="false">IF($AT$44="region",IF($E99=BG$762,$S99,""),IF($G99=BG$762,$S99,""))</f>
        <v>#REF!</v>
      </c>
      <c r="BH99" s="843" t="e">
        <f aca="false">IF($AT$44="Region",IF($E99=BG$762,$T99,""),IF($G99=BG$762,$T99,""))</f>
        <v>#REF!</v>
      </c>
      <c r="BJ99" s="843" t="str">
        <f aca="false">IF($E99=$BJ$47,S99,"")</f>
        <v/>
      </c>
      <c r="BK99" s="843" t="str">
        <f aca="false">IF($E99=$BJ$47,T99,"")</f>
        <v/>
      </c>
      <c r="BM99" s="843" t="str">
        <f aca="false">IF($E99=$BM$47,S99,"")</f>
        <v/>
      </c>
      <c r="BN99" s="843" t="str">
        <f aca="false">IF($E99=$BM$47,T99,"")</f>
        <v/>
      </c>
      <c r="BP99" s="843" t="str">
        <f aca="false">IF($E99=$BP$47,S99,"")</f>
        <v/>
      </c>
      <c r="BQ99" s="843" t="str">
        <f aca="false">IF($E99=$BP$47,T99,"")</f>
        <v/>
      </c>
      <c r="BS99" s="843" t="str">
        <f aca="false">IF($E99=$BS$47,S99,"")</f>
        <v/>
      </c>
      <c r="BT99" s="843" t="str">
        <f aca="false">IF($E99=$BS$47,T99,"")</f>
        <v/>
      </c>
      <c r="BV99" s="686"/>
    </row>
    <row r="100" s="628" customFormat="true" ht="15" hidden="false" customHeight="false" outlineLevel="0" collapsed="false">
      <c r="A100" s="828" t="n">
        <v>16</v>
      </c>
      <c r="B100" s="829" t="str">
        <f aca="false">CONCATENATE(E100,": ",C100)</f>
        <v>: </v>
      </c>
      <c r="C100" s="830"/>
      <c r="D100" s="830"/>
      <c r="E100" s="831"/>
      <c r="F100" s="830"/>
      <c r="G100" s="831"/>
      <c r="H100" s="832"/>
      <c r="I100" s="830"/>
      <c r="J100" s="830"/>
      <c r="K100" s="833"/>
      <c r="L100" s="834"/>
      <c r="M100" s="833"/>
      <c r="N100" s="836" t="s">
        <v>376</v>
      </c>
      <c r="O100" s="837"/>
      <c r="P100" s="833"/>
      <c r="Q100" s="838"/>
      <c r="R100" s="839"/>
      <c r="S100" s="840" t="str">
        <f aca="false">IF(R100="Y","",IF(AND(M100="",K100=""),"",IF(M100="",K100,M100)))</f>
        <v/>
      </c>
      <c r="T100" s="841" t="str">
        <f aca="false">IF(S100="","",IF($S$113="Y",U100,IF(S100&gt;=$S$105-$AB$35*$S$109,IF(S100&lt;=$S$105+$AB$35*$S$109,S100,""),"")))</f>
        <v/>
      </c>
      <c r="U100" s="840" t="str">
        <f aca="false">IF(R100="Y","",IF(AND(M100="",K100=""),"",IF(M100="",K100*O100,M100*O100)))</f>
        <v/>
      </c>
      <c r="V100" s="842" t="str">
        <f aca="false">IF(AND(N100="",L100=""),"",IF(N100="",L100,N100))</f>
        <v>US$2014/ ha</v>
      </c>
      <c r="Z100" s="686"/>
      <c r="AP100" s="686"/>
      <c r="AS100" s="844"/>
      <c r="AU100" s="843" t="e">
        <f aca="false">IF($AT$44="region",IF($E100=AU$762,$S100,""),IF($G100=AU$762,$S100,""))</f>
        <v>#REF!</v>
      </c>
      <c r="AV100" s="843" t="e">
        <f aca="false">IF($AT$44="Region",IF($E100=AU$762,$T100,""),IF($G100=AU$762,$T100,""))</f>
        <v>#REF!</v>
      </c>
      <c r="AX100" s="843" t="e">
        <f aca="false">IF($AT$44="region",IF($E100=AX$762,$S100,""),IF($G100=AX$762,$S100,""))</f>
        <v>#REF!</v>
      </c>
      <c r="AY100" s="843" t="e">
        <f aca="false">IF($AT$44="Region",IF($E100=AX$762,$T100,""),IF($G100=AX$762,$T100,""))</f>
        <v>#REF!</v>
      </c>
      <c r="BA100" s="843" t="e">
        <f aca="false">IF($AT$44="region",IF($E100=BA$762,$S100,""),IF($G100=BA$762,$S100,""))</f>
        <v>#REF!</v>
      </c>
      <c r="BB100" s="843" t="e">
        <f aca="false">IF($AT$44="Region",IF($E100=BA$762,$T100,""),IF($G100=BA$762,$T100,""))</f>
        <v>#REF!</v>
      </c>
      <c r="BD100" s="843" t="e">
        <f aca="false">IF($AT$44="region",IF($E100=BD$762,$S100,""),IF($G100=BD$762,$S100,""))</f>
        <v>#REF!</v>
      </c>
      <c r="BE100" s="843" t="e">
        <f aca="false">IF($AT$44="Region",IF($E100=BD$762,$T100,""),IF($G100=BD$762,$T100,""))</f>
        <v>#REF!</v>
      </c>
      <c r="BG100" s="843" t="e">
        <f aca="false">IF($AT$44="region",IF($E100=BG$762,$S100,""),IF($G100=BG$762,$S100,""))</f>
        <v>#REF!</v>
      </c>
      <c r="BH100" s="843" t="e">
        <f aca="false">IF($AT$44="Region",IF($E100=BG$762,$T100,""),IF($G100=BG$762,$T100,""))</f>
        <v>#REF!</v>
      </c>
      <c r="BJ100" s="843" t="str">
        <f aca="false">IF($E100=$BJ$47,S100,"")</f>
        <v/>
      </c>
      <c r="BK100" s="843" t="str">
        <f aca="false">IF($E100=$BJ$47,T100,"")</f>
        <v/>
      </c>
      <c r="BM100" s="843" t="str">
        <f aca="false">IF($E100=$BM$47,S100,"")</f>
        <v/>
      </c>
      <c r="BN100" s="843" t="str">
        <f aca="false">IF($E100=$BM$47,T100,"")</f>
        <v/>
      </c>
      <c r="BP100" s="843" t="str">
        <f aca="false">IF($E100=$BP$47,S100,"")</f>
        <v/>
      </c>
      <c r="BQ100" s="843" t="str">
        <f aca="false">IF($E100=$BP$47,T100,"")</f>
        <v/>
      </c>
      <c r="BS100" s="843" t="str">
        <f aca="false">IF($E100=$BS$47,S100,"")</f>
        <v/>
      </c>
      <c r="BT100" s="843" t="str">
        <f aca="false">IF($E100=$BS$47,T100,"")</f>
        <v/>
      </c>
      <c r="BV100" s="686"/>
    </row>
    <row r="101" s="628" customFormat="true" ht="15" hidden="false" customHeight="false" outlineLevel="0" collapsed="false">
      <c r="A101" s="828" t="n">
        <v>17</v>
      </c>
      <c r="B101" s="829" t="str">
        <f aca="false">CONCATENATE(E101,": ",C101)</f>
        <v>: </v>
      </c>
      <c r="C101" s="830"/>
      <c r="D101" s="830"/>
      <c r="E101" s="831"/>
      <c r="F101" s="830"/>
      <c r="G101" s="831"/>
      <c r="H101" s="832"/>
      <c r="I101" s="830"/>
      <c r="J101" s="830"/>
      <c r="K101" s="833"/>
      <c r="L101" s="834"/>
      <c r="M101" s="833"/>
      <c r="N101" s="836" t="s">
        <v>376</v>
      </c>
      <c r="O101" s="837"/>
      <c r="P101" s="833"/>
      <c r="Q101" s="838"/>
      <c r="R101" s="839"/>
      <c r="S101" s="840" t="str">
        <f aca="false">IF(R101="Y","",IF(AND(M101="",K101=""),"",IF(M101="",K101,M101)))</f>
        <v/>
      </c>
      <c r="T101" s="841" t="str">
        <f aca="false">IF(S101="","",IF($S$113="Y",U101,IF(S101&gt;=$S$105-$AB$35*$S$109,IF(S101&lt;=$S$105+$AB$35*$S$109,S101,""),"")))</f>
        <v/>
      </c>
      <c r="U101" s="840" t="str">
        <f aca="false">IF(R101="Y","",IF(AND(M101="",K101=""),"",IF(M101="",K101*O101,M101*O101)))</f>
        <v/>
      </c>
      <c r="V101" s="842" t="str">
        <f aca="false">IF(AND(N101="",L101=""),"",IF(N101="",L101,N101))</f>
        <v>US$2014/ ha</v>
      </c>
      <c r="Z101" s="686"/>
      <c r="AP101" s="686"/>
      <c r="AS101" s="844"/>
      <c r="AU101" s="843" t="e">
        <f aca="false">IF($AT$44="region",IF($E101=AU$762,$S101,""),IF($G101=AU$762,$S101,""))</f>
        <v>#REF!</v>
      </c>
      <c r="AV101" s="843" t="e">
        <f aca="false">IF($AT$44="Region",IF($E101=AU$762,$T101,""),IF($G101=AU$762,$T101,""))</f>
        <v>#REF!</v>
      </c>
      <c r="AX101" s="843" t="e">
        <f aca="false">IF($AT$44="region",IF($E101=AX$762,$S101,""),IF($G101=AX$762,$S101,""))</f>
        <v>#REF!</v>
      </c>
      <c r="AY101" s="843" t="e">
        <f aca="false">IF($AT$44="Region",IF($E101=AX$762,$T101,""),IF($G101=AX$762,$T101,""))</f>
        <v>#REF!</v>
      </c>
      <c r="BA101" s="843" t="e">
        <f aca="false">IF($AT$44="region",IF($E101=BA$762,$S101,""),IF($G101=BA$762,$S101,""))</f>
        <v>#REF!</v>
      </c>
      <c r="BB101" s="843" t="e">
        <f aca="false">IF($AT$44="Region",IF($E101=BA$762,$T101,""),IF($G101=BA$762,$T101,""))</f>
        <v>#REF!</v>
      </c>
      <c r="BD101" s="843" t="e">
        <f aca="false">IF($AT$44="region",IF($E101=BD$762,$S101,""),IF($G101=BD$762,$S101,""))</f>
        <v>#REF!</v>
      </c>
      <c r="BE101" s="843" t="e">
        <f aca="false">IF($AT$44="Region",IF($E101=BD$762,$T101,""),IF($G101=BD$762,$T101,""))</f>
        <v>#REF!</v>
      </c>
      <c r="BG101" s="843" t="e">
        <f aca="false">IF($AT$44="region",IF($E101=BG$762,$S101,""),IF($G101=BG$762,$S101,""))</f>
        <v>#REF!</v>
      </c>
      <c r="BH101" s="843" t="e">
        <f aca="false">IF($AT$44="Region",IF($E101=BG$762,$T101,""),IF($G101=BG$762,$T101,""))</f>
        <v>#REF!</v>
      </c>
      <c r="BJ101" s="843" t="str">
        <f aca="false">IF($E101=$BJ$47,S101,"")</f>
        <v/>
      </c>
      <c r="BK101" s="843" t="str">
        <f aca="false">IF($E101=$BJ$47,T101,"")</f>
        <v/>
      </c>
      <c r="BM101" s="843" t="str">
        <f aca="false">IF($E101=$BM$47,S101,"")</f>
        <v/>
      </c>
      <c r="BN101" s="843" t="str">
        <f aca="false">IF($E101=$BM$47,T101,"")</f>
        <v/>
      </c>
      <c r="BP101" s="843" t="str">
        <f aca="false">IF($E101=$BP$47,S101,"")</f>
        <v/>
      </c>
      <c r="BQ101" s="843" t="str">
        <f aca="false">IF($E101=$BP$47,T101,"")</f>
        <v/>
      </c>
      <c r="BS101" s="843" t="str">
        <f aca="false">IF($E101=$BS$47,S101,"")</f>
        <v/>
      </c>
      <c r="BT101" s="843" t="str">
        <f aca="false">IF($E101=$BS$47,T101,"")</f>
        <v/>
      </c>
      <c r="BV101" s="686"/>
    </row>
    <row r="102" s="628" customFormat="true" ht="15" hidden="false" customHeight="false" outlineLevel="0" collapsed="false">
      <c r="A102" s="828" t="n">
        <v>18</v>
      </c>
      <c r="B102" s="829" t="str">
        <f aca="false">CONCATENATE(E102,": ",C102)</f>
        <v>: </v>
      </c>
      <c r="C102" s="830"/>
      <c r="D102" s="830"/>
      <c r="E102" s="831"/>
      <c r="F102" s="830"/>
      <c r="G102" s="831"/>
      <c r="H102" s="832"/>
      <c r="I102" s="830"/>
      <c r="J102" s="830"/>
      <c r="K102" s="833"/>
      <c r="L102" s="833"/>
      <c r="M102" s="833"/>
      <c r="N102" s="836" t="s">
        <v>376</v>
      </c>
      <c r="O102" s="837"/>
      <c r="P102" s="833"/>
      <c r="Q102" s="838"/>
      <c r="R102" s="839"/>
      <c r="S102" s="840" t="str">
        <f aca="false">IF(R102="Y","",IF(AND(M102="",K102=""),"",IF(M102="",K102,M102)))</f>
        <v/>
      </c>
      <c r="T102" s="841" t="str">
        <f aca="false">IF(S102="","",IF($S$113="Y",U102,IF(S102&gt;=$S$105-$AB$35*$S$109,IF(S102&lt;=$S$105+$AB$35*$S$109,S102,""),"")))</f>
        <v/>
      </c>
      <c r="U102" s="840" t="str">
        <f aca="false">IF(R102="Y","",IF(AND(M102="",K102=""),"",IF(M102="",K102*O102,M102*O102)))</f>
        <v/>
      </c>
      <c r="V102" s="842" t="str">
        <f aca="false">IF(AND(N102="",L102=""),"",IF(N102="",L102,N102))</f>
        <v>US$2014/ ha</v>
      </c>
      <c r="Z102" s="686"/>
      <c r="AP102" s="686"/>
      <c r="AS102" s="844"/>
      <c r="AU102" s="843" t="e">
        <f aca="false">IF($AT$44="region",IF($E102=AU$762,$S102,""),IF($G102=AU$762,$S102,""))</f>
        <v>#REF!</v>
      </c>
      <c r="AV102" s="843" t="e">
        <f aca="false">IF($AT$44="Region",IF($E102=AU$762,$T102,""),IF($G102=AU$762,$T102,""))</f>
        <v>#REF!</v>
      </c>
      <c r="AX102" s="843" t="e">
        <f aca="false">IF($AT$44="region",IF($E102=AX$762,$S102,""),IF($G102=AX$762,$S102,""))</f>
        <v>#REF!</v>
      </c>
      <c r="AY102" s="843" t="e">
        <f aca="false">IF($AT$44="Region",IF($E102=AX$762,$T102,""),IF($G102=AX$762,$T102,""))</f>
        <v>#REF!</v>
      </c>
      <c r="BA102" s="843" t="e">
        <f aca="false">IF($AT$44="region",IF($E102=BA$762,$S102,""),IF($G102=BA$762,$S102,""))</f>
        <v>#REF!</v>
      </c>
      <c r="BB102" s="843" t="e">
        <f aca="false">IF($AT$44="Region",IF($E102=BA$762,$T102,""),IF($G102=BA$762,$T102,""))</f>
        <v>#REF!</v>
      </c>
      <c r="BD102" s="843" t="e">
        <f aca="false">IF($AT$44="region",IF($E102=BD$762,$S102,""),IF($G102=BD$762,$S102,""))</f>
        <v>#REF!</v>
      </c>
      <c r="BE102" s="843" t="e">
        <f aca="false">IF($AT$44="Region",IF($E102=BD$762,$T102,""),IF($G102=BD$762,$T102,""))</f>
        <v>#REF!</v>
      </c>
      <c r="BG102" s="843" t="e">
        <f aca="false">IF($AT$44="region",IF($E102=BG$762,$S102,""),IF($G102=BG$762,$S102,""))</f>
        <v>#REF!</v>
      </c>
      <c r="BH102" s="843" t="e">
        <f aca="false">IF($AT$44="Region",IF($E102=BG$762,$T102,""),IF($G102=BG$762,$T102,""))</f>
        <v>#REF!</v>
      </c>
      <c r="BJ102" s="843" t="str">
        <f aca="false">IF($E102=$BJ$47,S102,"")</f>
        <v/>
      </c>
      <c r="BK102" s="843" t="str">
        <f aca="false">IF($E102=$BJ$47,T102,"")</f>
        <v/>
      </c>
      <c r="BM102" s="843" t="str">
        <f aca="false">IF($E102=$BM$47,S102,"")</f>
        <v/>
      </c>
      <c r="BN102" s="843" t="str">
        <f aca="false">IF($E102=$BM$47,T102,"")</f>
        <v/>
      </c>
      <c r="BP102" s="843" t="str">
        <f aca="false">IF($E102=$BP$47,S102,"")</f>
        <v/>
      </c>
      <c r="BQ102" s="843" t="str">
        <f aca="false">IF($E102=$BP$47,T102,"")</f>
        <v/>
      </c>
      <c r="BS102" s="843" t="str">
        <f aca="false">IF($E102=$BS$47,S102,"")</f>
        <v/>
      </c>
      <c r="BT102" s="843" t="str">
        <f aca="false">IF($E102=$BS$47,T102,"")</f>
        <v/>
      </c>
      <c r="BV102" s="686"/>
    </row>
    <row r="103" s="628" customFormat="true" ht="15" hidden="false" customHeight="false" outlineLevel="0" collapsed="false">
      <c r="A103" s="828" t="n">
        <v>19</v>
      </c>
      <c r="B103" s="829" t="str">
        <f aca="false">CONCATENATE(E103,": ",C103)</f>
        <v>: </v>
      </c>
      <c r="C103" s="830"/>
      <c r="D103" s="830"/>
      <c r="E103" s="831"/>
      <c r="F103" s="830"/>
      <c r="G103" s="831"/>
      <c r="H103" s="832"/>
      <c r="I103" s="830"/>
      <c r="J103" s="830"/>
      <c r="K103" s="833"/>
      <c r="L103" s="833"/>
      <c r="M103" s="833"/>
      <c r="N103" s="836" t="s">
        <v>376</v>
      </c>
      <c r="O103" s="837"/>
      <c r="P103" s="833"/>
      <c r="Q103" s="838"/>
      <c r="R103" s="839"/>
      <c r="S103" s="840" t="str">
        <f aca="false">IF(R103="Y","",IF(AND(M103="",K103=""),"",IF(M103="",K103,M103)))</f>
        <v/>
      </c>
      <c r="T103" s="841" t="str">
        <f aca="false">IF(S103="","",IF($S$113="Y",U103,IF(S103&gt;=$S$105-$AB$35*$S$109,IF(S103&lt;=$S$105+$AB$35*$S$109,S103,""),"")))</f>
        <v/>
      </c>
      <c r="U103" s="840" t="str">
        <f aca="false">IF(R103="Y","",IF(AND(M103="",K103=""),"",IF(M103="",K103*O103,M103*O103)))</f>
        <v/>
      </c>
      <c r="V103" s="842" t="str">
        <f aca="false">IF(AND(N103="",L103=""),"",IF(N103="",L103,N103))</f>
        <v>US$2014/ ha</v>
      </c>
      <c r="Z103" s="686"/>
      <c r="AP103" s="686"/>
      <c r="AS103" s="844"/>
      <c r="AU103" s="843" t="e">
        <f aca="false">IF($AT$44="region",IF($E103=AU$762,$S103,""),IF($G103=AU$762,$S103,""))</f>
        <v>#REF!</v>
      </c>
      <c r="AV103" s="843" t="e">
        <f aca="false">IF($AT$44="Region",IF($E103=AU$762,$T103,""),IF($G103=AU$762,$T103,""))</f>
        <v>#REF!</v>
      </c>
      <c r="AX103" s="843" t="e">
        <f aca="false">IF($AT$44="region",IF($E103=AX$762,$S103,""),IF($G103=AX$762,$S103,""))</f>
        <v>#REF!</v>
      </c>
      <c r="AY103" s="843" t="e">
        <f aca="false">IF($AT$44="Region",IF($E103=AX$762,$T103,""),IF($G103=AX$762,$T103,""))</f>
        <v>#REF!</v>
      </c>
      <c r="BA103" s="843" t="e">
        <f aca="false">IF($AT$44="region",IF($E103=BA$762,$S103,""),IF($G103=BA$762,$S103,""))</f>
        <v>#REF!</v>
      </c>
      <c r="BB103" s="843" t="e">
        <f aca="false">IF($AT$44="Region",IF($E103=BA$762,$T103,""),IF($G103=BA$762,$T103,""))</f>
        <v>#REF!</v>
      </c>
      <c r="BD103" s="843" t="e">
        <f aca="false">IF($AT$44="region",IF($E103=BD$762,$S103,""),IF($G103=BD$762,$S103,""))</f>
        <v>#REF!</v>
      </c>
      <c r="BE103" s="843" t="e">
        <f aca="false">IF($AT$44="Region",IF($E103=BD$762,$T103,""),IF($G103=BD$762,$T103,""))</f>
        <v>#REF!</v>
      </c>
      <c r="BG103" s="843" t="e">
        <f aca="false">IF($AT$44="region",IF($E103=BG$762,$S103,""),IF($G103=BG$762,$S103,""))</f>
        <v>#REF!</v>
      </c>
      <c r="BH103" s="843" t="e">
        <f aca="false">IF($AT$44="Region",IF($E103=BG$762,$T103,""),IF($G103=BG$762,$T103,""))</f>
        <v>#REF!</v>
      </c>
      <c r="BJ103" s="843" t="str">
        <f aca="false">IF($E103=$BJ$47,S103,"")</f>
        <v/>
      </c>
      <c r="BK103" s="843" t="str">
        <f aca="false">IF($E103=$BJ$47,T103,"")</f>
        <v/>
      </c>
      <c r="BM103" s="843" t="str">
        <f aca="false">IF($E103=$BM$47,S103,"")</f>
        <v/>
      </c>
      <c r="BN103" s="843" t="str">
        <f aca="false">IF($E103=$BM$47,T103,"")</f>
        <v/>
      </c>
      <c r="BP103" s="843" t="str">
        <f aca="false">IF($E103=$BP$47,S103,"")</f>
        <v/>
      </c>
      <c r="BQ103" s="843" t="str">
        <f aca="false">IF($E103=$BP$47,T103,"")</f>
        <v/>
      </c>
      <c r="BS103" s="843" t="str">
        <f aca="false">IF($E103=$BS$47,S103,"")</f>
        <v/>
      </c>
      <c r="BT103" s="843" t="str">
        <f aca="false">IF($E103=$BS$47,T103,"")</f>
        <v/>
      </c>
      <c r="BV103" s="686"/>
    </row>
    <row r="104" s="628" customFormat="true" ht="15" hidden="false" customHeight="false" outlineLevel="0" collapsed="false">
      <c r="A104" s="828" t="n">
        <v>20</v>
      </c>
      <c r="B104" s="829" t="str">
        <f aca="false">CONCATENATE(E104,": ",C104)</f>
        <v>: </v>
      </c>
      <c r="C104" s="830"/>
      <c r="D104" s="830"/>
      <c r="E104" s="831"/>
      <c r="F104" s="830"/>
      <c r="G104" s="831"/>
      <c r="H104" s="832"/>
      <c r="I104" s="830"/>
      <c r="J104" s="830"/>
      <c r="K104" s="833"/>
      <c r="L104" s="833"/>
      <c r="M104" s="833"/>
      <c r="N104" s="836" t="s">
        <v>376</v>
      </c>
      <c r="O104" s="837"/>
      <c r="P104" s="833"/>
      <c r="Q104" s="838"/>
      <c r="R104" s="839"/>
      <c r="S104" s="840" t="str">
        <f aca="false">IF(R104="Y","",IF(AND(M104="",K104=""),"",IF(M104="",K104,M104)))</f>
        <v/>
      </c>
      <c r="T104" s="841" t="str">
        <f aca="false">IF(S104="","",IF($S$113="Y",U104,IF(S104&gt;=$S$105-$AB$35*$S$109,IF(S104&lt;=$S$105+$AB$35*$S$109,S104,""),"")))</f>
        <v/>
      </c>
      <c r="U104" s="840" t="str">
        <f aca="false">IF(R104="Y","",IF(AND(M104="",K104=""),"",IF(M104="",K104*O104,M104*O104)))</f>
        <v/>
      </c>
      <c r="V104" s="842" t="str">
        <f aca="false">IF(AND(N104="",L104=""),"",IF(N104="",L104,N104))</f>
        <v>US$2014/ ha</v>
      </c>
      <c r="Z104" s="686"/>
      <c r="AP104" s="686"/>
      <c r="AS104" s="844"/>
      <c r="AU104" s="843" t="e">
        <f aca="false">IF($AT$44="region",IF($E104=AU$762,$S104,""),IF($G104=AU$762,$S104,""))</f>
        <v>#REF!</v>
      </c>
      <c r="AV104" s="843" t="e">
        <f aca="false">IF($AT$44="Region",IF($E104=AU$762,$T104,""),IF($G104=AU$762,$T104,""))</f>
        <v>#REF!</v>
      </c>
      <c r="AX104" s="843" t="e">
        <f aca="false">IF($AT$44="region",IF($E104=AX$762,$S104,""),IF($G104=AX$762,$S104,""))</f>
        <v>#REF!</v>
      </c>
      <c r="AY104" s="843" t="e">
        <f aca="false">IF($AT$44="Region",IF($E104=AX$762,$T104,""),IF($G104=AX$762,$T104,""))</f>
        <v>#REF!</v>
      </c>
      <c r="BA104" s="843" t="e">
        <f aca="false">IF($AT$44="region",IF($E104=BA$762,$S104,""),IF($G104=BA$762,$S104,""))</f>
        <v>#REF!</v>
      </c>
      <c r="BB104" s="843" t="e">
        <f aca="false">IF($AT$44="Region",IF($E104=BA$762,$T104,""),IF($G104=BA$762,$T104,""))</f>
        <v>#REF!</v>
      </c>
      <c r="BD104" s="843" t="e">
        <f aca="false">IF($AT$44="region",IF($E104=BD$762,$S104,""),IF($G104=BD$762,$S104,""))</f>
        <v>#REF!</v>
      </c>
      <c r="BE104" s="843" t="e">
        <f aca="false">IF($AT$44="Region",IF($E104=BD$762,$T104,""),IF($G104=BD$762,$T104,""))</f>
        <v>#REF!</v>
      </c>
      <c r="BG104" s="843" t="e">
        <f aca="false">IF($AT$44="region",IF($E104=BG$762,$S104,""),IF($G104=BG$762,$S104,""))</f>
        <v>#REF!</v>
      </c>
      <c r="BH104" s="843" t="e">
        <f aca="false">IF($AT$44="Region",IF($E104=BG$762,$T104,""),IF($G104=BG$762,$T104,""))</f>
        <v>#REF!</v>
      </c>
      <c r="BJ104" s="843" t="str">
        <f aca="false">IF($E104=$BJ$47,S104,"")</f>
        <v/>
      </c>
      <c r="BK104" s="843" t="str">
        <f aca="false">IF($E104=$BJ$47,T104,"")</f>
        <v/>
      </c>
      <c r="BM104" s="843" t="str">
        <f aca="false">IF($E104=$BM$47,S104,"")</f>
        <v/>
      </c>
      <c r="BN104" s="843" t="str">
        <f aca="false">IF($E104=$BM$47,T104,"")</f>
        <v/>
      </c>
      <c r="BP104" s="843" t="str">
        <f aca="false">IF($E104=$BP$47,S104,"")</f>
        <v/>
      </c>
      <c r="BQ104" s="843" t="str">
        <f aca="false">IF($E104=$BP$47,T104,"")</f>
        <v/>
      </c>
      <c r="BS104" s="843" t="str">
        <f aca="false">IF($E104=$BS$47,S104,"")</f>
        <v/>
      </c>
      <c r="BT104" s="843" t="str">
        <f aca="false">IF($E104=$BS$47,T104,"")</f>
        <v/>
      </c>
      <c r="BV104" s="686"/>
    </row>
    <row r="105" s="628" customFormat="true" ht="15" hidden="false" customHeight="false" outlineLevel="0" collapsed="false">
      <c r="A105" s="846"/>
      <c r="B105" s="847" t="s">
        <v>74</v>
      </c>
      <c r="C105" s="848"/>
      <c r="D105" s="848"/>
      <c r="E105" s="848"/>
      <c r="F105" s="848"/>
      <c r="G105" s="848"/>
      <c r="H105" s="810"/>
      <c r="J105" s="849"/>
      <c r="K105" s="810"/>
      <c r="L105" s="810"/>
      <c r="M105" s="810" t="s">
        <v>354</v>
      </c>
      <c r="N105" s="810"/>
      <c r="P105" s="838"/>
      <c r="Q105" s="838"/>
      <c r="R105" s="849" t="s">
        <v>356</v>
      </c>
      <c r="S105" s="850" t="e">
        <f aca="false">AVERAGE(S85:S104)</f>
        <v>#DIV/0!</v>
      </c>
      <c r="T105" s="850" t="e">
        <f aca="false">IF(S113="Y",SUM(T85:T104)/SUM(O85:O104),AVERAGE(T85:T104))</f>
        <v>#DIV/0!</v>
      </c>
      <c r="U105" s="851" t="e">
        <f aca="false">SUM(U85:U104)/SUM(O85:O104)</f>
        <v>#DIV/0!</v>
      </c>
      <c r="Z105" s="686"/>
      <c r="AP105" s="686"/>
      <c r="AT105" s="849" t="s">
        <v>356</v>
      </c>
      <c r="AU105" s="852" t="e">
        <f aca="false">AVERAGE(AU85:AU104)</f>
        <v>#REF!</v>
      </c>
      <c r="AV105" s="852" t="e">
        <f aca="false">SUM(AV85:AV104)/COUNTIF(AV85:AV104,"&gt;0")</f>
        <v>#REF!</v>
      </c>
      <c r="AX105" s="852" t="e">
        <f aca="false">AVERAGE(AX85:AX104)</f>
        <v>#REF!</v>
      </c>
      <c r="AY105" s="852" t="e">
        <f aca="false">SUM(AY85:AY104)/COUNTIF(AY85:AY104,"&gt;0")</f>
        <v>#REF!</v>
      </c>
      <c r="BA105" s="852" t="e">
        <f aca="false">AVERAGE(BA85:BA104)</f>
        <v>#REF!</v>
      </c>
      <c r="BB105" s="852" t="e">
        <f aca="false">SUM(BB85:BB104)/COUNTIF(BB85:BB104,"&gt;0")</f>
        <v>#REF!</v>
      </c>
      <c r="BD105" s="852" t="e">
        <f aca="false">AVERAGE(BD85:BD104)</f>
        <v>#REF!</v>
      </c>
      <c r="BE105" s="852" t="e">
        <f aca="false">SUM(BE85:BE104)/COUNTIF(BE85:BE104,"&gt;0")</f>
        <v>#REF!</v>
      </c>
      <c r="BG105" s="852" t="e">
        <f aca="false">AVERAGE(BG85:BG104)</f>
        <v>#REF!</v>
      </c>
      <c r="BH105" s="852" t="e">
        <f aca="false">SUM(BH85:BH104)/COUNTIF(BH85:BH104,"&gt;0")</f>
        <v>#REF!</v>
      </c>
      <c r="BI105" s="849"/>
      <c r="BJ105" s="852" t="e">
        <f aca="false">AVERAGE(BJ85:BJ104)</f>
        <v>#DIV/0!</v>
      </c>
      <c r="BK105" s="852" t="e">
        <f aca="false">SUM(BK85:BK104)/COUNTIF(BK85:BK104,"&gt;0")</f>
        <v>#DIV/0!</v>
      </c>
      <c r="BM105" s="852" t="e">
        <f aca="false">AVERAGE(BM85:BM104)</f>
        <v>#DIV/0!</v>
      </c>
      <c r="BN105" s="852" t="e">
        <f aca="false">SUM(BN85:BN104)/COUNTIF(BN85:BN104,"&gt;0")</f>
        <v>#DIV/0!</v>
      </c>
      <c r="BP105" s="852" t="e">
        <f aca="false">AVERAGE(BP85:BP104)</f>
        <v>#DIV/0!</v>
      </c>
      <c r="BQ105" s="852" t="e">
        <f aca="false">SUM(BQ85:BQ104)/COUNTIF(BQ85:BQ104,"&gt;0")</f>
        <v>#DIV/0!</v>
      </c>
      <c r="BS105" s="852" t="e">
        <f aca="false">AVERAGE(BS85:BS104)</f>
        <v>#DIV/0!</v>
      </c>
      <c r="BT105" s="852" t="e">
        <f aca="false">SUM(BT85:BT104)/COUNTIF(BT85:BT104,"&gt;0")</f>
        <v>#DIV/0!</v>
      </c>
      <c r="BV105" s="686"/>
    </row>
    <row r="106" s="628" customFormat="true" ht="15" hidden="false" customHeight="false" outlineLevel="0" collapsed="false">
      <c r="A106" s="846"/>
      <c r="B106" s="847" t="s">
        <v>357</v>
      </c>
      <c r="C106" s="848" t="s">
        <v>358</v>
      </c>
      <c r="D106" s="872"/>
      <c r="E106" s="873"/>
      <c r="F106" s="873"/>
      <c r="G106" s="873"/>
      <c r="H106" s="873"/>
      <c r="I106" s="873"/>
      <c r="J106" s="873"/>
      <c r="K106" s="874"/>
      <c r="L106" s="810"/>
      <c r="M106" s="810"/>
      <c r="N106" s="810"/>
      <c r="P106" s="838"/>
      <c r="Q106" s="838"/>
      <c r="R106" s="854" t="s">
        <v>97</v>
      </c>
      <c r="S106" s="855" t="e">
        <f aca="false">S105+V106*S109</f>
        <v>#DIV/0!</v>
      </c>
      <c r="T106" s="855" t="e">
        <f aca="false">T105+V106*T109</f>
        <v>#DIV/0!</v>
      </c>
      <c r="U106" s="855" t="e">
        <f aca="false">U105+V106*U109</f>
        <v>#DIV/0!</v>
      </c>
      <c r="V106" s="856" t="n">
        <v>1</v>
      </c>
      <c r="W106" s="669" t="s">
        <v>360</v>
      </c>
      <c r="Y106" s="628" t="s">
        <v>361</v>
      </c>
      <c r="Z106" s="686"/>
      <c r="AP106" s="686"/>
      <c r="AT106" s="854" t="s">
        <v>97</v>
      </c>
      <c r="AU106" s="857" t="e">
        <f aca="false">AU105+(AU111*AU108)</f>
        <v>#REF!</v>
      </c>
      <c r="AV106" s="857" t="e">
        <f aca="false">AV105+(AV111*AU108)</f>
        <v>#REF!</v>
      </c>
      <c r="AX106" s="857" t="e">
        <f aca="false">AX105+(AX111*AX108)</f>
        <v>#REF!</v>
      </c>
      <c r="AY106" s="857" t="e">
        <f aca="false">AY105+(AY111*AX108)</f>
        <v>#REF!</v>
      </c>
      <c r="BA106" s="857" t="e">
        <f aca="false">BA105+(BA111*BA108)</f>
        <v>#REF!</v>
      </c>
      <c r="BB106" s="857" t="e">
        <f aca="false">BB105+(BB111*BA108)</f>
        <v>#REF!</v>
      </c>
      <c r="BD106" s="857" t="e">
        <f aca="false">BD105+(BD111*BD108)</f>
        <v>#REF!</v>
      </c>
      <c r="BE106" s="857" t="e">
        <f aca="false">BE105+(BE111*BD108)</f>
        <v>#REF!</v>
      </c>
      <c r="BG106" s="857" t="e">
        <f aca="false">BG105+(BG111*BG108)</f>
        <v>#REF!</v>
      </c>
      <c r="BH106" s="857" t="e">
        <f aca="false">BH105+(BH111*BG108)</f>
        <v>#REF!</v>
      </c>
      <c r="BI106" s="854"/>
      <c r="BJ106" s="857" t="e">
        <f aca="false">BJ105+(BJ111*BJ108)</f>
        <v>#DIV/0!</v>
      </c>
      <c r="BK106" s="857" t="e">
        <f aca="false">BK105+(BK111*BJ108)</f>
        <v>#DIV/0!</v>
      </c>
      <c r="BM106" s="857" t="e">
        <f aca="false">BM105+(BM111*BM108)</f>
        <v>#DIV/0!</v>
      </c>
      <c r="BN106" s="857" t="e">
        <f aca="false">BN105+(BN111*BM108)</f>
        <v>#DIV/0!</v>
      </c>
      <c r="BP106" s="857" t="e">
        <f aca="false">BP105+(BP111*BP108)</f>
        <v>#DIV/0!</v>
      </c>
      <c r="BQ106" s="857" t="e">
        <f aca="false">BQ105+(BQ111*BP108)</f>
        <v>#DIV/0!</v>
      </c>
      <c r="BS106" s="857" t="e">
        <f aca="false">BS105+(BS111*BS108)</f>
        <v>#DIV/0!</v>
      </c>
      <c r="BT106" s="857" t="e">
        <f aca="false">BT105+(BT111*BS108)</f>
        <v>#DIV/0!</v>
      </c>
      <c r="BV106" s="686"/>
    </row>
    <row r="107" s="810" customFormat="true" ht="12.95" hidden="false" customHeight="true" outlineLevel="0" collapsed="false">
      <c r="A107" s="846"/>
      <c r="B107" s="847" t="s">
        <v>362</v>
      </c>
      <c r="C107" s="858"/>
      <c r="D107" s="875"/>
      <c r="E107" s="876"/>
      <c r="F107" s="876"/>
      <c r="G107" s="876"/>
      <c r="H107" s="876"/>
      <c r="I107" s="876"/>
      <c r="J107" s="876"/>
      <c r="K107" s="877"/>
      <c r="L107" s="628"/>
      <c r="M107" s="628"/>
      <c r="R107" s="854" t="s">
        <v>98</v>
      </c>
      <c r="S107" s="855" t="e">
        <f aca="false">IF($Y107="Y",MIN(S85:S104),S105-$V107*S109)</f>
        <v>#DIV/0!</v>
      </c>
      <c r="T107" s="855" t="e">
        <f aca="false">IF($Y107="Y",MIN(T85:T104),T105-$V107*T109)</f>
        <v>#DIV/0!</v>
      </c>
      <c r="U107" s="855" t="e">
        <f aca="false">IF($Y107="Y",MIN(U85:U104),U105-$V107*U109)</f>
        <v>#DIV/0!</v>
      </c>
      <c r="V107" s="856" t="n">
        <v>1</v>
      </c>
      <c r="W107" s="669" t="s">
        <v>364</v>
      </c>
      <c r="X107" s="628"/>
      <c r="Y107" s="859" t="s">
        <v>166</v>
      </c>
      <c r="Z107" s="860"/>
      <c r="AP107" s="860"/>
      <c r="AQ107" s="628"/>
      <c r="AR107" s="628"/>
      <c r="AS107" s="628"/>
      <c r="AT107" s="854" t="s">
        <v>98</v>
      </c>
      <c r="AU107" s="857" t="e">
        <f aca="false">AU105-(AU111*AU109)</f>
        <v>#REF!</v>
      </c>
      <c r="AV107" s="857" t="e">
        <f aca="false">AV105-(AV111*AU109)</f>
        <v>#REF!</v>
      </c>
      <c r="AW107" s="628"/>
      <c r="AX107" s="857" t="e">
        <f aca="false">AX105-(AX111*AX109)</f>
        <v>#REF!</v>
      </c>
      <c r="AY107" s="857" t="e">
        <f aca="false">AY105-(AY111*AX109)</f>
        <v>#REF!</v>
      </c>
      <c r="AZ107" s="628"/>
      <c r="BA107" s="857" t="e">
        <f aca="false">BA105-(BA111*BA109)</f>
        <v>#REF!</v>
      </c>
      <c r="BB107" s="857" t="e">
        <f aca="false">BB105-(BB111*BA109)</f>
        <v>#REF!</v>
      </c>
      <c r="BC107" s="628"/>
      <c r="BD107" s="857" t="e">
        <f aca="false">BD105-(BD111*BD109)</f>
        <v>#REF!</v>
      </c>
      <c r="BE107" s="857" t="e">
        <f aca="false">BE105-(BE111*BD109)</f>
        <v>#REF!</v>
      </c>
      <c r="BF107" s="628"/>
      <c r="BG107" s="857" t="e">
        <f aca="false">BG105-(BG111*BG109)</f>
        <v>#REF!</v>
      </c>
      <c r="BH107" s="857" t="e">
        <f aca="false">BH105-(BH111*BG109)</f>
        <v>#REF!</v>
      </c>
      <c r="BI107" s="854"/>
      <c r="BJ107" s="857" t="e">
        <f aca="false">BJ105-(BJ111*BJ109)</f>
        <v>#DIV/0!</v>
      </c>
      <c r="BK107" s="857" t="e">
        <f aca="false">BK105-(BK111*BJ109)</f>
        <v>#DIV/0!</v>
      </c>
      <c r="BL107" s="628"/>
      <c r="BM107" s="857" t="e">
        <f aca="false">BM105-(BM111*BM109)</f>
        <v>#DIV/0!</v>
      </c>
      <c r="BN107" s="857" t="e">
        <f aca="false">BN105-(BN111*BM109)</f>
        <v>#DIV/0!</v>
      </c>
      <c r="BO107" s="628"/>
      <c r="BP107" s="857" t="e">
        <f aca="false">BP105-(BP111*BP109)</f>
        <v>#DIV/0!</v>
      </c>
      <c r="BQ107" s="857" t="e">
        <f aca="false">BQ105-(BQ111*BP109)</f>
        <v>#DIV/0!</v>
      </c>
      <c r="BR107" s="628"/>
      <c r="BS107" s="857" t="e">
        <f aca="false">BS105-(BS111*BS109)</f>
        <v>#DIV/0!</v>
      </c>
      <c r="BT107" s="857" t="e">
        <f aca="false">BT105-(BT111*BS109)</f>
        <v>#DIV/0!</v>
      </c>
      <c r="BU107" s="628"/>
      <c r="BV107" s="860"/>
    </row>
    <row r="108" s="810" customFormat="true" ht="14.25" hidden="false" customHeight="false" outlineLevel="0" collapsed="false">
      <c r="A108" s="846"/>
      <c r="B108" s="846"/>
      <c r="C108" s="858"/>
      <c r="D108" s="875"/>
      <c r="E108" s="876"/>
      <c r="F108" s="876"/>
      <c r="G108" s="876"/>
      <c r="H108" s="876"/>
      <c r="I108" s="876"/>
      <c r="J108" s="876"/>
      <c r="K108" s="877"/>
      <c r="R108" s="854" t="s">
        <v>365</v>
      </c>
      <c r="S108" s="855" t="e">
        <f aca="false">IF((0.67*S109)&gt;S105,"no","yes")</f>
        <v>#DIV/0!</v>
      </c>
      <c r="T108" s="855" t="e">
        <f aca="false">IF((0.67*T109)&gt;T105,"no","yes")</f>
        <v>#DIV/0!</v>
      </c>
      <c r="U108" s="855" t="e">
        <f aca="false">IF((0.67*U109)&gt;U105,"no","yes")</f>
        <v>#DIV/0!</v>
      </c>
      <c r="Z108" s="860"/>
      <c r="AP108" s="860"/>
      <c r="AS108" s="861" t="s">
        <v>366</v>
      </c>
      <c r="AT108" s="861"/>
      <c r="AU108" s="856" t="n">
        <v>1</v>
      </c>
      <c r="AX108" s="856" t="n">
        <v>1</v>
      </c>
      <c r="BA108" s="856" t="n">
        <v>1</v>
      </c>
      <c r="BD108" s="856" t="n">
        <v>1</v>
      </c>
      <c r="BG108" s="856" t="n">
        <v>1</v>
      </c>
      <c r="BI108" s="854"/>
      <c r="BJ108" s="856" t="n">
        <v>1</v>
      </c>
      <c r="BM108" s="856" t="n">
        <v>1</v>
      </c>
      <c r="BP108" s="856" t="n">
        <v>1</v>
      </c>
      <c r="BS108" s="856" t="n">
        <v>1</v>
      </c>
      <c r="BV108" s="860"/>
    </row>
    <row r="109" s="810" customFormat="true" ht="14.25" hidden="false" customHeight="false" outlineLevel="0" collapsed="false">
      <c r="A109" s="862" t="str">
        <f aca="false">HYPERLINK("#"&amp;"'"&amp;A$1&amp;"'!a1","Back to top")</f>
        <v>Back to top</v>
      </c>
      <c r="B109" s="862"/>
      <c r="C109" s="858"/>
      <c r="D109" s="875"/>
      <c r="E109" s="876"/>
      <c r="F109" s="876"/>
      <c r="G109" s="876"/>
      <c r="H109" s="876"/>
      <c r="I109" s="876"/>
      <c r="J109" s="876"/>
      <c r="K109" s="877"/>
      <c r="N109" s="669"/>
      <c r="O109" s="669"/>
      <c r="R109" s="854" t="s">
        <v>371</v>
      </c>
      <c r="S109" s="855" t="e">
        <f aca="false">_xlfn.STDEV.P(S85:S104)</f>
        <v>#DIV/0!</v>
      </c>
      <c r="T109" s="855" t="e">
        <f aca="false" t="array" ref="T109:T109">IF(S113="Y",SQRT(SUM(IFERROR(O85:O104*(S85:S104-(T105))^2,0))/((COUNTIFS(O85:O104,"&lt;&gt;"&amp;"")-1)/COUNTIFS(O85:O104,"&lt;&gt;"&amp;"")*SUM(O85:O104))),_xlfn.STDEV.P(T85:T104))</f>
        <v>#DIV/0!</v>
      </c>
      <c r="U109" s="855" t="e">
        <f aca="false" t="array" ref="U109:U109">SQRT(SUM(IFERROR(O85:O104*(S85:S104-(U105))^2,0))/((COUNTIFS(O85:O104,"&lt;&gt;"&amp;"")-1)/COUNTIFS(O85:O104,"&lt;&gt;"&amp;"")*SUM(O85:O104)))</f>
        <v>#DIV/0!</v>
      </c>
      <c r="Z109" s="860"/>
      <c r="AP109" s="860"/>
      <c r="AS109" s="861"/>
      <c r="AT109" s="861"/>
      <c r="AU109" s="856" t="n">
        <v>1</v>
      </c>
      <c r="AX109" s="856" t="n">
        <v>1</v>
      </c>
      <c r="BA109" s="856" t="n">
        <v>1</v>
      </c>
      <c r="BD109" s="856" t="n">
        <v>1</v>
      </c>
      <c r="BG109" s="856" t="n">
        <v>1</v>
      </c>
      <c r="BI109" s="854"/>
      <c r="BJ109" s="856" t="n">
        <v>1</v>
      </c>
      <c r="BM109" s="856" t="n">
        <v>1</v>
      </c>
      <c r="BP109" s="856" t="n">
        <v>1</v>
      </c>
      <c r="BS109" s="856" t="n">
        <v>1</v>
      </c>
      <c r="BV109" s="860"/>
    </row>
    <row r="110" s="810" customFormat="true" ht="15" hidden="false" customHeight="false" outlineLevel="0" collapsed="false">
      <c r="A110" s="846"/>
      <c r="B110" s="846"/>
      <c r="C110" s="828"/>
      <c r="D110" s="875"/>
      <c r="E110" s="876"/>
      <c r="F110" s="876"/>
      <c r="G110" s="876"/>
      <c r="H110" s="876"/>
      <c r="I110" s="876"/>
      <c r="J110" s="876"/>
      <c r="K110" s="877"/>
      <c r="R110" s="863" t="s">
        <v>372</v>
      </c>
      <c r="S110" s="864" t="n">
        <f aca="false">COUNTIF(S85:S104,"&gt;0")</f>
        <v>0</v>
      </c>
      <c r="T110" s="864" t="n">
        <f aca="false">COUNTIF(T85:T104,"&gt;0")</f>
        <v>0</v>
      </c>
      <c r="U110" s="865"/>
      <c r="V110" s="866" t="s">
        <v>369</v>
      </c>
      <c r="Z110" s="860"/>
      <c r="AP110" s="860"/>
      <c r="AT110" s="854" t="s">
        <v>365</v>
      </c>
      <c r="AU110" s="857" t="e">
        <f aca="false">IF((0.67*AU111)&gt;AU105,"no","yes")</f>
        <v>#REF!</v>
      </c>
      <c r="AV110" s="857" t="e">
        <f aca="false">IF((0.67*AV111)&gt;AV105,"no","yes")</f>
        <v>#REF!</v>
      </c>
      <c r="AX110" s="857" t="e">
        <f aca="false">IF((0.67*AX111)&gt;AX105,"no","yes")</f>
        <v>#REF!</v>
      </c>
      <c r="AY110" s="857" t="e">
        <f aca="false">IF((0.67*AY111)&gt;AY105,"no","yes")</f>
        <v>#REF!</v>
      </c>
      <c r="BA110" s="857" t="e">
        <f aca="false">IF((0.67*BA111)&gt;BA105,"no","yes")</f>
        <v>#REF!</v>
      </c>
      <c r="BB110" s="857" t="e">
        <f aca="false">IF((0.67*BB111)&gt;BB105,"no","yes")</f>
        <v>#REF!</v>
      </c>
      <c r="BD110" s="857" t="e">
        <f aca="false">IF((0.67*BD111)&gt;BD105,"no","yes")</f>
        <v>#REF!</v>
      </c>
      <c r="BE110" s="857" t="e">
        <f aca="false">IF((0.67*BE111)&gt;BE105,"no","yes")</f>
        <v>#REF!</v>
      </c>
      <c r="BG110" s="857" t="e">
        <f aca="false">IF((0.67*BG111)&gt;BG105,"no","yes")</f>
        <v>#REF!</v>
      </c>
      <c r="BH110" s="857" t="e">
        <f aca="false">IF((0.67*BH111)&gt;BH105,"no","yes")</f>
        <v>#REF!</v>
      </c>
      <c r="BI110" s="863"/>
      <c r="BJ110" s="857" t="e">
        <f aca="false">IF((0.67*BJ111)&gt;BJ105,"no","yes")</f>
        <v>#DIV/0!</v>
      </c>
      <c r="BK110" s="857" t="e">
        <f aca="false">IF((0.67*BK111)&gt;BK105,"no","yes")</f>
        <v>#DIV/0!</v>
      </c>
      <c r="BM110" s="857" t="e">
        <f aca="false">IF((0.67*BM111)&gt;BM105,"no","yes")</f>
        <v>#DIV/0!</v>
      </c>
      <c r="BN110" s="857" t="e">
        <f aca="false">IF((0.67*BN111)&gt;BN105,"no","yes")</f>
        <v>#DIV/0!</v>
      </c>
      <c r="BP110" s="857" t="e">
        <f aca="false">IF((0.67*BP111)&gt;BP105,"no","yes")</f>
        <v>#DIV/0!</v>
      </c>
      <c r="BQ110" s="857" t="e">
        <f aca="false">IF((0.67*BQ111)&gt;BQ105,"no","yes")</f>
        <v>#DIV/0!</v>
      </c>
      <c r="BS110" s="857" t="e">
        <f aca="false">IF((0.67*BS111)&gt;BS105,"no","yes")</f>
        <v>#DIV/0!</v>
      </c>
      <c r="BT110" s="857" t="e">
        <f aca="false">IF((0.67*BT111)&gt;BT105,"no","yes")</f>
        <v>#DIV/0!</v>
      </c>
      <c r="BV110" s="860"/>
    </row>
    <row r="111" s="810" customFormat="true" ht="14.25" hidden="false" customHeight="false" outlineLevel="0" collapsed="false">
      <c r="A111" s="846"/>
      <c r="B111" s="846"/>
      <c r="C111" s="846"/>
      <c r="D111" s="875"/>
      <c r="E111" s="876"/>
      <c r="F111" s="876"/>
      <c r="G111" s="876"/>
      <c r="H111" s="876"/>
      <c r="I111" s="876"/>
      <c r="J111" s="876"/>
      <c r="K111" s="877"/>
      <c r="T111" s="838"/>
      <c r="V111" s="867"/>
      <c r="W111" s="867"/>
      <c r="X111" s="867"/>
      <c r="Z111" s="860"/>
      <c r="AP111" s="860"/>
      <c r="AT111" s="854" t="s">
        <v>371</v>
      </c>
      <c r="AU111" s="857" t="e">
        <f aca="false">_xlfn.STDEV.P(AU85:AU104)</f>
        <v>#REF!</v>
      </c>
      <c r="AV111" s="857" t="e">
        <f aca="false">_xlfn.STDEV.P(AV85:AV104)</f>
        <v>#REF!</v>
      </c>
      <c r="AX111" s="857" t="e">
        <f aca="false">_xlfn.STDEV.P(AX85:AX104)</f>
        <v>#REF!</v>
      </c>
      <c r="AY111" s="857" t="e">
        <f aca="false">_xlfn.STDEV.P(AY85:AY104)</f>
        <v>#REF!</v>
      </c>
      <c r="BA111" s="857" t="e">
        <f aca="false">_xlfn.STDEV.P(BA85:BA104)</f>
        <v>#REF!</v>
      </c>
      <c r="BB111" s="857" t="e">
        <f aca="false">_xlfn.STDEV.P(BB85:BB104)</f>
        <v>#REF!</v>
      </c>
      <c r="BD111" s="857" t="e">
        <f aca="false">_xlfn.STDEV.P(BD85:BD104)</f>
        <v>#REF!</v>
      </c>
      <c r="BE111" s="857" t="e">
        <f aca="false">_xlfn.STDEV.P(BE85:BE104)</f>
        <v>#REF!</v>
      </c>
      <c r="BG111" s="857" t="e">
        <f aca="false">_xlfn.STDEV.P(BG85:BG104)</f>
        <v>#REF!</v>
      </c>
      <c r="BH111" s="857" t="e">
        <f aca="false">_xlfn.STDEV.P(BH85:BH104)</f>
        <v>#REF!</v>
      </c>
      <c r="BJ111" s="857" t="e">
        <f aca="false">_xlfn.STDEV.P(BJ85:BJ104)</f>
        <v>#DIV/0!</v>
      </c>
      <c r="BK111" s="857" t="e">
        <f aca="false">_xlfn.STDEV.P(BK85:BK104)</f>
        <v>#DIV/0!</v>
      </c>
      <c r="BM111" s="857" t="e">
        <f aca="false">_xlfn.STDEV.P(BM85:BM104)</f>
        <v>#DIV/0!</v>
      </c>
      <c r="BN111" s="857" t="e">
        <f aca="false">_xlfn.STDEV.P(BN85:BN104)</f>
        <v>#DIV/0!</v>
      </c>
      <c r="BP111" s="857" t="e">
        <f aca="false">_xlfn.STDEV.P(BP85:BP104)</f>
        <v>#DIV/0!</v>
      </c>
      <c r="BQ111" s="857" t="e">
        <f aca="false">_xlfn.STDEV.P(BQ85:BQ104)</f>
        <v>#DIV/0!</v>
      </c>
      <c r="BS111" s="857" t="e">
        <f aca="false">_xlfn.STDEV.P(BS85:BS104)</f>
        <v>#DIV/0!</v>
      </c>
      <c r="BT111" s="857" t="e">
        <f aca="false">_xlfn.STDEV.P(BT85:BT104)</f>
        <v>#DIV/0!</v>
      </c>
      <c r="BV111" s="860"/>
    </row>
    <row r="112" s="810" customFormat="true" ht="18" hidden="false" customHeight="false" outlineLevel="0" collapsed="false">
      <c r="D112" s="878"/>
      <c r="E112" s="879"/>
      <c r="F112" s="879"/>
      <c r="G112" s="879"/>
      <c r="H112" s="879"/>
      <c r="I112" s="879"/>
      <c r="J112" s="879"/>
      <c r="K112" s="880"/>
      <c r="S112" s="869" t="s">
        <v>373</v>
      </c>
      <c r="V112" s="867"/>
      <c r="W112" s="867"/>
      <c r="X112" s="867"/>
      <c r="Z112" s="860"/>
      <c r="AP112" s="805"/>
      <c r="AT112" s="863" t="s">
        <v>372</v>
      </c>
      <c r="AU112" s="868" t="n">
        <f aca="false">COUNTIF(AU85:AU104,"&gt;0")</f>
        <v>0</v>
      </c>
      <c r="AV112" s="868" t="n">
        <f aca="false">COUNTIF(AV85:AV104,"&gt;0")</f>
        <v>0</v>
      </c>
      <c r="AX112" s="868" t="n">
        <f aca="false">COUNTIF(AX85:AX104,"&gt;0")</f>
        <v>0</v>
      </c>
      <c r="AY112" s="868" t="n">
        <f aca="false">COUNTIF(AY85:AY104,"&gt;0")</f>
        <v>0</v>
      </c>
      <c r="BA112" s="868" t="n">
        <f aca="false">COUNTIF(BA85:BA104,"&gt;0")</f>
        <v>0</v>
      </c>
      <c r="BB112" s="868" t="n">
        <f aca="false">COUNTIF(BB85:BB104,"&gt;0")</f>
        <v>0</v>
      </c>
      <c r="BD112" s="868" t="n">
        <f aca="false">COUNTIF(BD85:BD104,"&gt;0")</f>
        <v>0</v>
      </c>
      <c r="BE112" s="868" t="n">
        <f aca="false">COUNTIF(BE85:BE104,"&gt;0")</f>
        <v>0</v>
      </c>
      <c r="BG112" s="868" t="n">
        <f aca="false">COUNTIF(BG85:BG104,"&gt;0")</f>
        <v>0</v>
      </c>
      <c r="BH112" s="868" t="n">
        <f aca="false">COUNTIF(BH85:BH104,"&gt;0")</f>
        <v>0</v>
      </c>
      <c r="BJ112" s="868" t="n">
        <f aca="false">COUNTIF(BJ85:BJ104,"&gt;0")</f>
        <v>0</v>
      </c>
      <c r="BK112" s="868" t="n">
        <f aca="false">COUNTIF(BK85:BK104,"&gt;0")</f>
        <v>0</v>
      </c>
      <c r="BM112" s="868" t="n">
        <f aca="false">COUNTIF(BM85:BM104,"&gt;0")</f>
        <v>0</v>
      </c>
      <c r="BN112" s="868" t="n">
        <f aca="false">COUNTIF(BN85:BN104,"&gt;0")</f>
        <v>0</v>
      </c>
      <c r="BP112" s="868" t="n">
        <f aca="false">COUNTIF(BP85:BP104,"&gt;0")</f>
        <v>0</v>
      </c>
      <c r="BQ112" s="868" t="n">
        <f aca="false">COUNTIF(BQ85:BQ104,"&gt;0")</f>
        <v>0</v>
      </c>
      <c r="BS112" s="868" t="n">
        <f aca="false">COUNTIF(BS85:BS104,"&gt;0")</f>
        <v>0</v>
      </c>
      <c r="BT112" s="868" t="n">
        <f aca="false">COUNTIF(BT85:BT104,"&gt;0")</f>
        <v>0</v>
      </c>
      <c r="BV112" s="805"/>
    </row>
    <row r="113" s="810" customFormat="true" ht="14.25" hidden="false" customHeight="false" outlineLevel="0" collapsed="false">
      <c r="S113" s="870" t="s">
        <v>166</v>
      </c>
      <c r="V113" s="867"/>
      <c r="W113" s="867"/>
      <c r="X113" s="867"/>
      <c r="Z113" s="860"/>
      <c r="AP113" s="860"/>
      <c r="BV113" s="860"/>
    </row>
    <row r="114" s="810" customFormat="true" ht="14.25" hidden="false" customHeight="false" outlineLevel="0" collapsed="false">
      <c r="V114" s="682"/>
      <c r="W114" s="682"/>
      <c r="X114" s="682"/>
      <c r="Z114" s="860"/>
      <c r="AP114" s="860"/>
      <c r="BV114" s="860"/>
    </row>
    <row r="115" s="729" customFormat="true" ht="18" hidden="false" customHeight="false" outlineLevel="0" collapsed="false">
      <c r="A115" s="800" t="n">
        <f aca="false">1+A81</f>
        <v>3</v>
      </c>
      <c r="B115" s="800"/>
      <c r="C115" s="801" t="s">
        <v>377</v>
      </c>
      <c r="D115" s="881"/>
      <c r="E115" s="881"/>
      <c r="F115" s="881"/>
      <c r="G115" s="881"/>
      <c r="H115" s="881"/>
      <c r="I115" s="600"/>
      <c r="J115" s="600"/>
      <c r="K115" s="881"/>
      <c r="L115" s="881"/>
      <c r="M115" s="802"/>
      <c r="N115" s="802"/>
      <c r="O115" s="802"/>
      <c r="P115" s="802"/>
      <c r="Q115" s="802"/>
      <c r="R115" s="802"/>
      <c r="S115" s="802"/>
      <c r="T115" s="882"/>
      <c r="U115" s="883"/>
      <c r="V115" s="600"/>
      <c r="W115" s="600"/>
      <c r="X115" s="600"/>
      <c r="AQ115" s="804" t="n">
        <f aca="false">A115</f>
        <v>3</v>
      </c>
      <c r="AR115" s="804" t="str">
        <f aca="false">C115</f>
        <v>SOLUTION First Cost per Implementation Unit of the solution</v>
      </c>
      <c r="AS115" s="805"/>
      <c r="AT115" s="806"/>
      <c r="AU115" s="805"/>
      <c r="AV115" s="805"/>
      <c r="AW115" s="805"/>
      <c r="AX115" s="805"/>
      <c r="AY115" s="805"/>
      <c r="AZ115" s="805"/>
      <c r="BA115" s="805"/>
      <c r="BB115" s="805"/>
      <c r="BC115" s="805"/>
      <c r="BD115" s="805"/>
      <c r="BE115" s="805"/>
      <c r="BF115" s="805"/>
      <c r="BG115" s="805"/>
      <c r="BH115" s="805"/>
      <c r="BI115" s="805"/>
      <c r="BJ115" s="805"/>
      <c r="BK115" s="805"/>
      <c r="BL115" s="805"/>
      <c r="BM115" s="805"/>
      <c r="BN115" s="805"/>
      <c r="BO115" s="805"/>
      <c r="BP115" s="805"/>
      <c r="BQ115" s="805"/>
      <c r="BR115" s="805"/>
      <c r="BS115" s="805"/>
      <c r="BT115" s="805"/>
      <c r="BU115" s="805"/>
    </row>
    <row r="116" s="667" customFormat="true" ht="15" hidden="false" customHeight="false" outlineLevel="0" collapsed="false">
      <c r="A116" s="884"/>
      <c r="B116" s="884"/>
      <c r="C116" s="884"/>
      <c r="D116" s="785"/>
      <c r="E116" s="785"/>
      <c r="F116" s="785"/>
      <c r="G116" s="785"/>
      <c r="H116" s="785"/>
      <c r="K116" s="785"/>
      <c r="L116" s="785"/>
      <c r="M116" s="810"/>
      <c r="N116" s="810"/>
      <c r="O116" s="810"/>
      <c r="P116" s="810"/>
      <c r="Q116" s="810"/>
      <c r="R116" s="810"/>
      <c r="S116" s="810"/>
      <c r="T116" s="838"/>
      <c r="U116" s="885"/>
      <c r="V116" s="885"/>
      <c r="W116" s="885"/>
      <c r="X116" s="885"/>
      <c r="Z116" s="729"/>
      <c r="AP116" s="729"/>
      <c r="AQ116" s="628"/>
      <c r="AR116" s="628"/>
      <c r="AS116" s="628"/>
      <c r="AT116" s="628"/>
      <c r="AU116" s="809" t="e">
        <f aca="false">IF($AT$44="Region",'Advanced Controls'!$A$59,#REF!)</f>
        <v>#REF!</v>
      </c>
      <c r="AV116" s="809"/>
      <c r="AW116" s="628"/>
      <c r="AX116" s="809" t="e">
        <f aca="false">IF($AT$44="Region",'Advanced Controls'!$A$60,#REF!)</f>
        <v>#REF!</v>
      </c>
      <c r="AY116" s="809"/>
      <c r="AZ116" s="628"/>
      <c r="BA116" s="809" t="e">
        <f aca="false">IF($AT$44="Region",'Advanced Controls'!$A$61,#REF!)</f>
        <v>#REF!</v>
      </c>
      <c r="BB116" s="809"/>
      <c r="BC116" s="628"/>
      <c r="BD116" s="809" t="e">
        <f aca="false">IF($AT$44="Region",'Advanced Controls'!$A$62,#REF!)</f>
        <v>#REF!</v>
      </c>
      <c r="BE116" s="809"/>
      <c r="BF116" s="628"/>
      <c r="BG116" s="809" t="e">
        <f aca="false">IF($AT$44="Region",'Advanced Controls'!$A$63,#REF!)</f>
        <v>#REF!</v>
      </c>
      <c r="BH116" s="809"/>
      <c r="BI116" s="628"/>
      <c r="BJ116" s="809" t="s">
        <v>80</v>
      </c>
      <c r="BK116" s="809"/>
      <c r="BL116" s="628"/>
      <c r="BM116" s="809" t="s">
        <v>81</v>
      </c>
      <c r="BN116" s="809"/>
      <c r="BO116" s="628"/>
      <c r="BP116" s="809" t="s">
        <v>82</v>
      </c>
      <c r="BQ116" s="809"/>
      <c r="BR116" s="628"/>
      <c r="BS116" s="809" t="s">
        <v>83</v>
      </c>
      <c r="BT116" s="628"/>
      <c r="BU116" s="628"/>
      <c r="BV116" s="729"/>
    </row>
    <row r="117" s="667" customFormat="true" ht="45.75" hidden="false" customHeight="false" outlineLevel="0" collapsed="false">
      <c r="A117" s="848" t="s">
        <v>329</v>
      </c>
      <c r="B117" s="812" t="s">
        <v>104</v>
      </c>
      <c r="C117" s="813" t="s">
        <v>330</v>
      </c>
      <c r="D117" s="814" t="s">
        <v>331</v>
      </c>
      <c r="E117" s="814" t="s">
        <v>332</v>
      </c>
      <c r="F117" s="815" t="s">
        <v>333</v>
      </c>
      <c r="G117" s="815" t="s">
        <v>326</v>
      </c>
      <c r="H117" s="816" t="s">
        <v>334</v>
      </c>
      <c r="I117" s="816" t="s">
        <v>335</v>
      </c>
      <c r="J117" s="816" t="s">
        <v>336</v>
      </c>
      <c r="K117" s="817" t="s">
        <v>337</v>
      </c>
      <c r="L117" s="818" t="s">
        <v>338</v>
      </c>
      <c r="M117" s="819" t="s">
        <v>339</v>
      </c>
      <c r="N117" s="820" t="s">
        <v>340</v>
      </c>
      <c r="O117" s="821" t="s">
        <v>341</v>
      </c>
      <c r="P117" s="821" t="s">
        <v>342</v>
      </c>
      <c r="Q117" s="807"/>
      <c r="R117" s="822" t="s">
        <v>343</v>
      </c>
      <c r="S117" s="823" t="s">
        <v>344</v>
      </c>
      <c r="T117" s="824" t="s">
        <v>345</v>
      </c>
      <c r="U117" s="823" t="s">
        <v>346</v>
      </c>
      <c r="V117" s="825" t="s">
        <v>347</v>
      </c>
      <c r="W117" s="807"/>
      <c r="X117" s="807"/>
      <c r="Z117" s="886"/>
      <c r="AP117" s="729"/>
      <c r="AQ117" s="807"/>
      <c r="AR117" s="807"/>
      <c r="AS117" s="825" t="s">
        <v>348</v>
      </c>
      <c r="AT117" s="807"/>
      <c r="AU117" s="826" t="s">
        <v>344</v>
      </c>
      <c r="AV117" s="827" t="s">
        <v>345</v>
      </c>
      <c r="AW117" s="807"/>
      <c r="AX117" s="826" t="s">
        <v>344</v>
      </c>
      <c r="AY117" s="827" t="s">
        <v>345</v>
      </c>
      <c r="AZ117" s="807"/>
      <c r="BA117" s="826" t="s">
        <v>344</v>
      </c>
      <c r="BB117" s="827" t="s">
        <v>345</v>
      </c>
      <c r="BC117" s="807"/>
      <c r="BD117" s="826" t="s">
        <v>344</v>
      </c>
      <c r="BE117" s="827" t="s">
        <v>345</v>
      </c>
      <c r="BF117" s="807"/>
      <c r="BG117" s="826" t="s">
        <v>344</v>
      </c>
      <c r="BH117" s="827" t="s">
        <v>345</v>
      </c>
      <c r="BI117" s="807"/>
      <c r="BJ117" s="826" t="s">
        <v>344</v>
      </c>
      <c r="BK117" s="827" t="s">
        <v>345</v>
      </c>
      <c r="BL117" s="807"/>
      <c r="BM117" s="826" t="s">
        <v>344</v>
      </c>
      <c r="BN117" s="827" t="s">
        <v>345</v>
      </c>
      <c r="BO117" s="807"/>
      <c r="BP117" s="826" t="s">
        <v>344</v>
      </c>
      <c r="BQ117" s="827" t="s">
        <v>345</v>
      </c>
      <c r="BR117" s="807"/>
      <c r="BS117" s="826" t="s">
        <v>344</v>
      </c>
      <c r="BT117" s="827" t="s">
        <v>345</v>
      </c>
      <c r="BU117" s="807"/>
      <c r="BV117" s="729"/>
    </row>
    <row r="118" s="667" customFormat="true" ht="15" hidden="false" customHeight="false" outlineLevel="0" collapsed="false">
      <c r="A118" s="828" t="n">
        <v>1</v>
      </c>
      <c r="B118" s="829" t="str">
        <f aca="false">CONCATENATE(E118,": ",C118)</f>
        <v>Latin America: Pagiola 2004</v>
      </c>
      <c r="C118" s="831" t="s">
        <v>378</v>
      </c>
      <c r="D118" s="831" t="s">
        <v>379</v>
      </c>
      <c r="E118" s="831" t="s">
        <v>79</v>
      </c>
      <c r="F118" s="871" t="s">
        <v>380</v>
      </c>
      <c r="G118" s="831"/>
      <c r="H118" s="832" t="s">
        <v>252</v>
      </c>
      <c r="I118" s="830" t="n">
        <v>2007</v>
      </c>
      <c r="J118" s="830"/>
      <c r="K118" s="887"/>
      <c r="L118" s="834" t="s">
        <v>381</v>
      </c>
      <c r="M118" s="835" t="n">
        <f aca="false">K118*$AC$12</f>
        <v>0</v>
      </c>
      <c r="N118" s="836" t="s">
        <v>376</v>
      </c>
      <c r="O118" s="834"/>
      <c r="P118" s="833" t="s">
        <v>382</v>
      </c>
      <c r="Q118" s="838"/>
      <c r="R118" s="839"/>
      <c r="S118" s="840" t="n">
        <f aca="false">IF(R118="Y","",IF(AND(M118="",K118=""),"",IF(M118="",K118,M118)))</f>
        <v>0</v>
      </c>
      <c r="T118" s="841" t="n">
        <f aca="false">IF(S118="","",IF($S$146="Y",U118,IF(S118&gt;=$S$138-$AB$35*$S$142,IF(S118&lt;=$S$138+$AB$35*$S$142,S118,""),"")))</f>
        <v>0</v>
      </c>
      <c r="U118" s="840" t="n">
        <f aca="false">IF(R118="Y","",IF(AND(M118="",K118=""),"",IF(M118="",K118*O118,M118*O118)))</f>
        <v>0</v>
      </c>
      <c r="V118" s="842" t="str">
        <f aca="false">IF(AND(N118="",L118=""),"",IF(N118="",L118,N118))</f>
        <v>US$2014/ ha</v>
      </c>
      <c r="W118" s="628"/>
      <c r="X118" s="628"/>
      <c r="Z118" s="888"/>
      <c r="AP118" s="729"/>
      <c r="AQ118" s="628"/>
      <c r="AR118" s="628"/>
      <c r="AS118" s="843" t="n">
        <f aca="false">$U118</f>
        <v>0</v>
      </c>
      <c r="AT118" s="628"/>
      <c r="AU118" s="843" t="e">
        <f aca="false">IF($AT$44="region",IF($E118=AU$762,$S118,""),IF($G118=AU$762,$S118,""))</f>
        <v>#REF!</v>
      </c>
      <c r="AV118" s="843" t="e">
        <f aca="false">IF($AT$44="Region",IF($E118=AU$762,$T118,""),IF($G118=AU$762,$T118,""))</f>
        <v>#REF!</v>
      </c>
      <c r="AW118" s="628"/>
      <c r="AX118" s="843" t="e">
        <f aca="false">IF($AT$44="region",IF($E118=AX$762,$S118,""),IF($G118=AX$762,$S118,""))</f>
        <v>#REF!</v>
      </c>
      <c r="AY118" s="843" t="e">
        <f aca="false">IF($AT$44="Region",IF($E118=AX$762,$T118,""),IF($G118=AX$762,$T118,""))</f>
        <v>#REF!</v>
      </c>
      <c r="AZ118" s="628"/>
      <c r="BA118" s="843" t="e">
        <f aca="false">IF($AT$44="region",IF($E118=BA$762,$S118,""),IF($G118=BA$762,$S118,""))</f>
        <v>#REF!</v>
      </c>
      <c r="BB118" s="843" t="e">
        <f aca="false">IF($AT$44="Region",IF($E118=BA$762,$T118,""),IF($G118=BA$762,$T118,""))</f>
        <v>#REF!</v>
      </c>
      <c r="BC118" s="628"/>
      <c r="BD118" s="843" t="e">
        <f aca="false">IF($AT$44="region",IF($E118=BD$762,$S118,""),IF($G118=BD$762,$S118,""))</f>
        <v>#REF!</v>
      </c>
      <c r="BE118" s="843" t="e">
        <f aca="false">IF($AT$44="Region",IF($E118=BD$762,$T118,""),IF($G118=BD$762,$T118,""))</f>
        <v>#REF!</v>
      </c>
      <c r="BF118" s="628"/>
      <c r="BG118" s="843" t="e">
        <f aca="false">IF($AT$44="region",IF($E118=BG$762,$S118,""),IF($G118=BG$762,$S118,""))</f>
        <v>#REF!</v>
      </c>
      <c r="BH118" s="843" t="e">
        <f aca="false">IF($AT$44="Region",IF($E118=BG$762,$T118,""),IF($G118=BG$762,$T118,""))</f>
        <v>#REF!</v>
      </c>
      <c r="BI118" s="628"/>
      <c r="BJ118" s="843" t="str">
        <f aca="false">IF($E118=$BJ$47,S118,"")</f>
        <v/>
      </c>
      <c r="BK118" s="843" t="str">
        <f aca="false">IF($E118=$BJ$47,T118,"")</f>
        <v/>
      </c>
      <c r="BL118" s="628"/>
      <c r="BM118" s="843" t="str">
        <f aca="false">IF($E118=$BM$47,S118,"")</f>
        <v/>
      </c>
      <c r="BN118" s="843" t="str">
        <f aca="false">IF($E118=$BM$47,T118,"")</f>
        <v/>
      </c>
      <c r="BO118" s="628"/>
      <c r="BP118" s="843" t="str">
        <f aca="false">IF($E118=$BP$47,S118,"")</f>
        <v/>
      </c>
      <c r="BQ118" s="843" t="str">
        <f aca="false">IF($E118=$BP$47,T118,"")</f>
        <v/>
      </c>
      <c r="BR118" s="628"/>
      <c r="BS118" s="843" t="str">
        <f aca="false">IF($E118=$BS$47,S118,"")</f>
        <v/>
      </c>
      <c r="BT118" s="843" t="str">
        <f aca="false">IF($E118=$BS$47,T118,"")</f>
        <v/>
      </c>
      <c r="BU118" s="628"/>
      <c r="BV118" s="729"/>
    </row>
    <row r="119" s="667" customFormat="true" ht="15" hidden="false" customHeight="false" outlineLevel="0" collapsed="false">
      <c r="A119" s="828" t="n">
        <v>2</v>
      </c>
      <c r="B119" s="829" t="str">
        <f aca="false">CONCATENATE(E119,": ",C119)</f>
        <v>Latin America: Fajardo and Vargas 2014 </v>
      </c>
      <c r="C119" s="831" t="s">
        <v>383</v>
      </c>
      <c r="D119" s="831" t="s">
        <v>384</v>
      </c>
      <c r="E119" s="831" t="s">
        <v>79</v>
      </c>
      <c r="F119" s="831" t="s">
        <v>385</v>
      </c>
      <c r="G119" s="831"/>
      <c r="H119" s="832" t="s">
        <v>253</v>
      </c>
      <c r="I119" s="830" t="n">
        <v>2014</v>
      </c>
      <c r="J119" s="830"/>
      <c r="K119" s="889"/>
      <c r="L119" s="834" t="s">
        <v>386</v>
      </c>
      <c r="M119" s="835"/>
      <c r="N119" s="836" t="s">
        <v>376</v>
      </c>
      <c r="O119" s="837"/>
      <c r="P119" s="833" t="s">
        <v>387</v>
      </c>
      <c r="Q119" s="838"/>
      <c r="R119" s="839"/>
      <c r="S119" s="840" t="str">
        <f aca="false">IF(R119="Y","",IF(AND(M119="",K119=""),"",IF(M119="",K119,M119)))</f>
        <v/>
      </c>
      <c r="T119" s="841" t="str">
        <f aca="false">IF(S119="","",IF($S$146="Y",U119,IF(S119&gt;=$S$138-$AB$35*$S$142,IF(S119&lt;=$S$138+$AB$35*$S$142,S119,""),"")))</f>
        <v/>
      </c>
      <c r="U119" s="840" t="str">
        <f aca="false">IF(R119="Y","",IF(AND(M119="",K119=""),"",IF(M119="",K119*O119,M119*O119)))</f>
        <v/>
      </c>
      <c r="V119" s="842" t="str">
        <f aca="false">IF(AND(N119="",L119=""),"",IF(N119="",L119,N119))</f>
        <v>US$2014/ ha</v>
      </c>
      <c r="W119" s="628"/>
      <c r="X119" s="628"/>
      <c r="Z119" s="888"/>
      <c r="AP119" s="729"/>
      <c r="AQ119" s="628"/>
      <c r="AR119" s="628"/>
      <c r="AS119" s="844"/>
      <c r="AT119" s="628"/>
      <c r="AU119" s="843" t="e">
        <f aca="false">IF($AT$44="region",IF($E119=AU$762,$S119,""),IF($G119=AU$762,$S119,""))</f>
        <v>#REF!</v>
      </c>
      <c r="AV119" s="843" t="e">
        <f aca="false">IF($AT$44="Region",IF($E119=AU$762,$T119,""),IF($G119=AU$762,$T119,""))</f>
        <v>#REF!</v>
      </c>
      <c r="AW119" s="628"/>
      <c r="AX119" s="843" t="e">
        <f aca="false">IF($AT$44="region",IF($E119=AX$762,$S119,""),IF($G119=AX$762,$S119,""))</f>
        <v>#REF!</v>
      </c>
      <c r="AY119" s="843" t="e">
        <f aca="false">IF($AT$44="Region",IF($E119=AX$762,$T119,""),IF($G119=AX$762,$T119,""))</f>
        <v>#REF!</v>
      </c>
      <c r="AZ119" s="628"/>
      <c r="BA119" s="843" t="e">
        <f aca="false">IF($AT$44="region",IF($E119=BA$762,$S119,""),IF($G119=BA$762,$S119,""))</f>
        <v>#REF!</v>
      </c>
      <c r="BB119" s="843" t="e">
        <f aca="false">IF($AT$44="Region",IF($E119=BA$762,$T119,""),IF($G119=BA$762,$T119,""))</f>
        <v>#REF!</v>
      </c>
      <c r="BC119" s="628"/>
      <c r="BD119" s="843" t="e">
        <f aca="false">IF($AT$44="region",IF($E119=BD$762,$S119,""),IF($G119=BD$762,$S119,""))</f>
        <v>#REF!</v>
      </c>
      <c r="BE119" s="843" t="e">
        <f aca="false">IF($AT$44="Region",IF($E119=BD$762,$T119,""),IF($G119=BD$762,$T119,""))</f>
        <v>#REF!</v>
      </c>
      <c r="BF119" s="628"/>
      <c r="BG119" s="843" t="e">
        <f aca="false">IF($AT$44="region",IF($E119=BG$762,$S119,""),IF($G119=BG$762,$S119,""))</f>
        <v>#REF!</v>
      </c>
      <c r="BH119" s="843" t="e">
        <f aca="false">IF($AT$44="Region",IF($E119=BG$762,$T119,""),IF($G119=BG$762,$T119,""))</f>
        <v>#REF!</v>
      </c>
      <c r="BI119" s="628"/>
      <c r="BJ119" s="843" t="str">
        <f aca="false">IF($E119=$BJ$47,S119,"")</f>
        <v/>
      </c>
      <c r="BK119" s="843" t="str">
        <f aca="false">IF($E119=$BJ$47,T119,"")</f>
        <v/>
      </c>
      <c r="BL119" s="628"/>
      <c r="BM119" s="843" t="str">
        <f aca="false">IF($E119=$BM$47,S119,"")</f>
        <v/>
      </c>
      <c r="BN119" s="843" t="str">
        <f aca="false">IF($E119=$BM$47,T119,"")</f>
        <v/>
      </c>
      <c r="BO119" s="628"/>
      <c r="BP119" s="843" t="str">
        <f aca="false">IF($E119=$BP$47,S119,"")</f>
        <v/>
      </c>
      <c r="BQ119" s="843" t="str">
        <f aca="false">IF($E119=$BP$47,T119,"")</f>
        <v/>
      </c>
      <c r="BR119" s="628"/>
      <c r="BS119" s="843" t="str">
        <f aca="false">IF($E119=$BS$47,S119,"")</f>
        <v/>
      </c>
      <c r="BT119" s="843" t="str">
        <f aca="false">IF($E119=$BS$47,T119,"")</f>
        <v/>
      </c>
      <c r="BU119" s="628"/>
      <c r="BV119" s="729"/>
    </row>
    <row r="120" s="667" customFormat="true" ht="15" hidden="false" customHeight="false" outlineLevel="0" collapsed="false">
      <c r="A120" s="828" t="n">
        <v>3</v>
      </c>
      <c r="B120" s="829" t="str">
        <f aca="false">CONCATENATE(E120,": ",C120)</f>
        <v>Latin America: Rocha et al 2013</v>
      </c>
      <c r="C120" s="830" t="s">
        <v>388</v>
      </c>
      <c r="D120" s="830" t="s">
        <v>389</v>
      </c>
      <c r="E120" s="831" t="s">
        <v>79</v>
      </c>
      <c r="F120" s="830" t="s">
        <v>385</v>
      </c>
      <c r="G120" s="831"/>
      <c r="H120" s="832" t="s">
        <v>252</v>
      </c>
      <c r="I120" s="830" t="n">
        <v>2013</v>
      </c>
      <c r="J120" s="830"/>
      <c r="K120" s="890"/>
      <c r="L120" s="834" t="s">
        <v>390</v>
      </c>
      <c r="M120" s="835" t="n">
        <f aca="false">K120*$AC$6</f>
        <v>0</v>
      </c>
      <c r="N120" s="836" t="s">
        <v>376</v>
      </c>
      <c r="O120" s="837"/>
      <c r="P120" s="833" t="s">
        <v>391</v>
      </c>
      <c r="Q120" s="838"/>
      <c r="R120" s="839"/>
      <c r="S120" s="840" t="n">
        <f aca="false">IF(R120="Y","",IF(AND(M120="",K120=""),"",IF(M120="",K120,M120)))</f>
        <v>0</v>
      </c>
      <c r="T120" s="841" t="n">
        <f aca="false">IF(S120="","",IF($S$146="Y",U120,IF(S120&gt;=$S$138-$AB$35*$S$142,IF(S120&lt;=$S$138+$AB$35*$S$142,S120,""),"")))</f>
        <v>0</v>
      </c>
      <c r="U120" s="840" t="n">
        <f aca="false">IF(R120="Y","",IF(AND(M120="",K120=""),"",IF(M120="",K120*O120,M120*O120)))</f>
        <v>0</v>
      </c>
      <c r="V120" s="842" t="str">
        <f aca="false">IF(AND(N120="",L120=""),"",IF(N120="",L120,N120))</f>
        <v>US$2014/ ha</v>
      </c>
      <c r="W120" s="628"/>
      <c r="X120" s="628"/>
      <c r="Z120" s="888"/>
      <c r="AP120" s="729"/>
      <c r="AQ120" s="628"/>
      <c r="AR120" s="628"/>
      <c r="AS120" s="844"/>
      <c r="AT120" s="628"/>
      <c r="AU120" s="843" t="e">
        <f aca="false">IF($AT$44="region",IF($E120=AU$762,$S120,""),IF($G120=AU$762,$S120,""))</f>
        <v>#REF!</v>
      </c>
      <c r="AV120" s="843" t="e">
        <f aca="false">IF($AT$44="Region",IF($E120=AU$762,$T120,""),IF($G120=AU$762,$T120,""))</f>
        <v>#REF!</v>
      </c>
      <c r="AW120" s="628"/>
      <c r="AX120" s="843" t="e">
        <f aca="false">IF($AT$44="region",IF($E120=AX$762,$S120,""),IF($G120=AX$762,$S120,""))</f>
        <v>#REF!</v>
      </c>
      <c r="AY120" s="843" t="e">
        <f aca="false">IF($AT$44="Region",IF($E120=AX$762,$T120,""),IF($G120=AX$762,$T120,""))</f>
        <v>#REF!</v>
      </c>
      <c r="AZ120" s="628"/>
      <c r="BA120" s="843" t="e">
        <f aca="false">IF($AT$44="region",IF($E120=BA$762,$S120,""),IF($G120=BA$762,$S120,""))</f>
        <v>#REF!</v>
      </c>
      <c r="BB120" s="843" t="e">
        <f aca="false">IF($AT$44="Region",IF($E120=BA$762,$T120,""),IF($G120=BA$762,$T120,""))</f>
        <v>#REF!</v>
      </c>
      <c r="BC120" s="628"/>
      <c r="BD120" s="843" t="e">
        <f aca="false">IF($AT$44="region",IF($E120=BD$762,$S120,""),IF($G120=BD$762,$S120,""))</f>
        <v>#REF!</v>
      </c>
      <c r="BE120" s="843" t="e">
        <f aca="false">IF($AT$44="Region",IF($E120=BD$762,$T120,""),IF($G120=BD$762,$T120,""))</f>
        <v>#REF!</v>
      </c>
      <c r="BF120" s="628"/>
      <c r="BG120" s="843" t="e">
        <f aca="false">IF($AT$44="region",IF($E120=BG$762,$S120,""),IF($G120=BG$762,$S120,""))</f>
        <v>#REF!</v>
      </c>
      <c r="BH120" s="843" t="e">
        <f aca="false">IF($AT$44="Region",IF($E120=BG$762,$T120,""),IF($G120=BG$762,$T120,""))</f>
        <v>#REF!</v>
      </c>
      <c r="BI120" s="628"/>
      <c r="BJ120" s="843" t="str">
        <f aca="false">IF($E120=$BJ$47,S120,"")</f>
        <v/>
      </c>
      <c r="BK120" s="843" t="str">
        <f aca="false">IF($E120=$BJ$47,T120,"")</f>
        <v/>
      </c>
      <c r="BL120" s="628"/>
      <c r="BM120" s="843" t="str">
        <f aca="false">IF($E120=$BM$47,S120,"")</f>
        <v/>
      </c>
      <c r="BN120" s="843" t="str">
        <f aca="false">IF($E120=$BM$47,T120,"")</f>
        <v/>
      </c>
      <c r="BO120" s="628"/>
      <c r="BP120" s="843" t="str">
        <f aca="false">IF($E120=$BP$47,S120,"")</f>
        <v/>
      </c>
      <c r="BQ120" s="843" t="str">
        <f aca="false">IF($E120=$BP$47,T120,"")</f>
        <v/>
      </c>
      <c r="BR120" s="628"/>
      <c r="BS120" s="843" t="str">
        <f aca="false">IF($E120=$BS$47,S120,"")</f>
        <v/>
      </c>
      <c r="BT120" s="843" t="str">
        <f aca="false">IF($E120=$BS$47,T120,"")</f>
        <v/>
      </c>
      <c r="BU120" s="628"/>
      <c r="BV120" s="729"/>
    </row>
    <row r="121" s="667" customFormat="true" ht="15" hidden="false" customHeight="false" outlineLevel="0" collapsed="false">
      <c r="A121" s="828" t="n">
        <v>4</v>
      </c>
      <c r="B121" s="829" t="str">
        <f aca="false">CONCATENATE(E121,": ",C121)</f>
        <v>Latin America: Pagiola et al 2004 </v>
      </c>
      <c r="C121" s="830" t="s">
        <v>392</v>
      </c>
      <c r="D121" s="830" t="s">
        <v>393</v>
      </c>
      <c r="E121" s="831" t="s">
        <v>79</v>
      </c>
      <c r="F121" s="830" t="s">
        <v>385</v>
      </c>
      <c r="G121" s="831"/>
      <c r="H121" s="832" t="s">
        <v>252</v>
      </c>
      <c r="I121" s="830" t="n">
        <v>2004</v>
      </c>
      <c r="J121" s="830"/>
      <c r="K121" s="890"/>
      <c r="L121" s="834" t="s">
        <v>394</v>
      </c>
      <c r="M121" s="835" t="n">
        <f aca="false">K121*$AC$15</f>
        <v>0</v>
      </c>
      <c r="N121" s="836" t="s">
        <v>376</v>
      </c>
      <c r="O121" s="837"/>
      <c r="P121" s="833" t="s">
        <v>395</v>
      </c>
      <c r="Q121" s="838"/>
      <c r="R121" s="839"/>
      <c r="S121" s="840" t="n">
        <f aca="false">IF(R121="Y","",IF(AND(M121="",K121=""),"",IF(M121="",K121,M121)))</f>
        <v>0</v>
      </c>
      <c r="T121" s="841" t="n">
        <f aca="false">IF(S121="","",IF($S$146="Y",U121,IF(S121&gt;=$S$138-$AB$35*$S$142,IF(S121&lt;=$S$138+$AB$35*$S$142,S121,""),"")))</f>
        <v>0</v>
      </c>
      <c r="U121" s="840" t="n">
        <f aca="false">IF(R121="Y","",IF(AND(M121="",K121=""),"",IF(M121="",K121*O121,M121*O121)))</f>
        <v>0</v>
      </c>
      <c r="V121" s="842" t="str">
        <f aca="false">IF(AND(N121="",L121=""),"",IF(N121="",L121,N121))</f>
        <v>US$2014/ ha</v>
      </c>
      <c r="W121" s="628"/>
      <c r="X121" s="628"/>
      <c r="Z121" s="888"/>
      <c r="AP121" s="729"/>
      <c r="AQ121" s="628"/>
      <c r="AR121" s="628"/>
      <c r="AS121" s="844"/>
      <c r="AT121" s="628"/>
      <c r="AU121" s="843" t="e">
        <f aca="false">IF($AT$44="region",IF($E121=AU$762,$S121,""),IF($G121=AU$762,$S121,""))</f>
        <v>#REF!</v>
      </c>
      <c r="AV121" s="843" t="e">
        <f aca="false">IF($AT$44="Region",IF($E121=AU$762,$T121,""),IF($G121=AU$762,$T121,""))</f>
        <v>#REF!</v>
      </c>
      <c r="AW121" s="628"/>
      <c r="AX121" s="843" t="e">
        <f aca="false">IF($AT$44="region",IF($E121=AX$762,$S121,""),IF($G121=AX$762,$S121,""))</f>
        <v>#REF!</v>
      </c>
      <c r="AY121" s="843" t="e">
        <f aca="false">IF($AT$44="Region",IF($E121=AX$762,$T121,""),IF($G121=AX$762,$T121,""))</f>
        <v>#REF!</v>
      </c>
      <c r="AZ121" s="628"/>
      <c r="BA121" s="843" t="e">
        <f aca="false">IF($AT$44="region",IF($E121=BA$762,$S121,""),IF($G121=BA$762,$S121,""))</f>
        <v>#REF!</v>
      </c>
      <c r="BB121" s="843" t="e">
        <f aca="false">IF($AT$44="Region",IF($E121=BA$762,$T121,""),IF($G121=BA$762,$T121,""))</f>
        <v>#REF!</v>
      </c>
      <c r="BC121" s="628"/>
      <c r="BD121" s="843" t="e">
        <f aca="false">IF($AT$44="region",IF($E121=BD$762,$S121,""),IF($G121=BD$762,$S121,""))</f>
        <v>#REF!</v>
      </c>
      <c r="BE121" s="843" t="e">
        <f aca="false">IF($AT$44="Region",IF($E121=BD$762,$T121,""),IF($G121=BD$762,$T121,""))</f>
        <v>#REF!</v>
      </c>
      <c r="BF121" s="628"/>
      <c r="BG121" s="843" t="e">
        <f aca="false">IF($AT$44="region",IF($E121=BG$762,$S121,""),IF($G121=BG$762,$S121,""))</f>
        <v>#REF!</v>
      </c>
      <c r="BH121" s="843" t="e">
        <f aca="false">IF($AT$44="Region",IF($E121=BG$762,$T121,""),IF($G121=BG$762,$T121,""))</f>
        <v>#REF!</v>
      </c>
      <c r="BI121" s="628"/>
      <c r="BJ121" s="843" t="str">
        <f aca="false">IF($E121=$BJ$47,S121,"")</f>
        <v/>
      </c>
      <c r="BK121" s="843" t="str">
        <f aca="false">IF($E121=$BJ$47,T121,"")</f>
        <v/>
      </c>
      <c r="BL121" s="628"/>
      <c r="BM121" s="843" t="str">
        <f aca="false">IF($E121=$BM$47,S121,"")</f>
        <v/>
      </c>
      <c r="BN121" s="843" t="str">
        <f aca="false">IF($E121=$BM$47,T121,"")</f>
        <v/>
      </c>
      <c r="BO121" s="628"/>
      <c r="BP121" s="843" t="str">
        <f aca="false">IF($E121=$BP$47,S121,"")</f>
        <v/>
      </c>
      <c r="BQ121" s="843" t="str">
        <f aca="false">IF($E121=$BP$47,T121,"")</f>
        <v/>
      </c>
      <c r="BR121" s="628"/>
      <c r="BS121" s="843" t="str">
        <f aca="false">IF($E121=$BS$47,S121,"")</f>
        <v/>
      </c>
      <c r="BT121" s="843" t="str">
        <f aca="false">IF($E121=$BS$47,T121,"")</f>
        <v/>
      </c>
      <c r="BU121" s="628"/>
      <c r="BV121" s="729"/>
    </row>
    <row r="122" s="667" customFormat="true" ht="15" hidden="false" customHeight="false" outlineLevel="0" collapsed="false">
      <c r="A122" s="828" t="n">
        <v>5</v>
      </c>
      <c r="B122" s="829" t="str">
        <f aca="false">CONCATENATE(E122,": ",C122)</f>
        <v>Latin America: Pagiola et al 2004 </v>
      </c>
      <c r="C122" s="830" t="s">
        <v>392</v>
      </c>
      <c r="D122" s="830" t="s">
        <v>393</v>
      </c>
      <c r="E122" s="831" t="s">
        <v>79</v>
      </c>
      <c r="F122" s="830" t="s">
        <v>396</v>
      </c>
      <c r="G122" s="831"/>
      <c r="H122" s="832" t="s">
        <v>252</v>
      </c>
      <c r="I122" s="830" t="n">
        <v>2004</v>
      </c>
      <c r="J122" s="830"/>
      <c r="K122" s="890"/>
      <c r="L122" s="834" t="s">
        <v>394</v>
      </c>
      <c r="M122" s="835" t="n">
        <f aca="false">K122*$AC$15</f>
        <v>0</v>
      </c>
      <c r="N122" s="836" t="s">
        <v>376</v>
      </c>
      <c r="O122" s="837"/>
      <c r="P122" s="833" t="s">
        <v>395</v>
      </c>
      <c r="Q122" s="838"/>
      <c r="R122" s="839"/>
      <c r="S122" s="840" t="n">
        <f aca="false">IF(R122="Y","",IF(AND(M122="",K122=""),"",IF(M122="",K122,M122)))</f>
        <v>0</v>
      </c>
      <c r="T122" s="841" t="n">
        <f aca="false">IF(S122="","",IF($S$146="Y",U122,IF(S122&gt;=$S$138-$AB$35*$S$142,IF(S122&lt;=$S$138+$AB$35*$S$142,S122,""),"")))</f>
        <v>0</v>
      </c>
      <c r="U122" s="840" t="n">
        <f aca="false">IF(R122="Y","",IF(AND(M122="",K122=""),"",IF(M122="",K122*O122,M122*O122)))</f>
        <v>0</v>
      </c>
      <c r="V122" s="842" t="str">
        <f aca="false">IF(AND(N122="",L122=""),"",IF(N122="",L122,N122))</f>
        <v>US$2014/ ha</v>
      </c>
      <c r="W122" s="628"/>
      <c r="X122" s="628"/>
      <c r="Z122" s="888"/>
      <c r="AP122" s="729"/>
      <c r="AQ122" s="628"/>
      <c r="AR122" s="628"/>
      <c r="AS122" s="844"/>
      <c r="AT122" s="628"/>
      <c r="AU122" s="843" t="e">
        <f aca="false">IF($AT$44="region",IF($E122=AU$762,$S122,""),IF($G122=AU$762,$S122,""))</f>
        <v>#REF!</v>
      </c>
      <c r="AV122" s="843" t="e">
        <f aca="false">IF($AT$44="Region",IF($E122=AU$762,$T122,""),IF($G122=AU$762,$T122,""))</f>
        <v>#REF!</v>
      </c>
      <c r="AW122" s="628"/>
      <c r="AX122" s="843" t="e">
        <f aca="false">IF($AT$44="region",IF($E122=AX$762,$S122,""),IF($G122=AX$762,$S122,""))</f>
        <v>#REF!</v>
      </c>
      <c r="AY122" s="843" t="e">
        <f aca="false">IF($AT$44="Region",IF($E122=AX$762,$T122,""),IF($G122=AX$762,$T122,""))</f>
        <v>#REF!</v>
      </c>
      <c r="AZ122" s="628"/>
      <c r="BA122" s="843" t="e">
        <f aca="false">IF($AT$44="region",IF($E122=BA$762,$S122,""),IF($G122=BA$762,$S122,""))</f>
        <v>#REF!</v>
      </c>
      <c r="BB122" s="843" t="e">
        <f aca="false">IF($AT$44="Region",IF($E122=BA$762,$T122,""),IF($G122=BA$762,$T122,""))</f>
        <v>#REF!</v>
      </c>
      <c r="BC122" s="628"/>
      <c r="BD122" s="843" t="e">
        <f aca="false">IF($AT$44="region",IF($E122=BD$762,$S122,""),IF($G122=BD$762,$S122,""))</f>
        <v>#REF!</v>
      </c>
      <c r="BE122" s="843" t="e">
        <f aca="false">IF($AT$44="Region",IF($E122=BD$762,$T122,""),IF($G122=BD$762,$T122,""))</f>
        <v>#REF!</v>
      </c>
      <c r="BF122" s="628"/>
      <c r="BG122" s="843" t="e">
        <f aca="false">IF($AT$44="region",IF($E122=BG$762,$S122,""),IF($G122=BG$762,$S122,""))</f>
        <v>#REF!</v>
      </c>
      <c r="BH122" s="843" t="e">
        <f aca="false">IF($AT$44="Region",IF($E122=BG$762,$T122,""),IF($G122=BG$762,$T122,""))</f>
        <v>#REF!</v>
      </c>
      <c r="BI122" s="628"/>
      <c r="BJ122" s="843" t="str">
        <f aca="false">IF($E122=$BJ$47,S122,"")</f>
        <v/>
      </c>
      <c r="BK122" s="843" t="str">
        <f aca="false">IF($E122=$BJ$47,T122,"")</f>
        <v/>
      </c>
      <c r="BL122" s="628"/>
      <c r="BM122" s="843" t="str">
        <f aca="false">IF($E122=$BM$47,S122,"")</f>
        <v/>
      </c>
      <c r="BN122" s="843" t="str">
        <f aca="false">IF($E122=$BM$47,T122,"")</f>
        <v/>
      </c>
      <c r="BO122" s="628"/>
      <c r="BP122" s="843" t="str">
        <f aca="false">IF($E122=$BP$47,S122,"")</f>
        <v/>
      </c>
      <c r="BQ122" s="843" t="str">
        <f aca="false">IF($E122=$BP$47,T122,"")</f>
        <v/>
      </c>
      <c r="BR122" s="628"/>
      <c r="BS122" s="843" t="str">
        <f aca="false">IF($E122=$BS$47,S122,"")</f>
        <v/>
      </c>
      <c r="BT122" s="843" t="str">
        <f aca="false">IF($E122=$BS$47,T122,"")</f>
        <v/>
      </c>
      <c r="BU122" s="628"/>
      <c r="BV122" s="729"/>
    </row>
    <row r="123" s="667" customFormat="true" ht="15" hidden="false" customHeight="false" outlineLevel="0" collapsed="false">
      <c r="A123" s="828" t="n">
        <v>6</v>
      </c>
      <c r="B123" s="829" t="str">
        <f aca="false">CONCATENATE(E123,": ",C123)</f>
        <v>Latin America: Pagiola et al 2004 </v>
      </c>
      <c r="C123" s="830" t="s">
        <v>392</v>
      </c>
      <c r="D123" s="830" t="s">
        <v>393</v>
      </c>
      <c r="E123" s="831" t="s">
        <v>79</v>
      </c>
      <c r="F123" s="830" t="s">
        <v>380</v>
      </c>
      <c r="G123" s="831"/>
      <c r="H123" s="832" t="s">
        <v>252</v>
      </c>
      <c r="I123" s="830" t="n">
        <v>2004</v>
      </c>
      <c r="J123" s="830"/>
      <c r="K123" s="833"/>
      <c r="L123" s="834" t="s">
        <v>394</v>
      </c>
      <c r="M123" s="835" t="n">
        <f aca="false">K123*$AC$15</f>
        <v>0</v>
      </c>
      <c r="N123" s="836" t="s">
        <v>376</v>
      </c>
      <c r="O123" s="837"/>
      <c r="P123" s="833" t="s">
        <v>397</v>
      </c>
      <c r="Q123" s="838"/>
      <c r="R123" s="839"/>
      <c r="S123" s="840" t="n">
        <f aca="false">IF(R123="Y","",IF(AND(M123="",K123=""),"",IF(M123="",K123,M123)))</f>
        <v>0</v>
      </c>
      <c r="T123" s="841" t="n">
        <f aca="false">IF(S123="","",IF($S$146="Y",U123,IF(S123&gt;=$S$138-$AB$35*$S$142,IF(S123&lt;=$S$138+$AB$35*$S$142,S123,""),"")))</f>
        <v>0</v>
      </c>
      <c r="U123" s="840" t="n">
        <f aca="false">IF(R123="Y","",IF(AND(M123="",K123=""),"",IF(M123="",K123*O123,M123*O123)))</f>
        <v>0</v>
      </c>
      <c r="V123" s="842" t="str">
        <f aca="false">IF(AND(N123="",L123=""),"",IF(N123="",L123,N123))</f>
        <v>US$2014/ ha</v>
      </c>
      <c r="W123" s="628"/>
      <c r="X123" s="628"/>
      <c r="Z123" s="888"/>
      <c r="AP123" s="729"/>
      <c r="AQ123" s="628"/>
      <c r="AR123" s="628"/>
      <c r="AS123" s="844"/>
      <c r="AT123" s="628"/>
      <c r="AU123" s="843" t="e">
        <f aca="false">IF($AT$44="region",IF($E123=AU$762,$S123,""),IF($G123=AU$762,$S123,""))</f>
        <v>#REF!</v>
      </c>
      <c r="AV123" s="843" t="e">
        <f aca="false">IF($AT$44="Region",IF($E123=AU$762,$T123,""),IF($G123=AU$762,$T123,""))</f>
        <v>#REF!</v>
      </c>
      <c r="AW123" s="628"/>
      <c r="AX123" s="843" t="e">
        <f aca="false">IF($AT$44="region",IF($E123=AX$762,$S123,""),IF($G123=AX$762,$S123,""))</f>
        <v>#REF!</v>
      </c>
      <c r="AY123" s="843" t="e">
        <f aca="false">IF($AT$44="Region",IF($E123=AX$762,$T123,""),IF($G123=AX$762,$T123,""))</f>
        <v>#REF!</v>
      </c>
      <c r="AZ123" s="628"/>
      <c r="BA123" s="843" t="e">
        <f aca="false">IF($AT$44="region",IF($E123=BA$762,$S123,""),IF($G123=BA$762,$S123,""))</f>
        <v>#REF!</v>
      </c>
      <c r="BB123" s="843" t="e">
        <f aca="false">IF($AT$44="Region",IF($E123=BA$762,$T123,""),IF($G123=BA$762,$T123,""))</f>
        <v>#REF!</v>
      </c>
      <c r="BC123" s="628"/>
      <c r="BD123" s="843" t="e">
        <f aca="false">IF($AT$44="region",IF($E123=BD$762,$S123,""),IF($G123=BD$762,$S123,""))</f>
        <v>#REF!</v>
      </c>
      <c r="BE123" s="843" t="e">
        <f aca="false">IF($AT$44="Region",IF($E123=BD$762,$T123,""),IF($G123=BD$762,$T123,""))</f>
        <v>#REF!</v>
      </c>
      <c r="BF123" s="628"/>
      <c r="BG123" s="843" t="e">
        <f aca="false">IF($AT$44="region",IF($E123=BG$762,$S123,""),IF($G123=BG$762,$S123,""))</f>
        <v>#REF!</v>
      </c>
      <c r="BH123" s="843" t="e">
        <f aca="false">IF($AT$44="Region",IF($E123=BG$762,$T123,""),IF($G123=BG$762,$T123,""))</f>
        <v>#REF!</v>
      </c>
      <c r="BI123" s="628"/>
      <c r="BJ123" s="843" t="str">
        <f aca="false">IF($E123=$BJ$47,S123,"")</f>
        <v/>
      </c>
      <c r="BK123" s="843" t="str">
        <f aca="false">IF($E123=$BJ$47,T123,"")</f>
        <v/>
      </c>
      <c r="BL123" s="628"/>
      <c r="BM123" s="843" t="str">
        <f aca="false">IF($E123=$BM$47,S123,"")</f>
        <v/>
      </c>
      <c r="BN123" s="843" t="str">
        <f aca="false">IF($E123=$BM$47,T123,"")</f>
        <v/>
      </c>
      <c r="BO123" s="628"/>
      <c r="BP123" s="843" t="str">
        <f aca="false">IF($E123=$BP$47,S123,"")</f>
        <v/>
      </c>
      <c r="BQ123" s="843" t="str">
        <f aca="false">IF($E123=$BP$47,T123,"")</f>
        <v/>
      </c>
      <c r="BR123" s="628"/>
      <c r="BS123" s="843" t="str">
        <f aca="false">IF($E123=$BS$47,S123,"")</f>
        <v/>
      </c>
      <c r="BT123" s="843" t="str">
        <f aca="false">IF($E123=$BS$47,T123,"")</f>
        <v/>
      </c>
      <c r="BU123" s="628"/>
      <c r="BV123" s="729"/>
    </row>
    <row r="124" s="667" customFormat="true" ht="15.75" hidden="false" customHeight="false" outlineLevel="0" collapsed="false">
      <c r="A124" s="828" t="n">
        <v>7</v>
      </c>
      <c r="B124" s="829" t="str">
        <f aca="false">CONCATENATE(E124,": ",C124)</f>
        <v>Latin America: Frey et al 2012 </v>
      </c>
      <c r="C124" s="830" t="s">
        <v>398</v>
      </c>
      <c r="D124" s="845" t="s">
        <v>399</v>
      </c>
      <c r="E124" s="831" t="s">
        <v>79</v>
      </c>
      <c r="F124" s="830" t="s">
        <v>400</v>
      </c>
      <c r="G124" s="831" t="s">
        <v>401</v>
      </c>
      <c r="H124" s="832" t="s">
        <v>252</v>
      </c>
      <c r="I124" s="830" t="n">
        <v>2012</v>
      </c>
      <c r="J124" s="830"/>
      <c r="K124" s="891"/>
      <c r="L124" s="834" t="s">
        <v>402</v>
      </c>
      <c r="M124" s="835" t="n">
        <f aca="false">K124*$AC$7*0.054</f>
        <v>0</v>
      </c>
      <c r="N124" s="836" t="s">
        <v>376</v>
      </c>
      <c r="O124" s="837"/>
      <c r="P124" s="833" t="s">
        <v>403</v>
      </c>
      <c r="Q124" s="838"/>
      <c r="R124" s="839"/>
      <c r="S124" s="840" t="n">
        <f aca="false">IF(R124="Y","",IF(AND(M124="",K124=""),"",IF(M124="",K124,M124)))</f>
        <v>0</v>
      </c>
      <c r="T124" s="841" t="n">
        <f aca="false">IF(S124="","",IF($S$146="Y",U124,IF(S124&gt;=$S$138-$AB$35*$S$142,IF(S124&lt;=$S$138+$AB$35*$S$142,S124,""),"")))</f>
        <v>0</v>
      </c>
      <c r="U124" s="840" t="n">
        <f aca="false">IF(R124="Y","",IF(AND(M124="",K124=""),"",IF(M124="",K124*O124,M124*O124)))</f>
        <v>0</v>
      </c>
      <c r="V124" s="842" t="str">
        <f aca="false">IF(AND(N124="",L124=""),"",IF(N124="",L124,N124))</f>
        <v>US$2014/ ha</v>
      </c>
      <c r="W124" s="628"/>
      <c r="X124" s="628"/>
      <c r="Z124" s="888"/>
      <c r="AP124" s="729"/>
      <c r="AQ124" s="628"/>
      <c r="AR124" s="628"/>
      <c r="AS124" s="844"/>
      <c r="AT124" s="628"/>
      <c r="AU124" s="843" t="e">
        <f aca="false">IF($AT$44="region",IF($E124=AU$762,$S124,""),IF($G124=AU$762,$S124,""))</f>
        <v>#REF!</v>
      </c>
      <c r="AV124" s="843" t="e">
        <f aca="false">IF($AT$44="Region",IF($E124=AU$762,$T124,""),IF($G124=AU$762,$T124,""))</f>
        <v>#REF!</v>
      </c>
      <c r="AW124" s="628"/>
      <c r="AX124" s="843" t="e">
        <f aca="false">IF($AT$44="region",IF($E124=AX$762,$S124,""),IF($G124=AX$762,$S124,""))</f>
        <v>#REF!</v>
      </c>
      <c r="AY124" s="843" t="e">
        <f aca="false">IF($AT$44="Region",IF($E124=AX$762,$T124,""),IF($G124=AX$762,$T124,""))</f>
        <v>#REF!</v>
      </c>
      <c r="AZ124" s="628"/>
      <c r="BA124" s="843" t="e">
        <f aca="false">IF($AT$44="region",IF($E124=BA$762,$S124,""),IF($G124=BA$762,$S124,""))</f>
        <v>#REF!</v>
      </c>
      <c r="BB124" s="843" t="e">
        <f aca="false">IF($AT$44="Region",IF($E124=BA$762,$T124,""),IF($G124=BA$762,$T124,""))</f>
        <v>#REF!</v>
      </c>
      <c r="BC124" s="628"/>
      <c r="BD124" s="843" t="e">
        <f aca="false">IF($AT$44="region",IF($E124=BD$762,$S124,""),IF($G124=BD$762,$S124,""))</f>
        <v>#REF!</v>
      </c>
      <c r="BE124" s="843" t="e">
        <f aca="false">IF($AT$44="Region",IF($E124=BD$762,$T124,""),IF($G124=BD$762,$T124,""))</f>
        <v>#REF!</v>
      </c>
      <c r="BF124" s="628"/>
      <c r="BG124" s="843" t="e">
        <f aca="false">IF($AT$44="region",IF($E124=BG$762,$S124,""),IF($G124=BG$762,$S124,""))</f>
        <v>#REF!</v>
      </c>
      <c r="BH124" s="843" t="e">
        <f aca="false">IF($AT$44="Region",IF($E124=BG$762,$T124,""),IF($G124=BG$762,$T124,""))</f>
        <v>#REF!</v>
      </c>
      <c r="BI124" s="628"/>
      <c r="BJ124" s="843" t="str">
        <f aca="false">IF($E124=$BJ$47,S124,"")</f>
        <v/>
      </c>
      <c r="BK124" s="843" t="str">
        <f aca="false">IF($E124=$BJ$47,T124,"")</f>
        <v/>
      </c>
      <c r="BL124" s="628"/>
      <c r="BM124" s="843" t="str">
        <f aca="false">IF($E124=$BM$47,S124,"")</f>
        <v/>
      </c>
      <c r="BN124" s="843" t="str">
        <f aca="false">IF($E124=$BM$47,T124,"")</f>
        <v/>
      </c>
      <c r="BO124" s="628"/>
      <c r="BP124" s="843" t="str">
        <f aca="false">IF($E124=$BP$47,S124,"")</f>
        <v/>
      </c>
      <c r="BQ124" s="843" t="str">
        <f aca="false">IF($E124=$BP$47,T124,"")</f>
        <v/>
      </c>
      <c r="BR124" s="628"/>
      <c r="BS124" s="843" t="str">
        <f aca="false">IF($E124=$BS$47,S124,"")</f>
        <v/>
      </c>
      <c r="BT124" s="843" t="str">
        <f aca="false">IF($E124=$BS$47,T124,"")</f>
        <v/>
      </c>
      <c r="BU124" s="628"/>
      <c r="BV124" s="729"/>
    </row>
    <row r="125" s="667" customFormat="true" ht="15" hidden="false" customHeight="false" outlineLevel="0" collapsed="false">
      <c r="A125" s="828" t="n">
        <v>8</v>
      </c>
      <c r="B125" s="829" t="str">
        <f aca="false">CONCATENATE(E125,": ",C125)</f>
        <v>Latin America: Frey et al 2012 </v>
      </c>
      <c r="C125" s="830" t="s">
        <v>398</v>
      </c>
      <c r="D125" s="830" t="s">
        <v>399</v>
      </c>
      <c r="E125" s="831" t="s">
        <v>79</v>
      </c>
      <c r="F125" s="830" t="s">
        <v>400</v>
      </c>
      <c r="G125" s="831" t="s">
        <v>401</v>
      </c>
      <c r="H125" s="832" t="s">
        <v>252</v>
      </c>
      <c r="I125" s="830" t="n">
        <v>2012</v>
      </c>
      <c r="J125" s="830"/>
      <c r="K125" s="891"/>
      <c r="L125" s="834" t="s">
        <v>402</v>
      </c>
      <c r="M125" s="835" t="n">
        <f aca="false">K125*$AC$7*0.054</f>
        <v>0</v>
      </c>
      <c r="N125" s="836" t="s">
        <v>376</v>
      </c>
      <c r="O125" s="837"/>
      <c r="P125" s="833" t="s">
        <v>403</v>
      </c>
      <c r="Q125" s="838"/>
      <c r="R125" s="839"/>
      <c r="S125" s="840" t="n">
        <f aca="false">IF(R125="Y","",IF(AND(M125="",K125=""),"",IF(M125="",K125,M125)))</f>
        <v>0</v>
      </c>
      <c r="T125" s="841" t="n">
        <f aca="false">IF(S125="","",IF($S$146="Y",U125,IF(S125&gt;=$S$138-$AB$35*$S$142,IF(S125&lt;=$S$138+$AB$35*$S$142,S125,""),"")))</f>
        <v>0</v>
      </c>
      <c r="U125" s="840" t="n">
        <f aca="false">IF(R125="Y","",IF(AND(M125="",K125=""),"",IF(M125="",K125*O125,M125*O125)))</f>
        <v>0</v>
      </c>
      <c r="V125" s="842" t="str">
        <f aca="false">IF(AND(N125="",L125=""),"",IF(N125="",L125,N125))</f>
        <v>US$2014/ ha</v>
      </c>
      <c r="W125" s="628"/>
      <c r="X125" s="628"/>
      <c r="Z125" s="888"/>
      <c r="AP125" s="729"/>
      <c r="AQ125" s="628"/>
      <c r="AR125" s="628"/>
      <c r="AS125" s="844"/>
      <c r="AT125" s="628"/>
      <c r="AU125" s="843" t="e">
        <f aca="false">IF($AT$44="region",IF($E125=AU$762,$S125,""),IF($G125=AU$762,$S125,""))</f>
        <v>#REF!</v>
      </c>
      <c r="AV125" s="843" t="e">
        <f aca="false">IF($AT$44="Region",IF($E125=AU$762,$T125,""),IF($G125=AU$762,$T125,""))</f>
        <v>#REF!</v>
      </c>
      <c r="AW125" s="628"/>
      <c r="AX125" s="843" t="e">
        <f aca="false">IF($AT$44="region",IF($E125=AX$762,$S125,""),IF($G125=AX$762,$S125,""))</f>
        <v>#REF!</v>
      </c>
      <c r="AY125" s="843" t="e">
        <f aca="false">IF($AT$44="Region",IF($E125=AX$762,$T125,""),IF($G125=AX$762,$T125,""))</f>
        <v>#REF!</v>
      </c>
      <c r="AZ125" s="628"/>
      <c r="BA125" s="843" t="e">
        <f aca="false">IF($AT$44="region",IF($E125=BA$762,$S125,""),IF($G125=BA$762,$S125,""))</f>
        <v>#REF!</v>
      </c>
      <c r="BB125" s="843" t="e">
        <f aca="false">IF($AT$44="Region",IF($E125=BA$762,$T125,""),IF($G125=BA$762,$T125,""))</f>
        <v>#REF!</v>
      </c>
      <c r="BC125" s="628"/>
      <c r="BD125" s="843" t="e">
        <f aca="false">IF($AT$44="region",IF($E125=BD$762,$S125,""),IF($G125=BD$762,$S125,""))</f>
        <v>#REF!</v>
      </c>
      <c r="BE125" s="843" t="e">
        <f aca="false">IF($AT$44="Region",IF($E125=BD$762,$T125,""),IF($G125=BD$762,$T125,""))</f>
        <v>#REF!</v>
      </c>
      <c r="BF125" s="628"/>
      <c r="BG125" s="843" t="e">
        <f aca="false">IF($AT$44="region",IF($E125=BG$762,$S125,""),IF($G125=BG$762,$S125,""))</f>
        <v>#REF!</v>
      </c>
      <c r="BH125" s="843" t="e">
        <f aca="false">IF($AT$44="Region",IF($E125=BG$762,$T125,""),IF($G125=BG$762,$T125,""))</f>
        <v>#REF!</v>
      </c>
      <c r="BI125" s="628"/>
      <c r="BJ125" s="843" t="str">
        <f aca="false">IF($E125=$BJ$47,S125,"")</f>
        <v/>
      </c>
      <c r="BK125" s="843" t="str">
        <f aca="false">IF($E125=$BJ$47,T125,"")</f>
        <v/>
      </c>
      <c r="BL125" s="628"/>
      <c r="BM125" s="843" t="str">
        <f aca="false">IF($E125=$BM$47,S125,"")</f>
        <v/>
      </c>
      <c r="BN125" s="843" t="str">
        <f aca="false">IF($E125=$BM$47,T125,"")</f>
        <v/>
      </c>
      <c r="BO125" s="628"/>
      <c r="BP125" s="843" t="str">
        <f aca="false">IF($E125=$BP$47,S125,"")</f>
        <v/>
      </c>
      <c r="BQ125" s="843" t="str">
        <f aca="false">IF($E125=$BP$47,T125,"")</f>
        <v/>
      </c>
      <c r="BR125" s="628"/>
      <c r="BS125" s="843" t="str">
        <f aca="false">IF($E125=$BS$47,S125,"")</f>
        <v/>
      </c>
      <c r="BT125" s="843" t="str">
        <f aca="false">IF($E125=$BS$47,T125,"")</f>
        <v/>
      </c>
      <c r="BU125" s="628"/>
      <c r="BV125" s="729"/>
    </row>
    <row r="126" s="667" customFormat="true" ht="15" hidden="false" customHeight="false" outlineLevel="0" collapsed="false">
      <c r="A126" s="828" t="n">
        <v>9</v>
      </c>
      <c r="B126" s="829" t="str">
        <f aca="false">CONCATENATE(E126,": ",C126)</f>
        <v>Latin America: Frey et al 2012 </v>
      </c>
      <c r="C126" s="830" t="s">
        <v>398</v>
      </c>
      <c r="D126" s="830" t="s">
        <v>399</v>
      </c>
      <c r="E126" s="831" t="s">
        <v>79</v>
      </c>
      <c r="F126" s="830" t="s">
        <v>400</v>
      </c>
      <c r="G126" s="831" t="s">
        <v>401</v>
      </c>
      <c r="H126" s="832" t="s">
        <v>252</v>
      </c>
      <c r="I126" s="830" t="n">
        <v>2012</v>
      </c>
      <c r="J126" s="830"/>
      <c r="K126" s="891"/>
      <c r="L126" s="834" t="s">
        <v>402</v>
      </c>
      <c r="M126" s="835" t="n">
        <f aca="false">K126*$AC$7*0.054</f>
        <v>0</v>
      </c>
      <c r="N126" s="836" t="s">
        <v>376</v>
      </c>
      <c r="O126" s="837"/>
      <c r="P126" s="833" t="s">
        <v>403</v>
      </c>
      <c r="Q126" s="838"/>
      <c r="R126" s="839"/>
      <c r="S126" s="840" t="n">
        <f aca="false">IF(R126="Y","",IF(AND(M126="",K126=""),"",IF(M126="",K126,M126)))</f>
        <v>0</v>
      </c>
      <c r="T126" s="841" t="n">
        <f aca="false">IF(S126="","",IF($S$146="Y",U126,IF(S126&gt;=$S$138-$AB$35*$S$142,IF(S126&lt;=$S$138+$AB$35*$S$142,S126,""),"")))</f>
        <v>0</v>
      </c>
      <c r="U126" s="840" t="n">
        <f aca="false">IF(R126="Y","",IF(AND(M126="",K126=""),"",IF(M126="",K126*O126,M126*O126)))</f>
        <v>0</v>
      </c>
      <c r="V126" s="842" t="str">
        <f aca="false">IF(AND(N126="",L126=""),"",IF(N126="",L126,N126))</f>
        <v>US$2014/ ha</v>
      </c>
      <c r="W126" s="628"/>
      <c r="X126" s="628"/>
      <c r="Z126" s="888"/>
      <c r="AP126" s="729"/>
      <c r="AQ126" s="628"/>
      <c r="AR126" s="628"/>
      <c r="AS126" s="844"/>
      <c r="AT126" s="628"/>
      <c r="AU126" s="843" t="e">
        <f aca="false">IF($AT$44="region",IF($E126=AU$762,$S126,""),IF($G126=AU$762,$S126,""))</f>
        <v>#REF!</v>
      </c>
      <c r="AV126" s="843" t="e">
        <f aca="false">IF($AT$44="Region",IF($E126=AU$762,$T126,""),IF($G126=AU$762,$T126,""))</f>
        <v>#REF!</v>
      </c>
      <c r="AW126" s="628"/>
      <c r="AX126" s="843" t="e">
        <f aca="false">IF($AT$44="region",IF($E126=AX$762,$S126,""),IF($G126=AX$762,$S126,""))</f>
        <v>#REF!</v>
      </c>
      <c r="AY126" s="843" t="e">
        <f aca="false">IF($AT$44="Region",IF($E126=AX$762,$T126,""),IF($G126=AX$762,$T126,""))</f>
        <v>#REF!</v>
      </c>
      <c r="AZ126" s="628"/>
      <c r="BA126" s="843" t="e">
        <f aca="false">IF($AT$44="region",IF($E126=BA$762,$S126,""),IF($G126=BA$762,$S126,""))</f>
        <v>#REF!</v>
      </c>
      <c r="BB126" s="843" t="e">
        <f aca="false">IF($AT$44="Region",IF($E126=BA$762,$T126,""),IF($G126=BA$762,$T126,""))</f>
        <v>#REF!</v>
      </c>
      <c r="BC126" s="628"/>
      <c r="BD126" s="843" t="e">
        <f aca="false">IF($AT$44="region",IF($E126=BD$762,$S126,""),IF($G126=BD$762,$S126,""))</f>
        <v>#REF!</v>
      </c>
      <c r="BE126" s="843" t="e">
        <f aca="false">IF($AT$44="Region",IF($E126=BD$762,$T126,""),IF($G126=BD$762,$T126,""))</f>
        <v>#REF!</v>
      </c>
      <c r="BF126" s="628"/>
      <c r="BG126" s="843" t="e">
        <f aca="false">IF($AT$44="region",IF($E126=BG$762,$S126,""),IF($G126=BG$762,$S126,""))</f>
        <v>#REF!</v>
      </c>
      <c r="BH126" s="843" t="e">
        <f aca="false">IF($AT$44="Region",IF($E126=BG$762,$T126,""),IF($G126=BG$762,$T126,""))</f>
        <v>#REF!</v>
      </c>
      <c r="BI126" s="628"/>
      <c r="BJ126" s="843" t="str">
        <f aca="false">IF($E126=$BJ$47,S126,"")</f>
        <v/>
      </c>
      <c r="BK126" s="843" t="str">
        <f aca="false">IF($E126=$BJ$47,T126,"")</f>
        <v/>
      </c>
      <c r="BL126" s="628"/>
      <c r="BM126" s="843" t="str">
        <f aca="false">IF($E126=$BM$47,S126,"")</f>
        <v/>
      </c>
      <c r="BN126" s="843" t="str">
        <f aca="false">IF($E126=$BM$47,T126,"")</f>
        <v/>
      </c>
      <c r="BO126" s="628"/>
      <c r="BP126" s="843" t="str">
        <f aca="false">IF($E126=$BP$47,S126,"")</f>
        <v/>
      </c>
      <c r="BQ126" s="843" t="str">
        <f aca="false">IF($E126=$BP$47,T126,"")</f>
        <v/>
      </c>
      <c r="BR126" s="628"/>
      <c r="BS126" s="843" t="str">
        <f aca="false">IF($E126=$BS$47,S126,"")</f>
        <v/>
      </c>
      <c r="BT126" s="843" t="str">
        <f aca="false">IF($E126=$BS$47,T126,"")</f>
        <v/>
      </c>
      <c r="BU126" s="628"/>
      <c r="BV126" s="729"/>
    </row>
    <row r="127" s="667" customFormat="true" ht="15" hidden="false" customHeight="false" outlineLevel="0" collapsed="false">
      <c r="A127" s="828" t="n">
        <v>10</v>
      </c>
      <c r="B127" s="829" t="str">
        <f aca="false">CONCATENATE(E127,": ",C127)</f>
        <v>USA: Hamilton 2008</v>
      </c>
      <c r="C127" s="830" t="s">
        <v>404</v>
      </c>
      <c r="D127" s="830" t="s">
        <v>405</v>
      </c>
      <c r="E127" s="831" t="s">
        <v>83</v>
      </c>
      <c r="F127" s="830" t="s">
        <v>406</v>
      </c>
      <c r="G127" s="831"/>
      <c r="H127" s="832" t="s">
        <v>252</v>
      </c>
      <c r="I127" s="830" t="n">
        <v>2008</v>
      </c>
      <c r="J127" s="830"/>
      <c r="K127" s="833"/>
      <c r="L127" s="834" t="s">
        <v>407</v>
      </c>
      <c r="M127" s="835" t="n">
        <f aca="false">K127*$AM$6*$AC$11</f>
        <v>0</v>
      </c>
      <c r="N127" s="836" t="s">
        <v>376</v>
      </c>
      <c r="O127" s="837"/>
      <c r="P127" s="833" t="s">
        <v>408</v>
      </c>
      <c r="Q127" s="838"/>
      <c r="R127" s="839"/>
      <c r="S127" s="840" t="n">
        <f aca="false">IF(R127="Y","",IF(AND(M127="",K127=""),"",IF(M127="",K127,M127)))</f>
        <v>0</v>
      </c>
      <c r="T127" s="841" t="n">
        <f aca="false">IF(S127="","",IF($S$146="Y",U127,IF(S127&gt;=$S$138-$AB$35*$S$142,IF(S127&lt;=$S$138+$AB$35*$S$142,S127,""),"")))</f>
        <v>0</v>
      </c>
      <c r="U127" s="840" t="n">
        <f aca="false">IF(R127="Y","",IF(AND(M127="",K127=""),"",IF(M127="",K127*O127,M127*O127)))</f>
        <v>0</v>
      </c>
      <c r="V127" s="842" t="str">
        <f aca="false">IF(AND(N127="",L127=""),"",IF(N127="",L127,N127))</f>
        <v>US$2014/ ha</v>
      </c>
      <c r="W127" s="628"/>
      <c r="X127" s="628"/>
      <c r="Z127" s="888"/>
      <c r="AP127" s="729"/>
      <c r="AQ127" s="628"/>
      <c r="AR127" s="628"/>
      <c r="AS127" s="844"/>
      <c r="AT127" s="628"/>
      <c r="AU127" s="843" t="e">
        <f aca="false">IF($AT$44="region",IF($E127=AU$762,$S127,""),IF($G127=AU$762,$S127,""))</f>
        <v>#REF!</v>
      </c>
      <c r="AV127" s="843" t="e">
        <f aca="false">IF($AT$44="Region",IF($E127=AU$762,$T127,""),IF($G127=AU$762,$T127,""))</f>
        <v>#REF!</v>
      </c>
      <c r="AW127" s="628"/>
      <c r="AX127" s="843" t="e">
        <f aca="false">IF($AT$44="region",IF($E127=AX$762,$S127,""),IF($G127=AX$762,$S127,""))</f>
        <v>#REF!</v>
      </c>
      <c r="AY127" s="843" t="e">
        <f aca="false">IF($AT$44="Region",IF($E127=AX$762,$T127,""),IF($G127=AX$762,$T127,""))</f>
        <v>#REF!</v>
      </c>
      <c r="AZ127" s="628"/>
      <c r="BA127" s="843" t="e">
        <f aca="false">IF($AT$44="region",IF($E127=BA$762,$S127,""),IF($G127=BA$762,$S127,""))</f>
        <v>#REF!</v>
      </c>
      <c r="BB127" s="843" t="e">
        <f aca="false">IF($AT$44="Region",IF($E127=BA$762,$T127,""),IF($G127=BA$762,$T127,""))</f>
        <v>#REF!</v>
      </c>
      <c r="BC127" s="628"/>
      <c r="BD127" s="843" t="e">
        <f aca="false">IF($AT$44="region",IF($E127=BD$762,$S127,""),IF($G127=BD$762,$S127,""))</f>
        <v>#REF!</v>
      </c>
      <c r="BE127" s="843" t="e">
        <f aca="false">IF($AT$44="Region",IF($E127=BD$762,$T127,""),IF($G127=BD$762,$T127,""))</f>
        <v>#REF!</v>
      </c>
      <c r="BF127" s="628"/>
      <c r="BG127" s="843" t="e">
        <f aca="false">IF($AT$44="region",IF($E127=BG$762,$S127,""),IF($G127=BG$762,$S127,""))</f>
        <v>#REF!</v>
      </c>
      <c r="BH127" s="843" t="e">
        <f aca="false">IF($AT$44="Region",IF($E127=BG$762,$T127,""),IF($G127=BG$762,$T127,""))</f>
        <v>#REF!</v>
      </c>
      <c r="BI127" s="628"/>
      <c r="BJ127" s="843" t="str">
        <f aca="false">IF($E127=$BJ$47,S127,"")</f>
        <v/>
      </c>
      <c r="BK127" s="843" t="str">
        <f aca="false">IF($E127=$BJ$47,T127,"")</f>
        <v/>
      </c>
      <c r="BL127" s="628"/>
      <c r="BM127" s="843" t="str">
        <f aca="false">IF($E127=$BM$47,S127,"")</f>
        <v/>
      </c>
      <c r="BN127" s="843" t="str">
        <f aca="false">IF($E127=$BM$47,T127,"")</f>
        <v/>
      </c>
      <c r="BO127" s="628"/>
      <c r="BP127" s="843" t="str">
        <f aca="false">IF($E127=$BP$47,S127,"")</f>
        <v/>
      </c>
      <c r="BQ127" s="843" t="str">
        <f aca="false">IF($E127=$BP$47,T127,"")</f>
        <v/>
      </c>
      <c r="BR127" s="628"/>
      <c r="BS127" s="843" t="n">
        <f aca="false">IF($E127=$BS$47,S127,"")</f>
        <v>0</v>
      </c>
      <c r="BT127" s="843" t="n">
        <f aca="false">IF($E127=$BS$47,T127,"")</f>
        <v>0</v>
      </c>
      <c r="BU127" s="628"/>
      <c r="BV127" s="729"/>
    </row>
    <row r="128" s="810" customFormat="true" ht="15" hidden="false" customHeight="false" outlineLevel="0" collapsed="false">
      <c r="A128" s="828" t="n">
        <v>11</v>
      </c>
      <c r="B128" s="829" t="str">
        <f aca="false">CONCATENATE(E128,": ",C128)</f>
        <v>USA: Hamilton 2008</v>
      </c>
      <c r="C128" s="830" t="s">
        <v>404</v>
      </c>
      <c r="D128" s="830" t="s">
        <v>405</v>
      </c>
      <c r="E128" s="831" t="s">
        <v>83</v>
      </c>
      <c r="F128" s="830" t="s">
        <v>406</v>
      </c>
      <c r="G128" s="831"/>
      <c r="H128" s="832" t="s">
        <v>252</v>
      </c>
      <c r="I128" s="830"/>
      <c r="J128" s="830"/>
      <c r="K128" s="833"/>
      <c r="L128" s="834" t="s">
        <v>407</v>
      </c>
      <c r="M128" s="835" t="n">
        <f aca="false">K128*$AM$6*$AC$11</f>
        <v>0</v>
      </c>
      <c r="N128" s="836" t="s">
        <v>376</v>
      </c>
      <c r="O128" s="837"/>
      <c r="P128" s="833" t="s">
        <v>408</v>
      </c>
      <c r="Q128" s="838"/>
      <c r="R128" s="839"/>
      <c r="S128" s="840" t="n">
        <f aca="false">IF(R128="Y","",IF(AND(M128="",K128=""),"",IF(M128="",K128,M128)))</f>
        <v>0</v>
      </c>
      <c r="T128" s="841" t="n">
        <f aca="false">IF(S128="","",IF($S$146="Y",U128,IF(S128&gt;=$S$138-$AB$35*$S$142,IF(S128&lt;=$S$138+$AB$35*$S$142,S128,""),"")))</f>
        <v>0</v>
      </c>
      <c r="U128" s="840" t="n">
        <f aca="false">IF(R128="Y","",IF(AND(M128="",K128=""),"",IF(M128="",K128*O128,M128*O128)))</f>
        <v>0</v>
      </c>
      <c r="V128" s="842" t="str">
        <f aca="false">IF(AND(N128="",L128=""),"",IF(N128="",L128,N128))</f>
        <v>US$2014/ ha</v>
      </c>
      <c r="W128" s="628"/>
      <c r="X128" s="628"/>
      <c r="Z128" s="888"/>
      <c r="AP128" s="860"/>
      <c r="AQ128" s="628"/>
      <c r="AR128" s="628"/>
      <c r="AS128" s="844"/>
      <c r="AT128" s="628"/>
      <c r="AU128" s="843" t="e">
        <f aca="false">IF($AT$44="region",IF($E128=AU$762,$S128,""),IF($G128=AU$762,$S128,""))</f>
        <v>#REF!</v>
      </c>
      <c r="AV128" s="843" t="e">
        <f aca="false">IF($AT$44="Region",IF($E128=AU$762,$T128,""),IF($G128=AU$762,$T128,""))</f>
        <v>#REF!</v>
      </c>
      <c r="AW128" s="628"/>
      <c r="AX128" s="843" t="e">
        <f aca="false">IF($AT$44="region",IF($E128=AX$762,$S128,""),IF($G128=AX$762,$S128,""))</f>
        <v>#REF!</v>
      </c>
      <c r="AY128" s="843" t="e">
        <f aca="false">IF($AT$44="Region",IF($E128=AX$762,$T128,""),IF($G128=AX$762,$T128,""))</f>
        <v>#REF!</v>
      </c>
      <c r="AZ128" s="628"/>
      <c r="BA128" s="843" t="e">
        <f aca="false">IF($AT$44="region",IF($E128=BA$762,$S128,""),IF($G128=BA$762,$S128,""))</f>
        <v>#REF!</v>
      </c>
      <c r="BB128" s="843" t="e">
        <f aca="false">IF($AT$44="Region",IF($E128=BA$762,$T128,""),IF($G128=BA$762,$T128,""))</f>
        <v>#REF!</v>
      </c>
      <c r="BC128" s="628"/>
      <c r="BD128" s="843" t="e">
        <f aca="false">IF($AT$44="region",IF($E128=BD$762,$S128,""),IF($G128=BD$762,$S128,""))</f>
        <v>#REF!</v>
      </c>
      <c r="BE128" s="843" t="e">
        <f aca="false">IF($AT$44="Region",IF($E128=BD$762,$T128,""),IF($G128=BD$762,$T128,""))</f>
        <v>#REF!</v>
      </c>
      <c r="BF128" s="628"/>
      <c r="BG128" s="843" t="e">
        <f aca="false">IF($AT$44="region",IF($E128=BG$762,$S128,""),IF($G128=BG$762,$S128,""))</f>
        <v>#REF!</v>
      </c>
      <c r="BH128" s="843" t="e">
        <f aca="false">IF($AT$44="Region",IF($E128=BG$762,$T128,""),IF($G128=BG$762,$T128,""))</f>
        <v>#REF!</v>
      </c>
      <c r="BI128" s="628"/>
      <c r="BJ128" s="843" t="str">
        <f aca="false">IF($E128=$BJ$47,S128,"")</f>
        <v/>
      </c>
      <c r="BK128" s="843" t="str">
        <f aca="false">IF($E128=$BJ$47,T128,"")</f>
        <v/>
      </c>
      <c r="BL128" s="628"/>
      <c r="BM128" s="843" t="str">
        <f aca="false">IF($E128=$BM$47,S128,"")</f>
        <v/>
      </c>
      <c r="BN128" s="843" t="str">
        <f aca="false">IF($E128=$BM$47,T128,"")</f>
        <v/>
      </c>
      <c r="BO128" s="628"/>
      <c r="BP128" s="843" t="str">
        <f aca="false">IF($E128=$BP$47,S128,"")</f>
        <v/>
      </c>
      <c r="BQ128" s="843" t="str">
        <f aca="false">IF($E128=$BP$47,T128,"")</f>
        <v/>
      </c>
      <c r="BR128" s="628"/>
      <c r="BS128" s="843" t="n">
        <f aca="false">IF($E128=$BS$47,S128,"")</f>
        <v>0</v>
      </c>
      <c r="BT128" s="843" t="n">
        <f aca="false">IF($E128=$BS$47,T128,"")</f>
        <v>0</v>
      </c>
      <c r="BU128" s="628"/>
      <c r="BV128" s="860"/>
    </row>
    <row r="129" s="810" customFormat="true" ht="15" hidden="false" customHeight="false" outlineLevel="0" collapsed="false">
      <c r="A129" s="828" t="n">
        <v>12</v>
      </c>
      <c r="B129" s="829" t="str">
        <f aca="false">CONCATENATE(E129,": ",C129)</f>
        <v>: </v>
      </c>
      <c r="C129" s="830"/>
      <c r="D129" s="830"/>
      <c r="E129" s="831"/>
      <c r="F129" s="830"/>
      <c r="G129" s="831"/>
      <c r="H129" s="832"/>
      <c r="I129" s="830"/>
      <c r="J129" s="830"/>
      <c r="K129" s="833"/>
      <c r="L129" s="834"/>
      <c r="M129" s="835"/>
      <c r="N129" s="836" t="s">
        <v>376</v>
      </c>
      <c r="O129" s="837"/>
      <c r="P129" s="833"/>
      <c r="Q129" s="838"/>
      <c r="R129" s="839"/>
      <c r="S129" s="840" t="str">
        <f aca="false">IF(R129="Y","",IF(AND(M129="",K129=""),"",IF(M129="",K129,M129)))</f>
        <v/>
      </c>
      <c r="T129" s="841" t="str">
        <f aca="false">IF(S129="","",IF($S$146="Y",U129,IF(S129&gt;=$S$138-$AB$35*$S$142,IF(S129&lt;=$S$138+$AB$35*$S$142,S129,""),"")))</f>
        <v/>
      </c>
      <c r="U129" s="840" t="str">
        <f aca="false">IF(R129="Y","",IF(AND(M129="",K129=""),"",IF(M129="",K129*O129,M129*O129)))</f>
        <v/>
      </c>
      <c r="V129" s="842" t="str">
        <f aca="false">IF(AND(N129="",L129=""),"",IF(N129="",L129,N129))</f>
        <v>US$2014/ ha</v>
      </c>
      <c r="W129" s="628"/>
      <c r="X129" s="628"/>
      <c r="Z129" s="888"/>
      <c r="AP129" s="860"/>
      <c r="AQ129" s="628"/>
      <c r="AR129" s="628"/>
      <c r="AS129" s="844"/>
      <c r="AT129" s="628"/>
      <c r="AU129" s="843" t="e">
        <f aca="false">IF($AT$44="region",IF($E129=AU$762,$S129,""),IF($G129=AU$762,$S129,""))</f>
        <v>#REF!</v>
      </c>
      <c r="AV129" s="843" t="e">
        <f aca="false">IF($AT$44="Region",IF($E129=AU$762,$T129,""),IF($G129=AU$762,$T129,""))</f>
        <v>#REF!</v>
      </c>
      <c r="AW129" s="628"/>
      <c r="AX129" s="843" t="e">
        <f aca="false">IF($AT$44="region",IF($E129=AX$762,$S129,""),IF($G129=AX$762,$S129,""))</f>
        <v>#REF!</v>
      </c>
      <c r="AY129" s="843" t="e">
        <f aca="false">IF($AT$44="Region",IF($E129=AX$762,$T129,""),IF($G129=AX$762,$T129,""))</f>
        <v>#REF!</v>
      </c>
      <c r="AZ129" s="628"/>
      <c r="BA129" s="843" t="e">
        <f aca="false">IF($AT$44="region",IF($E129=BA$762,$S129,""),IF($G129=BA$762,$S129,""))</f>
        <v>#REF!</v>
      </c>
      <c r="BB129" s="843" t="e">
        <f aca="false">IF($AT$44="Region",IF($E129=BA$762,$T129,""),IF($G129=BA$762,$T129,""))</f>
        <v>#REF!</v>
      </c>
      <c r="BC129" s="628"/>
      <c r="BD129" s="843" t="e">
        <f aca="false">IF($AT$44="region",IF($E129=BD$762,$S129,""),IF($G129=BD$762,$S129,""))</f>
        <v>#REF!</v>
      </c>
      <c r="BE129" s="843" t="e">
        <f aca="false">IF($AT$44="Region",IF($E129=BD$762,$T129,""),IF($G129=BD$762,$T129,""))</f>
        <v>#REF!</v>
      </c>
      <c r="BF129" s="628"/>
      <c r="BG129" s="843" t="e">
        <f aca="false">IF($AT$44="region",IF($E129=BG$762,$S129,""),IF($G129=BG$762,$S129,""))</f>
        <v>#REF!</v>
      </c>
      <c r="BH129" s="843" t="e">
        <f aca="false">IF($AT$44="Region",IF($E129=BG$762,$T129,""),IF($G129=BG$762,$T129,""))</f>
        <v>#REF!</v>
      </c>
      <c r="BI129" s="628"/>
      <c r="BJ129" s="843" t="str">
        <f aca="false">IF($E129=$BJ$47,S129,"")</f>
        <v/>
      </c>
      <c r="BK129" s="843" t="str">
        <f aca="false">IF($E129=$BJ$47,T129,"")</f>
        <v/>
      </c>
      <c r="BL129" s="628"/>
      <c r="BM129" s="843" t="str">
        <f aca="false">IF($E129=$BM$47,S129,"")</f>
        <v/>
      </c>
      <c r="BN129" s="843" t="str">
        <f aca="false">IF($E129=$BM$47,T129,"")</f>
        <v/>
      </c>
      <c r="BO129" s="628"/>
      <c r="BP129" s="843" t="str">
        <f aca="false">IF($E129=$BP$47,S129,"")</f>
        <v/>
      </c>
      <c r="BQ129" s="843" t="str">
        <f aca="false">IF($E129=$BP$47,T129,"")</f>
        <v/>
      </c>
      <c r="BR129" s="628"/>
      <c r="BS129" s="843" t="str">
        <f aca="false">IF($E129=$BS$47,S129,"")</f>
        <v/>
      </c>
      <c r="BT129" s="843" t="str">
        <f aca="false">IF($E129=$BS$47,T129,"")</f>
        <v/>
      </c>
      <c r="BU129" s="628"/>
      <c r="BV129" s="860"/>
    </row>
    <row r="130" s="810" customFormat="true" ht="15" hidden="false" customHeight="false" outlineLevel="0" collapsed="false">
      <c r="A130" s="828" t="n">
        <v>13</v>
      </c>
      <c r="B130" s="829" t="str">
        <f aca="false">CONCATENATE(E130,": ",C130)</f>
        <v>: </v>
      </c>
      <c r="C130" s="830"/>
      <c r="D130" s="830"/>
      <c r="E130" s="831"/>
      <c r="F130" s="830"/>
      <c r="G130" s="831"/>
      <c r="H130" s="832"/>
      <c r="I130" s="830"/>
      <c r="J130" s="830"/>
      <c r="K130" s="833"/>
      <c r="L130" s="834"/>
      <c r="M130" s="835"/>
      <c r="N130" s="836" t="s">
        <v>376</v>
      </c>
      <c r="O130" s="837"/>
      <c r="P130" s="833"/>
      <c r="Q130" s="838"/>
      <c r="R130" s="839"/>
      <c r="S130" s="840" t="str">
        <f aca="false">IF(R130="Y","",IF(AND(M130="",K130=""),"",IF(M130="",K130,M130)))</f>
        <v/>
      </c>
      <c r="T130" s="841" t="str">
        <f aca="false">IF(S130="","",IF($S$146="Y",U130,IF(S130&gt;=$S$138-$AB$35*$S$142,IF(S130&lt;=$S$138+$AB$35*$S$142,S130,""),"")))</f>
        <v/>
      </c>
      <c r="U130" s="840" t="str">
        <f aca="false">IF(R130="Y","",IF(AND(M130="",K130=""),"",IF(M130="",K130*O130,M130*O130)))</f>
        <v/>
      </c>
      <c r="V130" s="842" t="str">
        <f aca="false">IF(AND(N130="",L130=""),"",IF(N130="",L130,N130))</f>
        <v>US$2014/ ha</v>
      </c>
      <c r="W130" s="628"/>
      <c r="X130" s="628"/>
      <c r="Z130" s="888"/>
      <c r="AP130" s="860"/>
      <c r="AQ130" s="628"/>
      <c r="AR130" s="628"/>
      <c r="AS130" s="844"/>
      <c r="AT130" s="628"/>
      <c r="AU130" s="843" t="e">
        <f aca="false">IF($AT$44="region",IF($E130=AU$762,$S130,""),IF($G130=AU$762,$S130,""))</f>
        <v>#REF!</v>
      </c>
      <c r="AV130" s="843" t="e">
        <f aca="false">IF($AT$44="Region",IF($E130=AU$762,$T130,""),IF($G130=AU$762,$T130,""))</f>
        <v>#REF!</v>
      </c>
      <c r="AW130" s="628"/>
      <c r="AX130" s="843" t="e">
        <f aca="false">IF($AT$44="region",IF($E130=AX$762,$S130,""),IF($G130=AX$762,$S130,""))</f>
        <v>#REF!</v>
      </c>
      <c r="AY130" s="843" t="e">
        <f aca="false">IF($AT$44="Region",IF($E130=AX$762,$T130,""),IF($G130=AX$762,$T130,""))</f>
        <v>#REF!</v>
      </c>
      <c r="AZ130" s="628"/>
      <c r="BA130" s="843" t="e">
        <f aca="false">IF($AT$44="region",IF($E130=BA$762,$S130,""),IF($G130=BA$762,$S130,""))</f>
        <v>#REF!</v>
      </c>
      <c r="BB130" s="843" t="e">
        <f aca="false">IF($AT$44="Region",IF($E130=BA$762,$T130,""),IF($G130=BA$762,$T130,""))</f>
        <v>#REF!</v>
      </c>
      <c r="BC130" s="628"/>
      <c r="BD130" s="843" t="e">
        <f aca="false">IF($AT$44="region",IF($E130=BD$762,$S130,""),IF($G130=BD$762,$S130,""))</f>
        <v>#REF!</v>
      </c>
      <c r="BE130" s="843" t="e">
        <f aca="false">IF($AT$44="Region",IF($E130=BD$762,$T130,""),IF($G130=BD$762,$T130,""))</f>
        <v>#REF!</v>
      </c>
      <c r="BF130" s="628"/>
      <c r="BG130" s="843" t="e">
        <f aca="false">IF($AT$44="region",IF($E130=BG$762,$S130,""),IF($G130=BG$762,$S130,""))</f>
        <v>#REF!</v>
      </c>
      <c r="BH130" s="843" t="e">
        <f aca="false">IF($AT$44="Region",IF($E130=BG$762,$T130,""),IF($G130=BG$762,$T130,""))</f>
        <v>#REF!</v>
      </c>
      <c r="BI130" s="628"/>
      <c r="BJ130" s="843" t="str">
        <f aca="false">IF($E130=$BJ$47,S130,"")</f>
        <v/>
      </c>
      <c r="BK130" s="843" t="str">
        <f aca="false">IF($E130=$BJ$47,T130,"")</f>
        <v/>
      </c>
      <c r="BL130" s="628"/>
      <c r="BM130" s="843" t="str">
        <f aca="false">IF($E130=$BM$47,S130,"")</f>
        <v/>
      </c>
      <c r="BN130" s="843" t="str">
        <f aca="false">IF($E130=$BM$47,T130,"")</f>
        <v/>
      </c>
      <c r="BO130" s="628"/>
      <c r="BP130" s="843" t="str">
        <f aca="false">IF($E130=$BP$47,S130,"")</f>
        <v/>
      </c>
      <c r="BQ130" s="843" t="str">
        <f aca="false">IF($E130=$BP$47,T130,"")</f>
        <v/>
      </c>
      <c r="BR130" s="628"/>
      <c r="BS130" s="843" t="str">
        <f aca="false">IF($E130=$BS$47,S130,"")</f>
        <v/>
      </c>
      <c r="BT130" s="843" t="str">
        <f aca="false">IF($E130=$BS$47,T130,"")</f>
        <v/>
      </c>
      <c r="BU130" s="628"/>
      <c r="BV130" s="860"/>
    </row>
    <row r="131" s="810" customFormat="true" ht="15" hidden="false" customHeight="false" outlineLevel="0" collapsed="false">
      <c r="A131" s="828" t="n">
        <v>14</v>
      </c>
      <c r="B131" s="829" t="str">
        <f aca="false">CONCATENATE(E131,": ",C131)</f>
        <v>: </v>
      </c>
      <c r="C131" s="830"/>
      <c r="D131" s="830"/>
      <c r="E131" s="831"/>
      <c r="F131" s="830"/>
      <c r="G131" s="831"/>
      <c r="H131" s="832"/>
      <c r="I131" s="830"/>
      <c r="J131" s="830"/>
      <c r="K131" s="833"/>
      <c r="L131" s="834"/>
      <c r="M131" s="833"/>
      <c r="N131" s="836" t="s">
        <v>376</v>
      </c>
      <c r="O131" s="837"/>
      <c r="P131" s="833"/>
      <c r="Q131" s="838"/>
      <c r="R131" s="839"/>
      <c r="S131" s="840" t="str">
        <f aca="false">IF(R131="Y","",IF(AND(M131="",K131=""),"",IF(M131="",K131,M131)))</f>
        <v/>
      </c>
      <c r="T131" s="841" t="str">
        <f aca="false">IF(S131="","",IF($S$146="Y",U131,IF(S131&gt;=$S$138-$AB$35*$S$142,IF(S131&lt;=$S$138+$AB$35*$S$142,S131,""),"")))</f>
        <v/>
      </c>
      <c r="U131" s="840" t="str">
        <f aca="false">IF(R131="Y","",IF(AND(M131="",K131=""),"",IF(M131="",K131*O131,M131*O131)))</f>
        <v/>
      </c>
      <c r="V131" s="842" t="str">
        <f aca="false">IF(AND(N131="",L131=""),"",IF(N131="",L131,N131))</f>
        <v>US$2014/ ha</v>
      </c>
      <c r="W131" s="628"/>
      <c r="X131" s="628"/>
      <c r="Z131" s="888"/>
      <c r="AP131" s="860"/>
      <c r="AQ131" s="628"/>
      <c r="AR131" s="628"/>
      <c r="AS131" s="844"/>
      <c r="AT131" s="628"/>
      <c r="AU131" s="843" t="e">
        <f aca="false">IF($AT$44="region",IF($E131=AU$762,$S131,""),IF($G131=AU$762,$S131,""))</f>
        <v>#REF!</v>
      </c>
      <c r="AV131" s="843" t="e">
        <f aca="false">IF($AT$44="Region",IF($E131=AU$762,$T131,""),IF($G131=AU$762,$T131,""))</f>
        <v>#REF!</v>
      </c>
      <c r="AW131" s="628"/>
      <c r="AX131" s="843" t="e">
        <f aca="false">IF($AT$44="region",IF($E131=AX$762,$S131,""),IF($G131=AX$762,$S131,""))</f>
        <v>#REF!</v>
      </c>
      <c r="AY131" s="843" t="e">
        <f aca="false">IF($AT$44="Region",IF($E131=AX$762,$T131,""),IF($G131=AX$762,$T131,""))</f>
        <v>#REF!</v>
      </c>
      <c r="AZ131" s="628"/>
      <c r="BA131" s="843" t="e">
        <f aca="false">IF($AT$44="region",IF($E131=BA$762,$S131,""),IF($G131=BA$762,$S131,""))</f>
        <v>#REF!</v>
      </c>
      <c r="BB131" s="843" t="e">
        <f aca="false">IF($AT$44="Region",IF($E131=BA$762,$T131,""),IF($G131=BA$762,$T131,""))</f>
        <v>#REF!</v>
      </c>
      <c r="BC131" s="628"/>
      <c r="BD131" s="843" t="e">
        <f aca="false">IF($AT$44="region",IF($E131=BD$762,$S131,""),IF($G131=BD$762,$S131,""))</f>
        <v>#REF!</v>
      </c>
      <c r="BE131" s="843" t="e">
        <f aca="false">IF($AT$44="Region",IF($E131=BD$762,$T131,""),IF($G131=BD$762,$T131,""))</f>
        <v>#REF!</v>
      </c>
      <c r="BF131" s="628"/>
      <c r="BG131" s="843" t="e">
        <f aca="false">IF($AT$44="region",IF($E131=BG$762,$S131,""),IF($G131=BG$762,$S131,""))</f>
        <v>#REF!</v>
      </c>
      <c r="BH131" s="843" t="e">
        <f aca="false">IF($AT$44="Region",IF($E131=BG$762,$T131,""),IF($G131=BG$762,$T131,""))</f>
        <v>#REF!</v>
      </c>
      <c r="BI131" s="628"/>
      <c r="BJ131" s="843" t="str">
        <f aca="false">IF($E131=$BJ$47,S131,"")</f>
        <v/>
      </c>
      <c r="BK131" s="843" t="str">
        <f aca="false">IF($E131=$BJ$47,T131,"")</f>
        <v/>
      </c>
      <c r="BL131" s="628"/>
      <c r="BM131" s="843" t="str">
        <f aca="false">IF($E131=$BM$47,S131,"")</f>
        <v/>
      </c>
      <c r="BN131" s="843" t="str">
        <f aca="false">IF($E131=$BM$47,T131,"")</f>
        <v/>
      </c>
      <c r="BO131" s="628"/>
      <c r="BP131" s="843" t="str">
        <f aca="false">IF($E131=$BP$47,S131,"")</f>
        <v/>
      </c>
      <c r="BQ131" s="843" t="str">
        <f aca="false">IF($E131=$BP$47,T131,"")</f>
        <v/>
      </c>
      <c r="BR131" s="628"/>
      <c r="BS131" s="843" t="str">
        <f aca="false">IF($E131=$BS$47,S131,"")</f>
        <v/>
      </c>
      <c r="BT131" s="843" t="str">
        <f aca="false">IF($E131=$BS$47,T131,"")</f>
        <v/>
      </c>
      <c r="BU131" s="628"/>
      <c r="BV131" s="860"/>
    </row>
    <row r="132" s="810" customFormat="true" ht="15" hidden="false" customHeight="false" outlineLevel="0" collapsed="false">
      <c r="A132" s="828" t="n">
        <v>15</v>
      </c>
      <c r="B132" s="829" t="str">
        <f aca="false">CONCATENATE(E132,": ",C132)</f>
        <v>: </v>
      </c>
      <c r="C132" s="830"/>
      <c r="D132" s="830"/>
      <c r="E132" s="831"/>
      <c r="F132" s="830"/>
      <c r="G132" s="831"/>
      <c r="H132" s="832"/>
      <c r="I132" s="830"/>
      <c r="J132" s="830"/>
      <c r="K132" s="833"/>
      <c r="L132" s="834"/>
      <c r="M132" s="833"/>
      <c r="N132" s="836" t="s">
        <v>376</v>
      </c>
      <c r="O132" s="837"/>
      <c r="P132" s="833"/>
      <c r="Q132" s="838"/>
      <c r="R132" s="839"/>
      <c r="S132" s="840" t="str">
        <f aca="false">IF(R132="Y","",IF(AND(M132="",K132=""),"",IF(M132="",K132,M132)))</f>
        <v/>
      </c>
      <c r="T132" s="841" t="str">
        <f aca="false">IF(S132="","",IF($S$146="Y",U132,IF(S132&gt;=$S$138-$AB$35*$S$142,IF(S132&lt;=$S$138+$AB$35*$S$142,S132,""),"")))</f>
        <v/>
      </c>
      <c r="U132" s="840" t="str">
        <f aca="false">IF(R132="Y","",IF(AND(M132="",K132=""),"",IF(M132="",K132*O132,M132*O132)))</f>
        <v/>
      </c>
      <c r="V132" s="842" t="str">
        <f aca="false">IF(AND(N132="",L132=""),"",IF(N132="",L132,N132))</f>
        <v>US$2014/ ha</v>
      </c>
      <c r="W132" s="628"/>
      <c r="X132" s="628"/>
      <c r="Z132" s="888"/>
      <c r="AP132" s="860"/>
      <c r="AQ132" s="628"/>
      <c r="AR132" s="628"/>
      <c r="AS132" s="844"/>
      <c r="AT132" s="628"/>
      <c r="AU132" s="843" t="e">
        <f aca="false">IF($AT$44="region",IF($E132=AU$762,$S132,""),IF($G132=AU$762,$S132,""))</f>
        <v>#REF!</v>
      </c>
      <c r="AV132" s="843" t="e">
        <f aca="false">IF($AT$44="Region",IF($E132=AU$762,$T132,""),IF($G132=AU$762,$T132,""))</f>
        <v>#REF!</v>
      </c>
      <c r="AW132" s="628"/>
      <c r="AX132" s="843" t="e">
        <f aca="false">IF($AT$44="region",IF($E132=AX$762,$S132,""),IF($G132=AX$762,$S132,""))</f>
        <v>#REF!</v>
      </c>
      <c r="AY132" s="843" t="e">
        <f aca="false">IF($AT$44="Region",IF($E132=AX$762,$T132,""),IF($G132=AX$762,$T132,""))</f>
        <v>#REF!</v>
      </c>
      <c r="AZ132" s="628"/>
      <c r="BA132" s="843" t="e">
        <f aca="false">IF($AT$44="region",IF($E132=BA$762,$S132,""),IF($G132=BA$762,$S132,""))</f>
        <v>#REF!</v>
      </c>
      <c r="BB132" s="843" t="e">
        <f aca="false">IF($AT$44="Region",IF($E132=BA$762,$T132,""),IF($G132=BA$762,$T132,""))</f>
        <v>#REF!</v>
      </c>
      <c r="BC132" s="628"/>
      <c r="BD132" s="843" t="e">
        <f aca="false">IF($AT$44="region",IF($E132=BD$762,$S132,""),IF($G132=BD$762,$S132,""))</f>
        <v>#REF!</v>
      </c>
      <c r="BE132" s="843" t="e">
        <f aca="false">IF($AT$44="Region",IF($E132=BD$762,$T132,""),IF($G132=BD$762,$T132,""))</f>
        <v>#REF!</v>
      </c>
      <c r="BF132" s="628"/>
      <c r="BG132" s="843" t="e">
        <f aca="false">IF($AT$44="region",IF($E132=BG$762,$S132,""),IF($G132=BG$762,$S132,""))</f>
        <v>#REF!</v>
      </c>
      <c r="BH132" s="843" t="e">
        <f aca="false">IF($AT$44="Region",IF($E132=BG$762,$T132,""),IF($G132=BG$762,$T132,""))</f>
        <v>#REF!</v>
      </c>
      <c r="BI132" s="628"/>
      <c r="BJ132" s="843" t="str">
        <f aca="false">IF($E132=$BJ$47,S132,"")</f>
        <v/>
      </c>
      <c r="BK132" s="843" t="str">
        <f aca="false">IF($E132=$BJ$47,T132,"")</f>
        <v/>
      </c>
      <c r="BL132" s="628"/>
      <c r="BM132" s="843" t="str">
        <f aca="false">IF($E132=$BM$47,S132,"")</f>
        <v/>
      </c>
      <c r="BN132" s="843" t="str">
        <f aca="false">IF($E132=$BM$47,T132,"")</f>
        <v/>
      </c>
      <c r="BO132" s="628"/>
      <c r="BP132" s="843" t="str">
        <f aca="false">IF($E132=$BP$47,S132,"")</f>
        <v/>
      </c>
      <c r="BQ132" s="843" t="str">
        <f aca="false">IF($E132=$BP$47,T132,"")</f>
        <v/>
      </c>
      <c r="BR132" s="628"/>
      <c r="BS132" s="843" t="str">
        <f aca="false">IF($E132=$BS$47,S132,"")</f>
        <v/>
      </c>
      <c r="BT132" s="843" t="str">
        <f aca="false">IF($E132=$BS$47,T132,"")</f>
        <v/>
      </c>
      <c r="BU132" s="628"/>
      <c r="BV132" s="860"/>
    </row>
    <row r="133" s="810" customFormat="true" ht="15" hidden="false" customHeight="false" outlineLevel="0" collapsed="false">
      <c r="A133" s="828" t="n">
        <v>16</v>
      </c>
      <c r="B133" s="829" t="str">
        <f aca="false">CONCATENATE(E133,": ",C133)</f>
        <v>: </v>
      </c>
      <c r="C133" s="830"/>
      <c r="D133" s="830"/>
      <c r="E133" s="831"/>
      <c r="F133" s="830"/>
      <c r="G133" s="831"/>
      <c r="H133" s="832"/>
      <c r="I133" s="830"/>
      <c r="J133" s="830"/>
      <c r="K133" s="833"/>
      <c r="L133" s="834"/>
      <c r="M133" s="833"/>
      <c r="N133" s="836" t="s">
        <v>376</v>
      </c>
      <c r="O133" s="837"/>
      <c r="P133" s="833"/>
      <c r="Q133" s="838"/>
      <c r="R133" s="839"/>
      <c r="S133" s="840" t="str">
        <f aca="false">IF(R133="Y","",IF(AND(M133="",K133=""),"",IF(M133="",K133,M133)))</f>
        <v/>
      </c>
      <c r="T133" s="841" t="str">
        <f aca="false">IF(S133="","",IF($S$146="Y",U133,IF(S133&gt;=$S$138-$AB$35*$S$142,IF(S133&lt;=$S$138+$AB$35*$S$142,S133,""),"")))</f>
        <v/>
      </c>
      <c r="U133" s="840" t="str">
        <f aca="false">IF(R133="Y","",IF(AND(M133="",K133=""),"",IF(M133="",K133*O133,M133*O133)))</f>
        <v/>
      </c>
      <c r="V133" s="842" t="str">
        <f aca="false">IF(AND(N133="",L133=""),"",IF(N133="",L133,N133))</f>
        <v>US$2014/ ha</v>
      </c>
      <c r="W133" s="628"/>
      <c r="X133" s="628"/>
      <c r="Z133" s="888"/>
      <c r="AP133" s="860"/>
      <c r="AQ133" s="628"/>
      <c r="AR133" s="628"/>
      <c r="AS133" s="844"/>
      <c r="AT133" s="628"/>
      <c r="AU133" s="843" t="e">
        <f aca="false">IF($AT$44="region",IF($E133=AU$762,$S133,""),IF($G133=AU$762,$S133,""))</f>
        <v>#REF!</v>
      </c>
      <c r="AV133" s="843" t="e">
        <f aca="false">IF($AT$44="Region",IF($E133=AU$762,$T133,""),IF($G133=AU$762,$T133,""))</f>
        <v>#REF!</v>
      </c>
      <c r="AW133" s="628"/>
      <c r="AX133" s="843" t="e">
        <f aca="false">IF($AT$44="region",IF($E133=AX$762,$S133,""),IF($G133=AX$762,$S133,""))</f>
        <v>#REF!</v>
      </c>
      <c r="AY133" s="843" t="e">
        <f aca="false">IF($AT$44="Region",IF($E133=AX$762,$T133,""),IF($G133=AX$762,$T133,""))</f>
        <v>#REF!</v>
      </c>
      <c r="AZ133" s="628"/>
      <c r="BA133" s="843" t="e">
        <f aca="false">IF($AT$44="region",IF($E133=BA$762,$S133,""),IF($G133=BA$762,$S133,""))</f>
        <v>#REF!</v>
      </c>
      <c r="BB133" s="843" t="e">
        <f aca="false">IF($AT$44="Region",IF($E133=BA$762,$T133,""),IF($G133=BA$762,$T133,""))</f>
        <v>#REF!</v>
      </c>
      <c r="BC133" s="628"/>
      <c r="BD133" s="843" t="e">
        <f aca="false">IF($AT$44="region",IF($E133=BD$762,$S133,""),IF($G133=BD$762,$S133,""))</f>
        <v>#REF!</v>
      </c>
      <c r="BE133" s="843" t="e">
        <f aca="false">IF($AT$44="Region",IF($E133=BD$762,$T133,""),IF($G133=BD$762,$T133,""))</f>
        <v>#REF!</v>
      </c>
      <c r="BF133" s="628"/>
      <c r="BG133" s="843" t="e">
        <f aca="false">IF($AT$44="region",IF($E133=BG$762,$S133,""),IF($G133=BG$762,$S133,""))</f>
        <v>#REF!</v>
      </c>
      <c r="BH133" s="843" t="e">
        <f aca="false">IF($AT$44="Region",IF($E133=BG$762,$T133,""),IF($G133=BG$762,$T133,""))</f>
        <v>#REF!</v>
      </c>
      <c r="BI133" s="628"/>
      <c r="BJ133" s="843" t="str">
        <f aca="false">IF($E133=$BJ$47,S133,"")</f>
        <v/>
      </c>
      <c r="BK133" s="843" t="str">
        <f aca="false">IF($E133=$BJ$47,T133,"")</f>
        <v/>
      </c>
      <c r="BL133" s="628"/>
      <c r="BM133" s="843" t="str">
        <f aca="false">IF($E133=$BM$47,S133,"")</f>
        <v/>
      </c>
      <c r="BN133" s="843" t="str">
        <f aca="false">IF($E133=$BM$47,T133,"")</f>
        <v/>
      </c>
      <c r="BO133" s="628"/>
      <c r="BP133" s="843" t="str">
        <f aca="false">IF($E133=$BP$47,S133,"")</f>
        <v/>
      </c>
      <c r="BQ133" s="843" t="str">
        <f aca="false">IF($E133=$BP$47,T133,"")</f>
        <v/>
      </c>
      <c r="BR133" s="628"/>
      <c r="BS133" s="843" t="str">
        <f aca="false">IF($E133=$BS$47,S133,"")</f>
        <v/>
      </c>
      <c r="BT133" s="843" t="str">
        <f aca="false">IF($E133=$BS$47,T133,"")</f>
        <v/>
      </c>
      <c r="BU133" s="628"/>
      <c r="BV133" s="860"/>
    </row>
    <row r="134" s="810" customFormat="true" ht="15" hidden="false" customHeight="false" outlineLevel="0" collapsed="false">
      <c r="A134" s="828" t="n">
        <v>17</v>
      </c>
      <c r="B134" s="829" t="str">
        <f aca="false">CONCATENATE(E134,": ",C134)</f>
        <v>: </v>
      </c>
      <c r="C134" s="830"/>
      <c r="D134" s="830"/>
      <c r="E134" s="831"/>
      <c r="F134" s="830"/>
      <c r="G134" s="831"/>
      <c r="H134" s="832"/>
      <c r="I134" s="830"/>
      <c r="J134" s="830"/>
      <c r="K134" s="833"/>
      <c r="L134" s="834"/>
      <c r="M134" s="833"/>
      <c r="N134" s="836" t="s">
        <v>376</v>
      </c>
      <c r="O134" s="837"/>
      <c r="P134" s="833"/>
      <c r="Q134" s="838"/>
      <c r="R134" s="839"/>
      <c r="S134" s="840" t="str">
        <f aca="false">IF(R134="Y","",IF(AND(M134="",K134=""),"",IF(M134="",K134,M134)))</f>
        <v/>
      </c>
      <c r="T134" s="841" t="str">
        <f aca="false">IF(S134="","",IF($S$146="Y",U134,IF(S134&gt;=$S$138-$AB$35*$S$142,IF(S134&lt;=$S$138+$AB$35*$S$142,S134,""),"")))</f>
        <v/>
      </c>
      <c r="U134" s="840" t="str">
        <f aca="false">IF(R134="Y","",IF(AND(M134="",K134=""),"",IF(M134="",K134*O134,M134*O134)))</f>
        <v/>
      </c>
      <c r="V134" s="842" t="str">
        <f aca="false">IF(AND(N134="",L134=""),"",IF(N134="",L134,N134))</f>
        <v>US$2014/ ha</v>
      </c>
      <c r="W134" s="628"/>
      <c r="X134" s="628"/>
      <c r="Z134" s="888"/>
      <c r="AP134" s="860"/>
      <c r="AQ134" s="628"/>
      <c r="AR134" s="628"/>
      <c r="AS134" s="844"/>
      <c r="AT134" s="628"/>
      <c r="AU134" s="843" t="e">
        <f aca="false">IF($AT$44="region",IF($E134=AU$762,$S134,""),IF($G134=AU$762,$S134,""))</f>
        <v>#REF!</v>
      </c>
      <c r="AV134" s="843" t="e">
        <f aca="false">IF($AT$44="Region",IF($E134=AU$762,$T134,""),IF($G134=AU$762,$T134,""))</f>
        <v>#REF!</v>
      </c>
      <c r="AW134" s="628"/>
      <c r="AX134" s="843" t="e">
        <f aca="false">IF($AT$44="region",IF($E134=AX$762,$S134,""),IF($G134=AX$762,$S134,""))</f>
        <v>#REF!</v>
      </c>
      <c r="AY134" s="843" t="e">
        <f aca="false">IF($AT$44="Region",IF($E134=AX$762,$T134,""),IF($G134=AX$762,$T134,""))</f>
        <v>#REF!</v>
      </c>
      <c r="AZ134" s="628"/>
      <c r="BA134" s="843" t="e">
        <f aca="false">IF($AT$44="region",IF($E134=BA$762,$S134,""),IF($G134=BA$762,$S134,""))</f>
        <v>#REF!</v>
      </c>
      <c r="BB134" s="843" t="e">
        <f aca="false">IF($AT$44="Region",IF($E134=BA$762,$T134,""),IF($G134=BA$762,$T134,""))</f>
        <v>#REF!</v>
      </c>
      <c r="BC134" s="628"/>
      <c r="BD134" s="843" t="e">
        <f aca="false">IF($AT$44="region",IF($E134=BD$762,$S134,""),IF($G134=BD$762,$S134,""))</f>
        <v>#REF!</v>
      </c>
      <c r="BE134" s="843" t="e">
        <f aca="false">IF($AT$44="Region",IF($E134=BD$762,$T134,""),IF($G134=BD$762,$T134,""))</f>
        <v>#REF!</v>
      </c>
      <c r="BF134" s="628"/>
      <c r="BG134" s="843" t="e">
        <f aca="false">IF($AT$44="region",IF($E134=BG$762,$S134,""),IF($G134=BG$762,$S134,""))</f>
        <v>#REF!</v>
      </c>
      <c r="BH134" s="843" t="e">
        <f aca="false">IF($AT$44="Region",IF($E134=BG$762,$T134,""),IF($G134=BG$762,$T134,""))</f>
        <v>#REF!</v>
      </c>
      <c r="BI134" s="628"/>
      <c r="BJ134" s="843" t="str">
        <f aca="false">IF($E134=$BJ$47,S134,"")</f>
        <v/>
      </c>
      <c r="BK134" s="843" t="str">
        <f aca="false">IF($E134=$BJ$47,T134,"")</f>
        <v/>
      </c>
      <c r="BL134" s="628"/>
      <c r="BM134" s="843" t="str">
        <f aca="false">IF($E134=$BM$47,S134,"")</f>
        <v/>
      </c>
      <c r="BN134" s="843" t="str">
        <f aca="false">IF($E134=$BM$47,T134,"")</f>
        <v/>
      </c>
      <c r="BO134" s="628"/>
      <c r="BP134" s="843" t="str">
        <f aca="false">IF($E134=$BP$47,S134,"")</f>
        <v/>
      </c>
      <c r="BQ134" s="843" t="str">
        <f aca="false">IF($E134=$BP$47,T134,"")</f>
        <v/>
      </c>
      <c r="BR134" s="628"/>
      <c r="BS134" s="843" t="str">
        <f aca="false">IF($E134=$BS$47,S134,"")</f>
        <v/>
      </c>
      <c r="BT134" s="843" t="str">
        <f aca="false">IF($E134=$BS$47,T134,"")</f>
        <v/>
      </c>
      <c r="BU134" s="628"/>
      <c r="BV134" s="860"/>
    </row>
    <row r="135" s="810" customFormat="true" ht="15" hidden="false" customHeight="false" outlineLevel="0" collapsed="false">
      <c r="A135" s="828" t="n">
        <v>18</v>
      </c>
      <c r="B135" s="829" t="str">
        <f aca="false">CONCATENATE(E135,": ",C135)</f>
        <v>: </v>
      </c>
      <c r="C135" s="830"/>
      <c r="D135" s="830"/>
      <c r="E135" s="831"/>
      <c r="F135" s="830"/>
      <c r="G135" s="831"/>
      <c r="H135" s="832"/>
      <c r="I135" s="830"/>
      <c r="J135" s="830"/>
      <c r="K135" s="833"/>
      <c r="L135" s="833"/>
      <c r="M135" s="833"/>
      <c r="N135" s="836" t="s">
        <v>376</v>
      </c>
      <c r="O135" s="837"/>
      <c r="P135" s="833"/>
      <c r="Q135" s="838"/>
      <c r="R135" s="839"/>
      <c r="S135" s="840" t="str">
        <f aca="false">IF(R135="Y","",IF(AND(M135="",K135=""),"",IF(M135="",K135,M135)))</f>
        <v/>
      </c>
      <c r="T135" s="841" t="str">
        <f aca="false">IF(S135="","",IF($S$146="Y",U135,IF(S135&gt;=$S$138-$AB$35*$S$142,IF(S135&lt;=$S$138+$AB$35*$S$142,S135,""),"")))</f>
        <v/>
      </c>
      <c r="U135" s="840" t="str">
        <f aca="false">IF(R135="Y","",IF(AND(M135="",K135=""),"",IF(M135="",K135*O135,M135*O135)))</f>
        <v/>
      </c>
      <c r="V135" s="842" t="str">
        <f aca="false">IF(AND(N135="",L135=""),"",IF(N135="",L135,N135))</f>
        <v>US$2014/ ha</v>
      </c>
      <c r="W135" s="628"/>
      <c r="X135" s="628"/>
      <c r="Z135" s="888"/>
      <c r="AP135" s="860"/>
      <c r="AQ135" s="628"/>
      <c r="AR135" s="628"/>
      <c r="AS135" s="844"/>
      <c r="AT135" s="628"/>
      <c r="AU135" s="843" t="e">
        <f aca="false">IF($AT$44="region",IF($E135=AU$762,$S135,""),IF($G135=AU$762,$S135,""))</f>
        <v>#REF!</v>
      </c>
      <c r="AV135" s="843" t="e">
        <f aca="false">IF($AT$44="Region",IF($E135=AU$762,$T135,""),IF($G135=AU$762,$T135,""))</f>
        <v>#REF!</v>
      </c>
      <c r="AW135" s="628"/>
      <c r="AX135" s="843" t="e">
        <f aca="false">IF($AT$44="region",IF($E135=AX$762,$S135,""),IF($G135=AX$762,$S135,""))</f>
        <v>#REF!</v>
      </c>
      <c r="AY135" s="843" t="e">
        <f aca="false">IF($AT$44="Region",IF($E135=AX$762,$T135,""),IF($G135=AX$762,$T135,""))</f>
        <v>#REF!</v>
      </c>
      <c r="AZ135" s="628"/>
      <c r="BA135" s="843" t="e">
        <f aca="false">IF($AT$44="region",IF($E135=BA$762,$S135,""),IF($G135=BA$762,$S135,""))</f>
        <v>#REF!</v>
      </c>
      <c r="BB135" s="843" t="e">
        <f aca="false">IF($AT$44="Region",IF($E135=BA$762,$T135,""),IF($G135=BA$762,$T135,""))</f>
        <v>#REF!</v>
      </c>
      <c r="BC135" s="628"/>
      <c r="BD135" s="843" t="e">
        <f aca="false">IF($AT$44="region",IF($E135=BD$762,$S135,""),IF($G135=BD$762,$S135,""))</f>
        <v>#REF!</v>
      </c>
      <c r="BE135" s="843" t="e">
        <f aca="false">IF($AT$44="Region",IF($E135=BD$762,$T135,""),IF($G135=BD$762,$T135,""))</f>
        <v>#REF!</v>
      </c>
      <c r="BF135" s="628"/>
      <c r="BG135" s="843" t="e">
        <f aca="false">IF($AT$44="region",IF($E135=BG$762,$S135,""),IF($G135=BG$762,$S135,""))</f>
        <v>#REF!</v>
      </c>
      <c r="BH135" s="843" t="e">
        <f aca="false">IF($AT$44="Region",IF($E135=BG$762,$T135,""),IF($G135=BG$762,$T135,""))</f>
        <v>#REF!</v>
      </c>
      <c r="BI135" s="628"/>
      <c r="BJ135" s="843" t="str">
        <f aca="false">IF($E135=$BJ$47,S135,"")</f>
        <v/>
      </c>
      <c r="BK135" s="843" t="str">
        <f aca="false">IF($E135=$BJ$47,T135,"")</f>
        <v/>
      </c>
      <c r="BL135" s="628"/>
      <c r="BM135" s="843" t="str">
        <f aca="false">IF($E135=$BM$47,S135,"")</f>
        <v/>
      </c>
      <c r="BN135" s="843" t="str">
        <f aca="false">IF($E135=$BM$47,T135,"")</f>
        <v/>
      </c>
      <c r="BO135" s="628"/>
      <c r="BP135" s="843" t="str">
        <f aca="false">IF($E135=$BP$47,S135,"")</f>
        <v/>
      </c>
      <c r="BQ135" s="843" t="str">
        <f aca="false">IF($E135=$BP$47,T135,"")</f>
        <v/>
      </c>
      <c r="BR135" s="628"/>
      <c r="BS135" s="843" t="str">
        <f aca="false">IF($E135=$BS$47,S135,"")</f>
        <v/>
      </c>
      <c r="BT135" s="843" t="str">
        <f aca="false">IF($E135=$BS$47,T135,"")</f>
        <v/>
      </c>
      <c r="BU135" s="628"/>
      <c r="BV135" s="860"/>
    </row>
    <row r="136" s="810" customFormat="true" ht="15" hidden="false" customHeight="false" outlineLevel="0" collapsed="false">
      <c r="A136" s="828" t="n">
        <v>19</v>
      </c>
      <c r="B136" s="829" t="str">
        <f aca="false">CONCATENATE(E136,": ",C136)</f>
        <v>: </v>
      </c>
      <c r="C136" s="830"/>
      <c r="D136" s="830"/>
      <c r="E136" s="831"/>
      <c r="F136" s="830"/>
      <c r="G136" s="831"/>
      <c r="H136" s="832"/>
      <c r="I136" s="830"/>
      <c r="J136" s="830"/>
      <c r="K136" s="833"/>
      <c r="L136" s="833"/>
      <c r="M136" s="833"/>
      <c r="N136" s="836" t="s">
        <v>376</v>
      </c>
      <c r="O136" s="837"/>
      <c r="P136" s="833"/>
      <c r="Q136" s="838"/>
      <c r="R136" s="839"/>
      <c r="S136" s="840" t="str">
        <f aca="false">IF(R136="Y","",IF(AND(M136="",K136=""),"",IF(M136="",K136,M136)))</f>
        <v/>
      </c>
      <c r="T136" s="841" t="str">
        <f aca="false">IF(S136="","",IF($S$146="Y",U136,IF(S136&gt;=$S$138-$AB$35*$S$142,IF(S136&lt;=$S$138+$AB$35*$S$142,S136,""),"")))</f>
        <v/>
      </c>
      <c r="U136" s="840" t="str">
        <f aca="false">IF(R136="Y","",IF(AND(M136="",K136=""),"",IF(M136="",K136*O136,M136*O136)))</f>
        <v/>
      </c>
      <c r="V136" s="842" t="str">
        <f aca="false">IF(AND(N136="",L136=""),"",IF(N136="",L136,N136))</f>
        <v>US$2014/ ha</v>
      </c>
      <c r="W136" s="628"/>
      <c r="X136" s="628"/>
      <c r="Z136" s="888"/>
      <c r="AP136" s="860"/>
      <c r="AQ136" s="628"/>
      <c r="AR136" s="628"/>
      <c r="AS136" s="844"/>
      <c r="AT136" s="628"/>
      <c r="AU136" s="843" t="e">
        <f aca="false">IF($AT$44="region",IF($E136=AU$762,$S136,""),IF($G136=AU$762,$S136,""))</f>
        <v>#REF!</v>
      </c>
      <c r="AV136" s="843" t="e">
        <f aca="false">IF($AT$44="Region",IF($E136=AU$762,$T136,""),IF($G136=AU$762,$T136,""))</f>
        <v>#REF!</v>
      </c>
      <c r="AW136" s="628"/>
      <c r="AX136" s="843" t="e">
        <f aca="false">IF($AT$44="region",IF($E136=AX$762,$S136,""),IF($G136=AX$762,$S136,""))</f>
        <v>#REF!</v>
      </c>
      <c r="AY136" s="843" t="e">
        <f aca="false">IF($AT$44="Region",IF($E136=AX$762,$T136,""),IF($G136=AX$762,$T136,""))</f>
        <v>#REF!</v>
      </c>
      <c r="AZ136" s="628"/>
      <c r="BA136" s="843" t="e">
        <f aca="false">IF($AT$44="region",IF($E136=BA$762,$S136,""),IF($G136=BA$762,$S136,""))</f>
        <v>#REF!</v>
      </c>
      <c r="BB136" s="843" t="e">
        <f aca="false">IF($AT$44="Region",IF($E136=BA$762,$T136,""),IF($G136=BA$762,$T136,""))</f>
        <v>#REF!</v>
      </c>
      <c r="BC136" s="628"/>
      <c r="BD136" s="843" t="e">
        <f aca="false">IF($AT$44="region",IF($E136=BD$762,$S136,""),IF($G136=BD$762,$S136,""))</f>
        <v>#REF!</v>
      </c>
      <c r="BE136" s="843" t="e">
        <f aca="false">IF($AT$44="Region",IF($E136=BD$762,$T136,""),IF($G136=BD$762,$T136,""))</f>
        <v>#REF!</v>
      </c>
      <c r="BF136" s="628"/>
      <c r="BG136" s="843" t="e">
        <f aca="false">IF($AT$44="region",IF($E136=BG$762,$S136,""),IF($G136=BG$762,$S136,""))</f>
        <v>#REF!</v>
      </c>
      <c r="BH136" s="843" t="e">
        <f aca="false">IF($AT$44="Region",IF($E136=BG$762,$T136,""),IF($G136=BG$762,$T136,""))</f>
        <v>#REF!</v>
      </c>
      <c r="BI136" s="628"/>
      <c r="BJ136" s="843" t="str">
        <f aca="false">IF($E136=$BJ$47,S136,"")</f>
        <v/>
      </c>
      <c r="BK136" s="843" t="str">
        <f aca="false">IF($E136=$BJ$47,T136,"")</f>
        <v/>
      </c>
      <c r="BL136" s="628"/>
      <c r="BM136" s="843" t="str">
        <f aca="false">IF($E136=$BM$47,S136,"")</f>
        <v/>
      </c>
      <c r="BN136" s="843" t="str">
        <f aca="false">IF($E136=$BM$47,T136,"")</f>
        <v/>
      </c>
      <c r="BO136" s="628"/>
      <c r="BP136" s="843" t="str">
        <f aca="false">IF($E136=$BP$47,S136,"")</f>
        <v/>
      </c>
      <c r="BQ136" s="843" t="str">
        <f aca="false">IF($E136=$BP$47,T136,"")</f>
        <v/>
      </c>
      <c r="BR136" s="628"/>
      <c r="BS136" s="843" t="str">
        <f aca="false">IF($E136=$BS$47,S136,"")</f>
        <v/>
      </c>
      <c r="BT136" s="843" t="str">
        <f aca="false">IF($E136=$BS$47,T136,"")</f>
        <v/>
      </c>
      <c r="BU136" s="628"/>
      <c r="BV136" s="860"/>
    </row>
    <row r="137" s="810" customFormat="true" ht="15" hidden="false" customHeight="false" outlineLevel="0" collapsed="false">
      <c r="A137" s="828" t="n">
        <v>20</v>
      </c>
      <c r="B137" s="829" t="str">
        <f aca="false">CONCATENATE(E137,": ",C137)</f>
        <v>: </v>
      </c>
      <c r="C137" s="830"/>
      <c r="D137" s="830"/>
      <c r="E137" s="831"/>
      <c r="F137" s="830"/>
      <c r="G137" s="831"/>
      <c r="H137" s="832"/>
      <c r="I137" s="830"/>
      <c r="J137" s="830"/>
      <c r="K137" s="833"/>
      <c r="L137" s="833"/>
      <c r="M137" s="833"/>
      <c r="N137" s="836" t="s">
        <v>376</v>
      </c>
      <c r="O137" s="837"/>
      <c r="P137" s="833"/>
      <c r="Q137" s="838"/>
      <c r="R137" s="839"/>
      <c r="S137" s="840" t="str">
        <f aca="false">IF(R137="Y","",IF(AND(M137="",K137=""),"",IF(M137="",K137,M137)))</f>
        <v/>
      </c>
      <c r="T137" s="841" t="str">
        <f aca="false">IF(S137="","",IF($S$146="Y",U137,IF(S137&gt;=$S$138-$AB$35*$S$142,IF(S137&lt;=$S$138+$AB$35*$S$142,S137,""),"")))</f>
        <v/>
      </c>
      <c r="U137" s="840" t="str">
        <f aca="false">IF(R137="Y","",IF(AND(M137="",K137=""),"",IF(M137="",K137*O137,M137*O137)))</f>
        <v/>
      </c>
      <c r="V137" s="842" t="str">
        <f aca="false">IF(AND(N137="",L137=""),"",IF(N137="",L137,N137))</f>
        <v>US$2014/ ha</v>
      </c>
      <c r="W137" s="628"/>
      <c r="X137" s="628"/>
      <c r="Z137" s="888"/>
      <c r="AP137" s="860"/>
      <c r="AQ137" s="628"/>
      <c r="AR137" s="628"/>
      <c r="AS137" s="844"/>
      <c r="AT137" s="628"/>
      <c r="AU137" s="843" t="e">
        <f aca="false">IF($AT$44="region",IF($E137=AU$762,$S137,""),IF($G137=AU$762,$S137,""))</f>
        <v>#REF!</v>
      </c>
      <c r="AV137" s="843" t="e">
        <f aca="false">IF($AT$44="Region",IF($E137=AU$762,$T137,""),IF($G137=AU$762,$T137,""))</f>
        <v>#REF!</v>
      </c>
      <c r="AW137" s="628"/>
      <c r="AX137" s="843" t="e">
        <f aca="false">IF($AT$44="region",IF($E137=AX$762,$S137,""),IF($G137=AX$762,$S137,""))</f>
        <v>#REF!</v>
      </c>
      <c r="AY137" s="843" t="e">
        <f aca="false">IF($AT$44="Region",IF($E137=AX$762,$T137,""),IF($G137=AX$762,$T137,""))</f>
        <v>#REF!</v>
      </c>
      <c r="AZ137" s="628"/>
      <c r="BA137" s="843" t="e">
        <f aca="false">IF($AT$44="region",IF($E137=BA$762,$S137,""),IF($G137=BA$762,$S137,""))</f>
        <v>#REF!</v>
      </c>
      <c r="BB137" s="843" t="e">
        <f aca="false">IF($AT$44="Region",IF($E137=BA$762,$T137,""),IF($G137=BA$762,$T137,""))</f>
        <v>#REF!</v>
      </c>
      <c r="BC137" s="628"/>
      <c r="BD137" s="843" t="e">
        <f aca="false">IF($AT$44="region",IF($E137=BD$762,$S137,""),IF($G137=BD$762,$S137,""))</f>
        <v>#REF!</v>
      </c>
      <c r="BE137" s="843" t="e">
        <f aca="false">IF($AT$44="Region",IF($E137=BD$762,$T137,""),IF($G137=BD$762,$T137,""))</f>
        <v>#REF!</v>
      </c>
      <c r="BF137" s="628"/>
      <c r="BG137" s="843" t="e">
        <f aca="false">IF($AT$44="region",IF($E137=BG$762,$S137,""),IF($G137=BG$762,$S137,""))</f>
        <v>#REF!</v>
      </c>
      <c r="BH137" s="843" t="e">
        <f aca="false">IF($AT$44="Region",IF($E137=BG$762,$T137,""),IF($G137=BG$762,$T137,""))</f>
        <v>#REF!</v>
      </c>
      <c r="BI137" s="628"/>
      <c r="BJ137" s="843" t="str">
        <f aca="false">IF($E137=$BJ$47,S137,"")</f>
        <v/>
      </c>
      <c r="BK137" s="843" t="str">
        <f aca="false">IF($E137=$BJ$47,T137,"")</f>
        <v/>
      </c>
      <c r="BL137" s="628"/>
      <c r="BM137" s="843" t="str">
        <f aca="false">IF($E137=$BM$47,S137,"")</f>
        <v/>
      </c>
      <c r="BN137" s="843" t="str">
        <f aca="false">IF($E137=$BM$47,T137,"")</f>
        <v/>
      </c>
      <c r="BO137" s="628"/>
      <c r="BP137" s="843" t="str">
        <f aca="false">IF($E137=$BP$47,S137,"")</f>
        <v/>
      </c>
      <c r="BQ137" s="843" t="str">
        <f aca="false">IF($E137=$BP$47,T137,"")</f>
        <v/>
      </c>
      <c r="BR137" s="628"/>
      <c r="BS137" s="843" t="str">
        <f aca="false">IF($E137=$BS$47,S137,"")</f>
        <v/>
      </c>
      <c r="BT137" s="843" t="str">
        <f aca="false">IF($E137=$BS$47,T137,"")</f>
        <v/>
      </c>
      <c r="BU137" s="628"/>
      <c r="BV137" s="860"/>
    </row>
    <row r="138" s="810" customFormat="true" ht="15" hidden="false" customHeight="false" outlineLevel="0" collapsed="false">
      <c r="A138" s="846"/>
      <c r="B138" s="847" t="s">
        <v>409</v>
      </c>
      <c r="C138" s="848"/>
      <c r="D138" s="848"/>
      <c r="E138" s="848"/>
      <c r="F138" s="848"/>
      <c r="G138" s="848"/>
      <c r="I138" s="628"/>
      <c r="J138" s="849"/>
      <c r="M138" s="810" t="s">
        <v>354</v>
      </c>
      <c r="P138" s="838"/>
      <c r="Q138" s="838"/>
      <c r="R138" s="849" t="s">
        <v>356</v>
      </c>
      <c r="S138" s="892" t="n">
        <v>462.453005939073</v>
      </c>
      <c r="T138" s="850" t="n">
        <v>462.453005939073</v>
      </c>
      <c r="U138" s="851" t="e">
        <f aca="false">#DIV/0!</f>
        <v>#DIV/0!</v>
      </c>
      <c r="V138" s="628"/>
      <c r="W138" s="628"/>
      <c r="X138" s="628"/>
      <c r="Z138" s="888"/>
      <c r="AP138" s="860"/>
      <c r="AQ138" s="628"/>
      <c r="AR138" s="628"/>
      <c r="AS138" s="628"/>
      <c r="AT138" s="849" t="s">
        <v>356</v>
      </c>
      <c r="AU138" s="852" t="e">
        <f aca="false">AVERAGE(AU118:AU137)</f>
        <v>#REF!</v>
      </c>
      <c r="AV138" s="852" t="e">
        <f aca="false">SUM(AV118:AV137)/COUNTIF(AV118:AV137,"&gt;0")</f>
        <v>#REF!</v>
      </c>
      <c r="AW138" s="628"/>
      <c r="AX138" s="852" t="e">
        <f aca="false">AVERAGE(AX118:AX137)</f>
        <v>#REF!</v>
      </c>
      <c r="AY138" s="852" t="e">
        <f aca="false">SUM(AY118:AY137)/COUNTIF(AY118:AY137,"&gt;0")</f>
        <v>#REF!</v>
      </c>
      <c r="AZ138" s="628"/>
      <c r="BA138" s="852" t="e">
        <f aca="false">AVERAGE(BA118:BA137)</f>
        <v>#REF!</v>
      </c>
      <c r="BB138" s="852" t="e">
        <f aca="false">SUM(BB118:BB137)/COUNTIF(BB118:BB137,"&gt;0")</f>
        <v>#REF!</v>
      </c>
      <c r="BC138" s="628"/>
      <c r="BD138" s="852" t="e">
        <f aca="false">AVERAGE(BD118:BD137)</f>
        <v>#REF!</v>
      </c>
      <c r="BE138" s="852" t="e">
        <f aca="false">SUM(BE118:BE137)/COUNTIF(BE118:BE137,"&gt;0")</f>
        <v>#REF!</v>
      </c>
      <c r="BF138" s="628"/>
      <c r="BG138" s="852" t="e">
        <f aca="false">AVERAGE(BG118:BG137)</f>
        <v>#REF!</v>
      </c>
      <c r="BH138" s="852" t="e">
        <f aca="false">SUM(BH118:BH137)/COUNTIF(BH118:BH137,"&gt;0")</f>
        <v>#REF!</v>
      </c>
      <c r="BI138" s="849"/>
      <c r="BJ138" s="852" t="e">
        <f aca="false">AVERAGE(BJ118:BJ137)</f>
        <v>#DIV/0!</v>
      </c>
      <c r="BK138" s="852" t="e">
        <f aca="false">SUM(BK118:BK137)/COUNTIF(BK118:BK137,"&gt;0")</f>
        <v>#DIV/0!</v>
      </c>
      <c r="BL138" s="628"/>
      <c r="BM138" s="852" t="e">
        <f aca="false">AVERAGE(BM118:BM137)</f>
        <v>#DIV/0!</v>
      </c>
      <c r="BN138" s="852" t="e">
        <f aca="false">SUM(BN118:BN137)/COUNTIF(BN118:BN137,"&gt;0")</f>
        <v>#DIV/0!</v>
      </c>
      <c r="BO138" s="628"/>
      <c r="BP138" s="852" t="e">
        <f aca="false">AVERAGE(BP118:BP137)</f>
        <v>#DIV/0!</v>
      </c>
      <c r="BQ138" s="852" t="e">
        <f aca="false">SUM(BQ118:BQ137)/COUNTIF(BQ118:BQ137,"&gt;0")</f>
        <v>#DIV/0!</v>
      </c>
      <c r="BR138" s="628"/>
      <c r="BS138" s="852" t="n">
        <f aca="false">AVERAGE(BS118:BS137)</f>
        <v>0</v>
      </c>
      <c r="BT138" s="852" t="e">
        <f aca="false">SUM(BT118:BT137)/COUNTIF(BT118:BT137,"&gt;0")</f>
        <v>#DIV/0!</v>
      </c>
      <c r="BU138" s="628"/>
      <c r="BV138" s="860"/>
    </row>
    <row r="139" s="810" customFormat="true" ht="15" hidden="false" customHeight="false" outlineLevel="0" collapsed="false">
      <c r="A139" s="846"/>
      <c r="B139" s="847" t="s">
        <v>410</v>
      </c>
      <c r="C139" s="848" t="s">
        <v>358</v>
      </c>
      <c r="D139" s="893"/>
      <c r="E139" s="893"/>
      <c r="F139" s="893"/>
      <c r="G139" s="893"/>
      <c r="H139" s="893"/>
      <c r="I139" s="893"/>
      <c r="J139" s="893"/>
      <c r="K139" s="893"/>
      <c r="P139" s="838"/>
      <c r="Q139" s="838"/>
      <c r="R139" s="854" t="s">
        <v>97</v>
      </c>
      <c r="S139" s="855" t="n">
        <v>713.74365784128</v>
      </c>
      <c r="T139" s="855" t="n">
        <v>713.74365784128</v>
      </c>
      <c r="U139" s="855" t="e">
        <f aca="false">#DIV/0!</f>
        <v>#DIV/0!</v>
      </c>
      <c r="V139" s="856" t="n">
        <v>1</v>
      </c>
      <c r="W139" s="669" t="s">
        <v>360</v>
      </c>
      <c r="X139" s="628"/>
      <c r="Y139" s="628" t="s">
        <v>361</v>
      </c>
      <c r="Z139" s="888"/>
      <c r="AP139" s="860"/>
      <c r="AQ139" s="628"/>
      <c r="AR139" s="628"/>
      <c r="AS139" s="628"/>
      <c r="AT139" s="854" t="s">
        <v>97</v>
      </c>
      <c r="AU139" s="857" t="e">
        <f aca="false">AU138+(AU144*AU141)</f>
        <v>#REF!</v>
      </c>
      <c r="AV139" s="857" t="e">
        <f aca="false">AV138+(AV144*AU141)</f>
        <v>#REF!</v>
      </c>
      <c r="AW139" s="628"/>
      <c r="AX139" s="857" t="e">
        <f aca="false">AX138+(AX144*AX141)</f>
        <v>#REF!</v>
      </c>
      <c r="AY139" s="857" t="e">
        <f aca="false">AY138+(AY144*AX141)</f>
        <v>#REF!</v>
      </c>
      <c r="AZ139" s="628"/>
      <c r="BA139" s="857" t="e">
        <f aca="false">BA138+(BA144*BA141)</f>
        <v>#REF!</v>
      </c>
      <c r="BB139" s="857" t="e">
        <f aca="false">BB138+(BB144*BA141)</f>
        <v>#REF!</v>
      </c>
      <c r="BC139" s="628"/>
      <c r="BD139" s="857" t="e">
        <f aca="false">BD138+(BD144*BD141)</f>
        <v>#REF!</v>
      </c>
      <c r="BE139" s="857" t="e">
        <f aca="false">BE138+(BE144*BD141)</f>
        <v>#REF!</v>
      </c>
      <c r="BF139" s="628"/>
      <c r="BG139" s="857" t="e">
        <f aca="false">BG138+(BG144*BG141)</f>
        <v>#REF!</v>
      </c>
      <c r="BH139" s="857" t="e">
        <f aca="false">BH138+(BH144*BG141)</f>
        <v>#REF!</v>
      </c>
      <c r="BI139" s="854"/>
      <c r="BJ139" s="857" t="e">
        <f aca="false">BJ138+(BJ144*BJ141)</f>
        <v>#DIV/0!</v>
      </c>
      <c r="BK139" s="857" t="e">
        <f aca="false">BK138+(BK144*BJ141)</f>
        <v>#DIV/0!</v>
      </c>
      <c r="BL139" s="628"/>
      <c r="BM139" s="857" t="e">
        <f aca="false">BM138+(BM144*BM141)</f>
        <v>#DIV/0!</v>
      </c>
      <c r="BN139" s="857" t="e">
        <f aca="false">BN138+(BN144*BM141)</f>
        <v>#DIV/0!</v>
      </c>
      <c r="BO139" s="628"/>
      <c r="BP139" s="857" t="e">
        <f aca="false">BP138+(BP144*BP141)</f>
        <v>#DIV/0!</v>
      </c>
      <c r="BQ139" s="857" t="e">
        <f aca="false">BQ138+(BQ144*BP141)</f>
        <v>#DIV/0!</v>
      </c>
      <c r="BR139" s="628"/>
      <c r="BS139" s="857" t="n">
        <f aca="false">BS138+(BS144*BS141)</f>
        <v>0</v>
      </c>
      <c r="BT139" s="857" t="e">
        <f aca="false">BT138+(BT144*BS141)</f>
        <v>#DIV/0!</v>
      </c>
      <c r="BU139" s="628"/>
      <c r="BV139" s="860"/>
    </row>
    <row r="140" s="810" customFormat="true" ht="15" hidden="false" customHeight="false" outlineLevel="0" collapsed="false">
      <c r="A140" s="846"/>
      <c r="B140" s="847" t="s">
        <v>411</v>
      </c>
      <c r="C140" s="858"/>
      <c r="D140" s="893"/>
      <c r="E140" s="893"/>
      <c r="F140" s="893"/>
      <c r="G140" s="893"/>
      <c r="H140" s="893"/>
      <c r="I140" s="893"/>
      <c r="J140" s="893"/>
      <c r="K140" s="893"/>
      <c r="L140" s="628"/>
      <c r="M140" s="628"/>
      <c r="R140" s="854" t="s">
        <v>98</v>
      </c>
      <c r="S140" s="855" t="n">
        <v>211.162354036866</v>
      </c>
      <c r="T140" s="855" t="n">
        <v>211.162354036866</v>
      </c>
      <c r="U140" s="855" t="e">
        <f aca="false">#DIV/0!</f>
        <v>#DIV/0!</v>
      </c>
      <c r="V140" s="856" t="n">
        <v>1</v>
      </c>
      <c r="W140" s="669" t="s">
        <v>364</v>
      </c>
      <c r="X140" s="628"/>
      <c r="Y140" s="859" t="s">
        <v>166</v>
      </c>
      <c r="Z140" s="888"/>
      <c r="AP140" s="860"/>
      <c r="AQ140" s="628"/>
      <c r="AR140" s="628"/>
      <c r="AS140" s="628"/>
      <c r="AT140" s="854" t="s">
        <v>98</v>
      </c>
      <c r="AU140" s="857" t="e">
        <f aca="false">AU138-(AU144*AU142)</f>
        <v>#REF!</v>
      </c>
      <c r="AV140" s="857" t="e">
        <f aca="false">AV138-(AV144*AU142)</f>
        <v>#REF!</v>
      </c>
      <c r="AW140" s="628"/>
      <c r="AX140" s="857" t="e">
        <f aca="false">AX138-(AX144*AX142)</f>
        <v>#REF!</v>
      </c>
      <c r="AY140" s="857" t="e">
        <f aca="false">AY138-(AY144*AX142)</f>
        <v>#REF!</v>
      </c>
      <c r="AZ140" s="628"/>
      <c r="BA140" s="857" t="e">
        <f aca="false">BA138-(BA144*BA142)</f>
        <v>#REF!</v>
      </c>
      <c r="BB140" s="857" t="e">
        <f aca="false">BB138-(BB144*BA142)</f>
        <v>#REF!</v>
      </c>
      <c r="BC140" s="628"/>
      <c r="BD140" s="857" t="e">
        <f aca="false">BD138-(BD144*BD142)</f>
        <v>#REF!</v>
      </c>
      <c r="BE140" s="857" t="e">
        <f aca="false">BE138-(BE144*BD142)</f>
        <v>#REF!</v>
      </c>
      <c r="BF140" s="628"/>
      <c r="BG140" s="857" t="e">
        <f aca="false">BG138-(BG144*BG142)</f>
        <v>#REF!</v>
      </c>
      <c r="BH140" s="857" t="e">
        <f aca="false">BH138-(BH144*BG142)</f>
        <v>#REF!</v>
      </c>
      <c r="BI140" s="854"/>
      <c r="BJ140" s="857" t="e">
        <f aca="false">BJ138-(BJ144*BJ142)</f>
        <v>#DIV/0!</v>
      </c>
      <c r="BK140" s="857" t="e">
        <f aca="false">BK138-(BK144*BJ142)</f>
        <v>#DIV/0!</v>
      </c>
      <c r="BL140" s="628"/>
      <c r="BM140" s="857" t="e">
        <f aca="false">BM138-(BM144*BM142)</f>
        <v>#DIV/0!</v>
      </c>
      <c r="BN140" s="857" t="e">
        <f aca="false">BN138-(BN144*BM142)</f>
        <v>#DIV/0!</v>
      </c>
      <c r="BO140" s="628"/>
      <c r="BP140" s="857" t="e">
        <f aca="false">BP138-(BP144*BP142)</f>
        <v>#DIV/0!</v>
      </c>
      <c r="BQ140" s="857" t="e">
        <f aca="false">BQ138-(BQ144*BP142)</f>
        <v>#DIV/0!</v>
      </c>
      <c r="BR140" s="628"/>
      <c r="BS140" s="857" t="n">
        <f aca="false">BS138-(BS144*BS142)</f>
        <v>0</v>
      </c>
      <c r="BT140" s="857" t="e">
        <f aca="false">BT138-(BT144*BS142)</f>
        <v>#DIV/0!</v>
      </c>
      <c r="BU140" s="628"/>
      <c r="BV140" s="860"/>
    </row>
    <row r="141" s="810" customFormat="true" ht="14.25" hidden="false" customHeight="false" outlineLevel="0" collapsed="false">
      <c r="A141" s="846"/>
      <c r="B141" s="846"/>
      <c r="C141" s="858"/>
      <c r="D141" s="893"/>
      <c r="E141" s="893"/>
      <c r="F141" s="893"/>
      <c r="G141" s="893"/>
      <c r="H141" s="893"/>
      <c r="I141" s="893"/>
      <c r="J141" s="893"/>
      <c r="K141" s="893"/>
      <c r="R141" s="854" t="s">
        <v>365</v>
      </c>
      <c r="S141" s="855" t="s">
        <v>232</v>
      </c>
      <c r="T141" s="855" t="s">
        <v>232</v>
      </c>
      <c r="U141" s="855" t="e">
        <f aca="false">#DIV/0!</f>
        <v>#DIV/0!</v>
      </c>
      <c r="Z141" s="727"/>
      <c r="AP141" s="860"/>
      <c r="AS141" s="861" t="s">
        <v>366</v>
      </c>
      <c r="AT141" s="861"/>
      <c r="AU141" s="856" t="n">
        <v>1</v>
      </c>
      <c r="AX141" s="856" t="n">
        <v>1</v>
      </c>
      <c r="BA141" s="856" t="n">
        <v>1</v>
      </c>
      <c r="BD141" s="856" t="n">
        <v>1</v>
      </c>
      <c r="BG141" s="856" t="n">
        <v>1</v>
      </c>
      <c r="BI141" s="854"/>
      <c r="BJ141" s="856" t="n">
        <v>1</v>
      </c>
      <c r="BM141" s="856" t="n">
        <v>1</v>
      </c>
      <c r="BP141" s="856" t="n">
        <v>1</v>
      </c>
      <c r="BS141" s="856" t="n">
        <v>1</v>
      </c>
      <c r="BV141" s="860"/>
    </row>
    <row r="142" s="810" customFormat="true" ht="14.25" hidden="false" customHeight="false" outlineLevel="0" collapsed="false">
      <c r="A142" s="862" t="str">
        <f aca="false">HYPERLINK("#"&amp;"'"&amp;A$1&amp;"'!a1","Back to top")</f>
        <v>Back to top</v>
      </c>
      <c r="B142" s="862"/>
      <c r="C142" s="858"/>
      <c r="D142" s="893"/>
      <c r="E142" s="893"/>
      <c r="F142" s="893"/>
      <c r="G142" s="893"/>
      <c r="H142" s="893"/>
      <c r="I142" s="893"/>
      <c r="J142" s="893"/>
      <c r="K142" s="893"/>
      <c r="N142" s="669"/>
      <c r="O142" s="669"/>
      <c r="R142" s="854" t="s">
        <v>371</v>
      </c>
      <c r="S142" s="855" t="n">
        <v>251.290651902207</v>
      </c>
      <c r="T142" s="855" t="n">
        <v>251.290651902207</v>
      </c>
      <c r="U142" s="855" t="e">
        <f aca="false">#DIV/0!</f>
        <v>#DIV/0!</v>
      </c>
      <c r="Z142" s="727"/>
      <c r="AP142" s="860"/>
      <c r="AS142" s="861"/>
      <c r="AT142" s="861"/>
      <c r="AU142" s="856" t="n">
        <v>1</v>
      </c>
      <c r="AX142" s="856" t="n">
        <v>1</v>
      </c>
      <c r="BA142" s="856" t="n">
        <v>1</v>
      </c>
      <c r="BD142" s="856" t="n">
        <v>1</v>
      </c>
      <c r="BG142" s="856" t="n">
        <v>1</v>
      </c>
      <c r="BI142" s="854"/>
      <c r="BJ142" s="856" t="n">
        <v>1</v>
      </c>
      <c r="BM142" s="856" t="n">
        <v>1</v>
      </c>
      <c r="BP142" s="856" t="n">
        <v>1</v>
      </c>
      <c r="BS142" s="856" t="n">
        <v>1</v>
      </c>
      <c r="BV142" s="860"/>
    </row>
    <row r="143" s="810" customFormat="true" ht="15" hidden="false" customHeight="false" outlineLevel="0" collapsed="false">
      <c r="A143" s="846"/>
      <c r="B143" s="846"/>
      <c r="C143" s="828"/>
      <c r="D143" s="893"/>
      <c r="E143" s="893"/>
      <c r="F143" s="893"/>
      <c r="G143" s="893"/>
      <c r="H143" s="893"/>
      <c r="I143" s="893"/>
      <c r="J143" s="893"/>
      <c r="K143" s="893"/>
      <c r="R143" s="863" t="s">
        <v>372</v>
      </c>
      <c r="S143" s="864" t="n">
        <v>11</v>
      </c>
      <c r="T143" s="864" t="n">
        <v>11</v>
      </c>
      <c r="U143" s="865"/>
      <c r="V143" s="866" t="s">
        <v>369</v>
      </c>
      <c r="Z143" s="727"/>
      <c r="AP143" s="860"/>
      <c r="AT143" s="854" t="s">
        <v>365</v>
      </c>
      <c r="AU143" s="857" t="e">
        <f aca="false">IF((0.67*AU144)&gt;AU138,"no","yes")</f>
        <v>#REF!</v>
      </c>
      <c r="AV143" s="857" t="e">
        <f aca="false">IF((0.67*AV144)&gt;AV138,"no","yes")</f>
        <v>#REF!</v>
      </c>
      <c r="AX143" s="857" t="e">
        <f aca="false">IF((0.67*AX144)&gt;AX138,"no","yes")</f>
        <v>#REF!</v>
      </c>
      <c r="AY143" s="857" t="e">
        <f aca="false">IF((0.67*AY144)&gt;AY138,"no","yes")</f>
        <v>#REF!</v>
      </c>
      <c r="BA143" s="857" t="e">
        <f aca="false">IF((0.67*BA144)&gt;BA138,"no","yes")</f>
        <v>#REF!</v>
      </c>
      <c r="BB143" s="857" t="e">
        <f aca="false">IF((0.67*BB144)&gt;BB138,"no","yes")</f>
        <v>#REF!</v>
      </c>
      <c r="BD143" s="857" t="e">
        <f aca="false">IF((0.67*BD144)&gt;BD138,"no","yes")</f>
        <v>#REF!</v>
      </c>
      <c r="BE143" s="857" t="e">
        <f aca="false">IF((0.67*BE144)&gt;BE138,"no","yes")</f>
        <v>#REF!</v>
      </c>
      <c r="BG143" s="857" t="e">
        <f aca="false">IF((0.67*BG144)&gt;BG138,"no","yes")</f>
        <v>#REF!</v>
      </c>
      <c r="BH143" s="857" t="e">
        <f aca="false">IF((0.67*BH144)&gt;BH138,"no","yes")</f>
        <v>#REF!</v>
      </c>
      <c r="BI143" s="863"/>
      <c r="BJ143" s="857" t="e">
        <f aca="false">IF((0.67*BJ144)&gt;BJ138,"no","yes")</f>
        <v>#DIV/0!</v>
      </c>
      <c r="BK143" s="857" t="e">
        <f aca="false">IF((0.67*BK144)&gt;BK138,"no","yes")</f>
        <v>#DIV/0!</v>
      </c>
      <c r="BM143" s="857" t="e">
        <f aca="false">IF((0.67*BM144)&gt;BM138,"no","yes")</f>
        <v>#DIV/0!</v>
      </c>
      <c r="BN143" s="857" t="e">
        <f aca="false">IF((0.67*BN144)&gt;BN138,"no","yes")</f>
        <v>#DIV/0!</v>
      </c>
      <c r="BP143" s="857" t="e">
        <f aca="false">IF((0.67*BP144)&gt;BP138,"no","yes")</f>
        <v>#DIV/0!</v>
      </c>
      <c r="BQ143" s="857" t="e">
        <f aca="false">IF((0.67*BQ144)&gt;BQ138,"no","yes")</f>
        <v>#DIV/0!</v>
      </c>
      <c r="BS143" s="857" t="str">
        <f aca="false">IF((0.67*BS144)&gt;BS138,"no","yes")</f>
        <v>yes</v>
      </c>
      <c r="BT143" s="857" t="e">
        <f aca="false">IF((0.67*BT144)&gt;BT138,"no","yes")</f>
        <v>#DIV/0!</v>
      </c>
      <c r="BV143" s="860"/>
    </row>
    <row r="144" s="810" customFormat="true" ht="14.25" hidden="false" customHeight="false" outlineLevel="0" collapsed="false">
      <c r="C144" s="846"/>
      <c r="D144" s="893"/>
      <c r="E144" s="893"/>
      <c r="F144" s="893"/>
      <c r="G144" s="893"/>
      <c r="H144" s="893"/>
      <c r="I144" s="893"/>
      <c r="J144" s="893"/>
      <c r="K144" s="893"/>
      <c r="T144" s="838"/>
      <c r="U144" s="838"/>
      <c r="V144" s="894"/>
      <c r="W144" s="895"/>
      <c r="X144" s="896"/>
      <c r="Z144" s="727"/>
      <c r="AP144" s="860"/>
      <c r="AT144" s="854" t="s">
        <v>371</v>
      </c>
      <c r="AU144" s="857" t="e">
        <f aca="false">_xlfn.STDEV.P(AU118:AU137)</f>
        <v>#REF!</v>
      </c>
      <c r="AV144" s="857" t="e">
        <f aca="false">_xlfn.STDEV.P(AV118:AV137)</f>
        <v>#REF!</v>
      </c>
      <c r="AX144" s="857" t="e">
        <f aca="false">_xlfn.STDEV.P(AX118:AX137)</f>
        <v>#REF!</v>
      </c>
      <c r="AY144" s="857" t="e">
        <f aca="false">_xlfn.STDEV.P(AY118:AY137)</f>
        <v>#REF!</v>
      </c>
      <c r="BA144" s="857" t="e">
        <f aca="false">_xlfn.STDEV.P(BA118:BA137)</f>
        <v>#REF!</v>
      </c>
      <c r="BB144" s="857" t="e">
        <f aca="false">_xlfn.STDEV.P(BB118:BB137)</f>
        <v>#REF!</v>
      </c>
      <c r="BD144" s="857" t="e">
        <f aca="false">_xlfn.STDEV.P(BD118:BD137)</f>
        <v>#REF!</v>
      </c>
      <c r="BE144" s="857" t="e">
        <f aca="false">_xlfn.STDEV.P(BE118:BE137)</f>
        <v>#REF!</v>
      </c>
      <c r="BG144" s="857" t="e">
        <f aca="false">_xlfn.STDEV.P(BG118:BG137)</f>
        <v>#REF!</v>
      </c>
      <c r="BH144" s="857" t="e">
        <f aca="false">_xlfn.STDEV.P(BH118:BH137)</f>
        <v>#REF!</v>
      </c>
      <c r="BJ144" s="857" t="e">
        <f aca="false">_xlfn.STDEV.P(BJ118:BJ137)</f>
        <v>#DIV/0!</v>
      </c>
      <c r="BK144" s="857" t="e">
        <f aca="false">_xlfn.STDEV.P(BK118:BK137)</f>
        <v>#DIV/0!</v>
      </c>
      <c r="BM144" s="857" t="e">
        <f aca="false">_xlfn.STDEV.P(BM118:BM137)</f>
        <v>#DIV/0!</v>
      </c>
      <c r="BN144" s="857" t="e">
        <f aca="false">_xlfn.STDEV.P(BN118:BN137)</f>
        <v>#DIV/0!</v>
      </c>
      <c r="BP144" s="857" t="e">
        <f aca="false">_xlfn.STDEV.P(BP118:BP137)</f>
        <v>#DIV/0!</v>
      </c>
      <c r="BQ144" s="857" t="e">
        <f aca="false">_xlfn.STDEV.P(BQ118:BQ137)</f>
        <v>#DIV/0!</v>
      </c>
      <c r="BS144" s="857" t="n">
        <f aca="false">_xlfn.STDEV.P(BS118:BS137)</f>
        <v>0</v>
      </c>
      <c r="BT144" s="857" t="n">
        <f aca="false">_xlfn.STDEV.P(BT118:BT137)</f>
        <v>0</v>
      </c>
      <c r="BV144" s="860"/>
    </row>
    <row r="145" s="810" customFormat="true" ht="15" hidden="false" customHeight="false" outlineLevel="0" collapsed="false">
      <c r="A145" s="884"/>
      <c r="B145" s="884"/>
      <c r="D145" s="893"/>
      <c r="E145" s="893"/>
      <c r="F145" s="893"/>
      <c r="G145" s="893"/>
      <c r="H145" s="893"/>
      <c r="I145" s="893"/>
      <c r="J145" s="893"/>
      <c r="K145" s="893"/>
      <c r="S145" s="869" t="s">
        <v>373</v>
      </c>
      <c r="V145" s="897"/>
      <c r="W145" s="898"/>
      <c r="X145" s="899"/>
      <c r="Z145" s="727"/>
      <c r="AP145" s="860"/>
      <c r="AT145" s="863" t="s">
        <v>372</v>
      </c>
      <c r="AU145" s="868" t="n">
        <f aca="false">COUNTIF(AU118:AU137,"&gt;0")</f>
        <v>0</v>
      </c>
      <c r="AV145" s="868" t="n">
        <f aca="false">COUNTIF(AV118:AV137,"&gt;0")</f>
        <v>0</v>
      </c>
      <c r="AX145" s="868" t="n">
        <f aca="false">COUNTIF(AX118:AX137,"&gt;0")</f>
        <v>0</v>
      </c>
      <c r="AY145" s="868" t="n">
        <f aca="false">COUNTIF(AY118:AY137,"&gt;0")</f>
        <v>0</v>
      </c>
      <c r="BA145" s="868" t="n">
        <f aca="false">COUNTIF(BA118:BA137,"&gt;0")</f>
        <v>0</v>
      </c>
      <c r="BB145" s="868" t="n">
        <f aca="false">COUNTIF(BB118:BB137,"&gt;0")</f>
        <v>0</v>
      </c>
      <c r="BD145" s="868" t="n">
        <f aca="false">COUNTIF(BD118:BD137,"&gt;0")</f>
        <v>0</v>
      </c>
      <c r="BE145" s="868" t="n">
        <f aca="false">COUNTIF(BE118:BE137,"&gt;0")</f>
        <v>0</v>
      </c>
      <c r="BG145" s="868" t="n">
        <f aca="false">COUNTIF(BG118:BG137,"&gt;0")</f>
        <v>0</v>
      </c>
      <c r="BH145" s="868" t="n">
        <f aca="false">COUNTIF(BH118:BH137,"&gt;0")</f>
        <v>0</v>
      </c>
      <c r="BJ145" s="868" t="n">
        <f aca="false">COUNTIF(BJ118:BJ137,"&gt;0")</f>
        <v>0</v>
      </c>
      <c r="BK145" s="868" t="n">
        <f aca="false">COUNTIF(BK118:BK137,"&gt;0")</f>
        <v>0</v>
      </c>
      <c r="BM145" s="868" t="n">
        <f aca="false">COUNTIF(BM118:BM137,"&gt;0")</f>
        <v>0</v>
      </c>
      <c r="BN145" s="868" t="n">
        <f aca="false">COUNTIF(BN118:BN137,"&gt;0")</f>
        <v>0</v>
      </c>
      <c r="BP145" s="868" t="n">
        <f aca="false">COUNTIF(BP118:BP137,"&gt;0")</f>
        <v>0</v>
      </c>
      <c r="BQ145" s="868" t="n">
        <f aca="false">COUNTIF(BQ118:BQ137,"&gt;0")</f>
        <v>0</v>
      </c>
      <c r="BS145" s="868" t="n">
        <f aca="false">COUNTIF(BS118:BS137,"&gt;0")</f>
        <v>0</v>
      </c>
      <c r="BT145" s="868" t="n">
        <f aca="false">COUNTIF(BT118:BT137,"&gt;0")</f>
        <v>0</v>
      </c>
      <c r="BV145" s="860"/>
    </row>
    <row r="146" s="669" customFormat="true" ht="14.25" hidden="false" customHeight="false" outlineLevel="0" collapsed="false">
      <c r="A146" s="884"/>
      <c r="B146" s="884"/>
      <c r="D146" s="900"/>
      <c r="E146" s="900"/>
      <c r="F146" s="900"/>
      <c r="G146" s="900"/>
      <c r="H146" s="900"/>
      <c r="I146" s="900"/>
      <c r="J146" s="900"/>
      <c r="K146" s="900"/>
      <c r="S146" s="870" t="s">
        <v>166</v>
      </c>
      <c r="U146" s="810"/>
      <c r="V146" s="897"/>
      <c r="W146" s="898"/>
      <c r="X146" s="899"/>
      <c r="Z146" s="727"/>
      <c r="AP146" s="860"/>
      <c r="AT146" s="901"/>
      <c r="AU146" s="828"/>
      <c r="AV146" s="828"/>
      <c r="AX146" s="828"/>
      <c r="AY146" s="828"/>
      <c r="BA146" s="828"/>
      <c r="BB146" s="828"/>
      <c r="BD146" s="828"/>
      <c r="BE146" s="828"/>
      <c r="BG146" s="828"/>
      <c r="BH146" s="828"/>
      <c r="BJ146" s="828"/>
      <c r="BK146" s="828"/>
      <c r="BM146" s="828"/>
      <c r="BN146" s="828"/>
      <c r="BP146" s="828"/>
      <c r="BQ146" s="828"/>
      <c r="BS146" s="828"/>
      <c r="BT146" s="828"/>
      <c r="BV146" s="860"/>
    </row>
    <row r="147" s="669" customFormat="true" ht="14.25" hidden="false" customHeight="false" outlineLevel="0" collapsed="false">
      <c r="A147" s="884"/>
      <c r="B147" s="884"/>
      <c r="D147" s="900"/>
      <c r="E147" s="900"/>
      <c r="F147" s="900"/>
      <c r="G147" s="900"/>
      <c r="H147" s="900"/>
      <c r="I147" s="900"/>
      <c r="J147" s="900"/>
      <c r="K147" s="900"/>
      <c r="U147" s="810"/>
      <c r="V147" s="902"/>
      <c r="W147" s="903"/>
      <c r="X147" s="904"/>
      <c r="Z147" s="727"/>
      <c r="AP147" s="860"/>
      <c r="AT147" s="901"/>
      <c r="AU147" s="828"/>
      <c r="AV147" s="828"/>
      <c r="AX147" s="828"/>
      <c r="AY147" s="828"/>
      <c r="BA147" s="828"/>
      <c r="BB147" s="828"/>
      <c r="BD147" s="828"/>
      <c r="BE147" s="828"/>
      <c r="BG147" s="828"/>
      <c r="BH147" s="828"/>
      <c r="BJ147" s="828"/>
      <c r="BK147" s="828"/>
      <c r="BM147" s="828"/>
      <c r="BN147" s="828"/>
      <c r="BP147" s="828"/>
      <c r="BQ147" s="828"/>
      <c r="BS147" s="828"/>
      <c r="BT147" s="828"/>
      <c r="BV147" s="860"/>
    </row>
    <row r="148" s="810" customFormat="true" ht="18" hidden="false" customHeight="false" outlineLevel="0" collapsed="false">
      <c r="Z148" s="727"/>
      <c r="AP148" s="805"/>
      <c r="BV148" s="860"/>
    </row>
    <row r="149" s="810" customFormat="true" ht="14.25" hidden="false" customHeight="false" outlineLevel="0" collapsed="false">
      <c r="Z149" s="727"/>
      <c r="AP149" s="860"/>
      <c r="AT149" s="705"/>
      <c r="BV149" s="860"/>
    </row>
    <row r="150" s="810" customFormat="true" ht="14.25" hidden="false" customHeight="true" outlineLevel="0" collapsed="false">
      <c r="Z150" s="727"/>
      <c r="AP150" s="860"/>
      <c r="AT150" s="705"/>
      <c r="BV150" s="860"/>
    </row>
    <row r="151" s="667" customFormat="true" ht="14.25" hidden="false" customHeight="false" outlineLevel="0" collapsed="false">
      <c r="S151" s="708"/>
      <c r="T151" s="708"/>
      <c r="U151" s="708"/>
      <c r="V151" s="708"/>
      <c r="Z151" s="728"/>
      <c r="AP151" s="729"/>
      <c r="AT151" s="905"/>
      <c r="BV151" s="729"/>
    </row>
    <row r="152" s="667" customFormat="true" ht="14.25" hidden="false" customHeight="false" outlineLevel="0" collapsed="false">
      <c r="S152" s="708"/>
      <c r="T152" s="708"/>
      <c r="U152" s="708"/>
      <c r="V152" s="708"/>
      <c r="Z152" s="728"/>
      <c r="AP152" s="729"/>
      <c r="BV152" s="729"/>
    </row>
    <row r="153" s="860" customFormat="true" ht="18" hidden="false" customHeight="false" outlineLevel="0" collapsed="false">
      <c r="A153" s="800" t="n">
        <f aca="false">1+A115</f>
        <v>4</v>
      </c>
      <c r="B153" s="800"/>
      <c r="C153" s="801" t="s">
        <v>412</v>
      </c>
      <c r="D153" s="906"/>
      <c r="E153" s="906"/>
      <c r="F153" s="802"/>
      <c r="G153" s="802"/>
      <c r="H153" s="802"/>
      <c r="I153" s="802"/>
      <c r="J153" s="802"/>
      <c r="K153" s="802"/>
      <c r="L153" s="802"/>
      <c r="M153" s="802"/>
      <c r="N153" s="802"/>
      <c r="T153" s="727"/>
      <c r="U153" s="727"/>
      <c r="Z153" s="727"/>
      <c r="AQ153" s="804" t="n">
        <f aca="false">A153</f>
        <v>4</v>
      </c>
      <c r="AR153" s="804" t="str">
        <f aca="false">C153</f>
        <v>CONVENTIONAL Operating Cost per Functional Unit per Annum</v>
      </c>
      <c r="AS153" s="805"/>
      <c r="AT153" s="806"/>
      <c r="AU153" s="805"/>
      <c r="AV153" s="805"/>
      <c r="AW153" s="805"/>
      <c r="AX153" s="805"/>
      <c r="AY153" s="805"/>
      <c r="AZ153" s="805"/>
      <c r="BA153" s="805"/>
      <c r="BB153" s="805"/>
      <c r="BC153" s="805"/>
      <c r="BD153" s="805"/>
      <c r="BE153" s="805"/>
      <c r="BF153" s="805"/>
      <c r="BG153" s="805"/>
      <c r="BH153" s="805"/>
      <c r="BI153" s="805"/>
      <c r="BJ153" s="805"/>
      <c r="BK153" s="805"/>
      <c r="BL153" s="805"/>
      <c r="BM153" s="805"/>
      <c r="BN153" s="805"/>
      <c r="BO153" s="805"/>
      <c r="BP153" s="805"/>
      <c r="BQ153" s="805"/>
      <c r="BR153" s="805"/>
      <c r="BS153" s="805"/>
      <c r="BT153" s="805"/>
      <c r="BU153" s="805"/>
    </row>
    <row r="154" s="810" customFormat="true" ht="15" hidden="false" customHeight="false" outlineLevel="0" collapsed="false">
      <c r="A154" s="884"/>
      <c r="B154" s="884"/>
      <c r="C154" s="884"/>
      <c r="D154" s="785"/>
      <c r="E154" s="785"/>
      <c r="F154" s="785"/>
      <c r="G154" s="785"/>
      <c r="H154" s="785"/>
      <c r="K154" s="785"/>
      <c r="L154" s="785"/>
      <c r="T154" s="838"/>
      <c r="U154" s="838"/>
      <c r="Z154" s="727"/>
      <c r="AP154" s="860"/>
      <c r="AQ154" s="628"/>
      <c r="AR154" s="628"/>
      <c r="AS154" s="628"/>
      <c r="AT154" s="628"/>
      <c r="AU154" s="809" t="e">
        <f aca="false">IF($AT$44="Region",'Advanced Controls'!$A$59,#REF!)</f>
        <v>#REF!</v>
      </c>
      <c r="AV154" s="809"/>
      <c r="AW154" s="628"/>
      <c r="AX154" s="809" t="e">
        <f aca="false">IF($AT$44="Region",'Advanced Controls'!$A$60,#REF!)</f>
        <v>#REF!</v>
      </c>
      <c r="AY154" s="809"/>
      <c r="AZ154" s="628"/>
      <c r="BA154" s="809" t="e">
        <f aca="false">IF($AT$44="Region",'Advanced Controls'!$A$61,#REF!)</f>
        <v>#REF!</v>
      </c>
      <c r="BB154" s="809"/>
      <c r="BC154" s="628"/>
      <c r="BD154" s="809" t="e">
        <f aca="false">IF($AT$44="Region",'Advanced Controls'!$A$62,#REF!)</f>
        <v>#REF!</v>
      </c>
      <c r="BE154" s="809"/>
      <c r="BF154" s="628"/>
      <c r="BG154" s="809" t="e">
        <f aca="false">IF($AT$44="Region",'Advanced Controls'!$A$63,#REF!)</f>
        <v>#REF!</v>
      </c>
      <c r="BH154" s="809"/>
      <c r="BI154" s="628"/>
      <c r="BJ154" s="809" t="s">
        <v>80</v>
      </c>
      <c r="BK154" s="809"/>
      <c r="BL154" s="628"/>
      <c r="BM154" s="809" t="s">
        <v>81</v>
      </c>
      <c r="BN154" s="809"/>
      <c r="BO154" s="628"/>
      <c r="BP154" s="809" t="s">
        <v>82</v>
      </c>
      <c r="BQ154" s="809"/>
      <c r="BR154" s="628"/>
      <c r="BS154" s="809" t="s">
        <v>83</v>
      </c>
      <c r="BT154" s="809"/>
      <c r="BU154" s="628"/>
      <c r="BV154" s="860"/>
    </row>
    <row r="155" s="810" customFormat="true" ht="45.75" hidden="false" customHeight="false" outlineLevel="0" collapsed="false">
      <c r="A155" s="848" t="s">
        <v>329</v>
      </c>
      <c r="B155" s="812" t="s">
        <v>104</v>
      </c>
      <c r="C155" s="816" t="s">
        <v>330</v>
      </c>
      <c r="D155" s="907" t="s">
        <v>331</v>
      </c>
      <c r="E155" s="907" t="s">
        <v>332</v>
      </c>
      <c r="F155" s="816" t="s">
        <v>333</v>
      </c>
      <c r="G155" s="815" t="s">
        <v>326</v>
      </c>
      <c r="H155" s="816" t="s">
        <v>334</v>
      </c>
      <c r="I155" s="816" t="s">
        <v>335</v>
      </c>
      <c r="J155" s="816" t="s">
        <v>336</v>
      </c>
      <c r="K155" s="908" t="s">
        <v>337</v>
      </c>
      <c r="L155" s="818" t="s">
        <v>338</v>
      </c>
      <c r="M155" s="819" t="s">
        <v>339</v>
      </c>
      <c r="N155" s="820" t="s">
        <v>340</v>
      </c>
      <c r="O155" s="821" t="s">
        <v>341</v>
      </c>
      <c r="P155" s="821" t="s">
        <v>342</v>
      </c>
      <c r="Q155" s="807"/>
      <c r="R155" s="822" t="s">
        <v>343</v>
      </c>
      <c r="S155" s="823" t="s">
        <v>344</v>
      </c>
      <c r="T155" s="824" t="s">
        <v>345</v>
      </c>
      <c r="U155" s="823" t="s">
        <v>346</v>
      </c>
      <c r="V155" s="825" t="s">
        <v>347</v>
      </c>
      <c r="W155" s="807"/>
      <c r="X155" s="807"/>
      <c r="Z155" s="727"/>
      <c r="AP155" s="860"/>
      <c r="AQ155" s="807"/>
      <c r="AR155" s="807"/>
      <c r="AS155" s="825" t="s">
        <v>348</v>
      </c>
      <c r="AT155" s="807"/>
      <c r="AU155" s="826" t="s">
        <v>344</v>
      </c>
      <c r="AV155" s="827" t="s">
        <v>345</v>
      </c>
      <c r="AW155" s="807"/>
      <c r="AX155" s="826" t="s">
        <v>344</v>
      </c>
      <c r="AY155" s="827" t="s">
        <v>345</v>
      </c>
      <c r="AZ155" s="807"/>
      <c r="BA155" s="826" t="s">
        <v>344</v>
      </c>
      <c r="BB155" s="827" t="s">
        <v>345</v>
      </c>
      <c r="BC155" s="807"/>
      <c r="BD155" s="826" t="s">
        <v>344</v>
      </c>
      <c r="BE155" s="827" t="s">
        <v>345</v>
      </c>
      <c r="BF155" s="807"/>
      <c r="BG155" s="826" t="s">
        <v>344</v>
      </c>
      <c r="BH155" s="827" t="s">
        <v>345</v>
      </c>
      <c r="BI155" s="807"/>
      <c r="BJ155" s="826" t="s">
        <v>344</v>
      </c>
      <c r="BK155" s="827" t="s">
        <v>345</v>
      </c>
      <c r="BL155" s="807"/>
      <c r="BM155" s="826" t="s">
        <v>344</v>
      </c>
      <c r="BN155" s="827" t="s">
        <v>345</v>
      </c>
      <c r="BO155" s="807"/>
      <c r="BP155" s="826" t="s">
        <v>344</v>
      </c>
      <c r="BQ155" s="827" t="s">
        <v>345</v>
      </c>
      <c r="BR155" s="807"/>
      <c r="BS155" s="826" t="s">
        <v>344</v>
      </c>
      <c r="BT155" s="827" t="s">
        <v>345</v>
      </c>
      <c r="BU155" s="807"/>
      <c r="BV155" s="860"/>
    </row>
    <row r="156" s="810" customFormat="true" ht="15" hidden="false" customHeight="false" outlineLevel="0" collapsed="false">
      <c r="A156" s="828" t="n">
        <v>1</v>
      </c>
      <c r="B156" s="829" t="str">
        <f aca="false">CONCATENATE(E156,": ",C156)</f>
        <v>USA: Metzger 2005</v>
      </c>
      <c r="C156" s="831" t="s">
        <v>413</v>
      </c>
      <c r="D156" s="831" t="s">
        <v>414</v>
      </c>
      <c r="E156" s="831" t="s">
        <v>83</v>
      </c>
      <c r="F156" s="871" t="s">
        <v>415</v>
      </c>
      <c r="G156" s="831"/>
      <c r="H156" s="832" t="s">
        <v>252</v>
      </c>
      <c r="I156" s="830" t="n">
        <v>2005</v>
      </c>
      <c r="J156" s="830"/>
      <c r="K156" s="909"/>
      <c r="L156" s="834" t="s">
        <v>416</v>
      </c>
      <c r="M156" s="835" t="n">
        <f aca="false">(K156*$AC$14)</f>
        <v>0</v>
      </c>
      <c r="N156" s="836" t="s">
        <v>417</v>
      </c>
      <c r="O156" s="837" t="n">
        <v>1</v>
      </c>
      <c r="P156" s="833" t="s">
        <v>418</v>
      </c>
      <c r="Q156" s="838"/>
      <c r="R156" s="839"/>
      <c r="S156" s="840" t="n">
        <f aca="false">IF(R156="Y","",IF(AND(M156="",K156=""),"",IF(M156="",K156,M156)))</f>
        <v>0</v>
      </c>
      <c r="T156" s="841" t="n">
        <f aca="false">IF(S156="","",IF($S$184="Y",U156,IF(S156&gt;=$S$176-$AB$35*$S$180,IF(S156&lt;=$S$176+$AB$35*$S$180,S156,""),"")))</f>
        <v>0</v>
      </c>
      <c r="U156" s="840" t="n">
        <f aca="false">IF(R156="Y","",IF(AND(M156="",K156=""),"",IF(M156="",K156*O156,M156*O156)))</f>
        <v>0</v>
      </c>
      <c r="V156" s="842" t="str">
        <f aca="false">IF(AND(N156="",L156=""),"",IF(N156="",L156,N156))</f>
        <v>US$2014/ ha/ yr</v>
      </c>
      <c r="W156" s="628"/>
      <c r="X156" s="628"/>
      <c r="Z156" s="727"/>
      <c r="AP156" s="860"/>
      <c r="AQ156" s="628"/>
      <c r="AR156" s="628"/>
      <c r="AS156" s="843" t="n">
        <f aca="false">$U156</f>
        <v>0</v>
      </c>
      <c r="AT156" s="628"/>
      <c r="AU156" s="843" t="e">
        <f aca="false">IF($AT$44="region",IF($E156=AU$762,$S156,""),IF($G156=AU$762,$S156,""))</f>
        <v>#REF!</v>
      </c>
      <c r="AV156" s="843" t="e">
        <f aca="false">IF($AT$44="Region",IF($E156=AU$762,$T156,""),IF($G156=AU$762,$T156,""))</f>
        <v>#REF!</v>
      </c>
      <c r="AW156" s="628"/>
      <c r="AX156" s="843" t="e">
        <f aca="false">IF($AT$44="region",IF($E156=AX$762,$S156,""),IF($G156=AX$762,$S156,""))</f>
        <v>#REF!</v>
      </c>
      <c r="AY156" s="843" t="e">
        <f aca="false">IF($AT$44="Region",IF($E156=AX$762,$T156,""),IF($G156=AX$762,$T156,""))</f>
        <v>#REF!</v>
      </c>
      <c r="AZ156" s="628"/>
      <c r="BA156" s="843" t="e">
        <f aca="false">IF($AT$44="region",IF($E156=BA$762,$S156,""),IF($G156=BA$762,$S156,""))</f>
        <v>#REF!</v>
      </c>
      <c r="BB156" s="843" t="e">
        <f aca="false">IF($AT$44="Region",IF($E156=BA$762,$T156,""),IF($G156=BA$762,$T156,""))</f>
        <v>#REF!</v>
      </c>
      <c r="BC156" s="628"/>
      <c r="BD156" s="843" t="e">
        <f aca="false">IF($AT$44="region",IF($E156=BD$762,$S156,""),IF($G156=BD$762,$S156,""))</f>
        <v>#REF!</v>
      </c>
      <c r="BE156" s="843" t="e">
        <f aca="false">IF($AT$44="Region",IF($E156=BD$762,$T156,""),IF($G156=BD$762,$T156,""))</f>
        <v>#REF!</v>
      </c>
      <c r="BF156" s="628"/>
      <c r="BG156" s="843" t="e">
        <f aca="false">IF($AT$44="region",IF($E156=BG$762,$S156,""),IF($G156=BG$762,$S156,""))</f>
        <v>#REF!</v>
      </c>
      <c r="BH156" s="843" t="e">
        <f aca="false">IF($AT$44="Region",IF($E156=BG$762,$T156,""),IF($G156=BG$762,$T156,""))</f>
        <v>#REF!</v>
      </c>
      <c r="BI156" s="628"/>
      <c r="BJ156" s="843" t="str">
        <f aca="false">IF($E156=$BJ$47,S156,"")</f>
        <v/>
      </c>
      <c r="BK156" s="843" t="str">
        <f aca="false">IF($E156=$BJ$47,T156,"")</f>
        <v/>
      </c>
      <c r="BL156" s="628"/>
      <c r="BM156" s="843" t="str">
        <f aca="false">IF($E156=$BM$47,S156,"")</f>
        <v/>
      </c>
      <c r="BN156" s="843" t="str">
        <f aca="false">IF($E156=$BM$47,T156,"")</f>
        <v/>
      </c>
      <c r="BO156" s="628"/>
      <c r="BP156" s="843" t="str">
        <f aca="false">IF($E156=$BP$47,S156,"")</f>
        <v/>
      </c>
      <c r="BQ156" s="843" t="str">
        <f aca="false">IF($E156=$BP$47,T156,"")</f>
        <v/>
      </c>
      <c r="BR156" s="628"/>
      <c r="BS156" s="843" t="n">
        <f aca="false">IF($E156=$BS$47,S156,"")</f>
        <v>0</v>
      </c>
      <c r="BT156" s="843" t="n">
        <f aca="false">IF($E156=$BS$47,T156,"")</f>
        <v>0</v>
      </c>
      <c r="BU156" s="628"/>
      <c r="BV156" s="860"/>
    </row>
    <row r="157" s="810" customFormat="true" ht="15" hidden="false" customHeight="false" outlineLevel="0" collapsed="false">
      <c r="A157" s="828" t="n">
        <v>2</v>
      </c>
      <c r="B157" s="829" t="str">
        <f aca="false">CONCATENATE(E157,": ",C157)</f>
        <v>OECD90: NSW 2016a</v>
      </c>
      <c r="C157" s="831" t="s">
        <v>419</v>
      </c>
      <c r="D157" s="831" t="s">
        <v>420</v>
      </c>
      <c r="E157" s="831" t="s">
        <v>75</v>
      </c>
      <c r="F157" s="831" t="s">
        <v>421</v>
      </c>
      <c r="G157" s="831"/>
      <c r="H157" s="832" t="s">
        <v>253</v>
      </c>
      <c r="I157" s="830" t="n">
        <v>2016</v>
      </c>
      <c r="J157" s="830"/>
      <c r="K157" s="910"/>
      <c r="L157" s="834" t="s">
        <v>422</v>
      </c>
      <c r="M157" s="835" t="n">
        <f aca="false">(K157*0.77)*$AC$3</f>
        <v>0</v>
      </c>
      <c r="N157" s="836" t="s">
        <v>417</v>
      </c>
      <c r="O157" s="837" t="n">
        <v>1</v>
      </c>
      <c r="P157" s="833" t="s">
        <v>423</v>
      </c>
      <c r="Q157" s="838"/>
      <c r="R157" s="839"/>
      <c r="S157" s="840" t="n">
        <f aca="false">IF(R157="Y","",IF(AND(M157="",K157=""),"",IF(M157="",K157,M157)))</f>
        <v>0</v>
      </c>
      <c r="T157" s="841" t="n">
        <f aca="false">IF(S157="","",IF($S$184="Y",U157,IF(S157&gt;=$S$176-$AB$35*$S$180,IF(S157&lt;=$S$176+$AB$35*$S$180,S157,""),"")))</f>
        <v>0</v>
      </c>
      <c r="U157" s="840" t="n">
        <f aca="false">IF(R157="Y","",IF(AND(M157="",K157=""),"",IF(M157="",K157*O157,M157*O157)))</f>
        <v>0</v>
      </c>
      <c r="V157" s="842" t="str">
        <f aca="false">IF(AND(N157="",L157=""),"",IF(N157="",L157,N157))</f>
        <v>US$2014/ ha/ yr</v>
      </c>
      <c r="W157" s="628"/>
      <c r="X157" s="628"/>
      <c r="Z157" s="727"/>
      <c r="AP157" s="860"/>
      <c r="AQ157" s="628"/>
      <c r="AR157" s="628"/>
      <c r="AS157" s="844"/>
      <c r="AT157" s="628"/>
      <c r="AU157" s="843" t="e">
        <f aca="false">IF($AT$44="region",IF($E157=AU$762,$S157,""),IF($G157=AU$762,$S157,""))</f>
        <v>#REF!</v>
      </c>
      <c r="AV157" s="843" t="e">
        <f aca="false">IF($AT$44="Region",IF($E157=AU$762,$T157,""),IF($G157=AU$762,$T157,""))</f>
        <v>#REF!</v>
      </c>
      <c r="AW157" s="628"/>
      <c r="AX157" s="843" t="e">
        <f aca="false">IF($AT$44="region",IF($E157=AX$762,$S157,""),IF($G157=AX$762,$S157,""))</f>
        <v>#REF!</v>
      </c>
      <c r="AY157" s="843" t="e">
        <f aca="false">IF($AT$44="Region",IF($E157=AX$762,$T157,""),IF($G157=AX$762,$T157,""))</f>
        <v>#REF!</v>
      </c>
      <c r="AZ157" s="628"/>
      <c r="BA157" s="843" t="e">
        <f aca="false">IF($AT$44="region",IF($E157=BA$762,$S157,""),IF($G157=BA$762,$S157,""))</f>
        <v>#REF!</v>
      </c>
      <c r="BB157" s="843" t="e">
        <f aca="false">IF($AT$44="Region",IF($E157=BA$762,$T157,""),IF($G157=BA$762,$T157,""))</f>
        <v>#REF!</v>
      </c>
      <c r="BC157" s="628"/>
      <c r="BD157" s="843" t="e">
        <f aca="false">IF($AT$44="region",IF($E157=BD$762,$S157,""),IF($G157=BD$762,$S157,""))</f>
        <v>#REF!</v>
      </c>
      <c r="BE157" s="843" t="e">
        <f aca="false">IF($AT$44="Region",IF($E157=BD$762,$T157,""),IF($G157=BD$762,$T157,""))</f>
        <v>#REF!</v>
      </c>
      <c r="BF157" s="628"/>
      <c r="BG157" s="843" t="e">
        <f aca="false">IF($AT$44="region",IF($E157=BG$762,$S157,""),IF($G157=BG$762,$S157,""))</f>
        <v>#REF!</v>
      </c>
      <c r="BH157" s="843" t="e">
        <f aca="false">IF($AT$44="Region",IF($E157=BG$762,$T157,""),IF($G157=BG$762,$T157,""))</f>
        <v>#REF!</v>
      </c>
      <c r="BI157" s="628"/>
      <c r="BJ157" s="843" t="str">
        <f aca="false">IF($E157=$BJ$47,S157,"")</f>
        <v/>
      </c>
      <c r="BK157" s="843" t="str">
        <f aca="false">IF($E157=$BJ$47,T157,"")</f>
        <v/>
      </c>
      <c r="BL157" s="628"/>
      <c r="BM157" s="843" t="str">
        <f aca="false">IF($E157=$BM$47,S157,"")</f>
        <v/>
      </c>
      <c r="BN157" s="843" t="str">
        <f aca="false">IF($E157=$BM$47,T157,"")</f>
        <v/>
      </c>
      <c r="BO157" s="628"/>
      <c r="BP157" s="843" t="str">
        <f aca="false">IF($E157=$BP$47,S157,"")</f>
        <v/>
      </c>
      <c r="BQ157" s="843" t="str">
        <f aca="false">IF($E157=$BP$47,T157,"")</f>
        <v/>
      </c>
      <c r="BR157" s="628"/>
      <c r="BS157" s="843" t="str">
        <f aca="false">IF($E157=$BS$47,S157,"")</f>
        <v/>
      </c>
      <c r="BT157" s="843" t="str">
        <f aca="false">IF($E157=$BS$47,T157,"")</f>
        <v/>
      </c>
      <c r="BU157" s="628"/>
      <c r="BV157" s="860"/>
    </row>
    <row r="158" s="810" customFormat="true" ht="15" hidden="false" customHeight="false" outlineLevel="0" collapsed="false">
      <c r="A158" s="828" t="n">
        <v>3</v>
      </c>
      <c r="B158" s="829" t="str">
        <f aca="false">CONCATENATE(E158,": ",C158)</f>
        <v>OECD90: NSW 2016b</v>
      </c>
      <c r="C158" s="830" t="s">
        <v>424</v>
      </c>
      <c r="D158" s="830" t="s">
        <v>425</v>
      </c>
      <c r="E158" s="831" t="s">
        <v>75</v>
      </c>
      <c r="F158" s="830" t="s">
        <v>421</v>
      </c>
      <c r="G158" s="831"/>
      <c r="H158" s="832" t="s">
        <v>253</v>
      </c>
      <c r="I158" s="830" t="n">
        <v>2016</v>
      </c>
      <c r="J158" s="830"/>
      <c r="K158" s="891"/>
      <c r="L158" s="834" t="s">
        <v>422</v>
      </c>
      <c r="M158" s="835" t="n">
        <f aca="false">(K158*0.77)*$AC$3</f>
        <v>0</v>
      </c>
      <c r="N158" s="836" t="s">
        <v>417</v>
      </c>
      <c r="O158" s="837" t="n">
        <v>1</v>
      </c>
      <c r="P158" s="833" t="s">
        <v>426</v>
      </c>
      <c r="Q158" s="838"/>
      <c r="R158" s="839"/>
      <c r="S158" s="840" t="n">
        <f aca="false">IF(R158="Y","",IF(AND(M158="",K158=""),"",IF(M158="",K158,M158)))</f>
        <v>0</v>
      </c>
      <c r="T158" s="841" t="n">
        <f aca="false">IF(S158="","",IF($S$184="Y",U158,IF(S158&gt;=$S$176-$AB$35*$S$180,IF(S158&lt;=$S$176+$AB$35*$S$180,S158,""),"")))</f>
        <v>0</v>
      </c>
      <c r="U158" s="840" t="n">
        <f aca="false">IF(R158="Y","",IF(AND(M158="",K158=""),"",IF(M158="",K158*O158,M158*O158)))</f>
        <v>0</v>
      </c>
      <c r="V158" s="842" t="str">
        <f aca="false">IF(AND(N158="",L158=""),"",IF(N158="",L158,N158))</f>
        <v>US$2014/ ha/ yr</v>
      </c>
      <c r="W158" s="628"/>
      <c r="X158" s="628"/>
      <c r="Z158" s="727"/>
      <c r="AP158" s="860"/>
      <c r="AQ158" s="628"/>
      <c r="AR158" s="628"/>
      <c r="AS158" s="844"/>
      <c r="AT158" s="628"/>
      <c r="AU158" s="843" t="e">
        <f aca="false">IF($AT$44="region",IF($E158=AU$762,$S158,""),IF($G158=AU$762,$S158,""))</f>
        <v>#REF!</v>
      </c>
      <c r="AV158" s="843" t="e">
        <f aca="false">IF($AT$44="Region",IF($E158=AU$762,$T158,""),IF($G158=AU$762,$T158,""))</f>
        <v>#REF!</v>
      </c>
      <c r="AW158" s="628"/>
      <c r="AX158" s="843" t="e">
        <f aca="false">IF($AT$44="region",IF($E158=AX$762,$S158,""),IF($G158=AX$762,$S158,""))</f>
        <v>#REF!</v>
      </c>
      <c r="AY158" s="843" t="e">
        <f aca="false">IF($AT$44="Region",IF($E158=AX$762,$T158,""),IF($G158=AX$762,$T158,""))</f>
        <v>#REF!</v>
      </c>
      <c r="AZ158" s="628"/>
      <c r="BA158" s="843" t="e">
        <f aca="false">IF($AT$44="region",IF($E158=BA$762,$S158,""),IF($G158=BA$762,$S158,""))</f>
        <v>#REF!</v>
      </c>
      <c r="BB158" s="843" t="e">
        <f aca="false">IF($AT$44="Region",IF($E158=BA$762,$T158,""),IF($G158=BA$762,$T158,""))</f>
        <v>#REF!</v>
      </c>
      <c r="BC158" s="628"/>
      <c r="BD158" s="843" t="e">
        <f aca="false">IF($AT$44="region",IF($E158=BD$762,$S158,""),IF($G158=BD$762,$S158,""))</f>
        <v>#REF!</v>
      </c>
      <c r="BE158" s="843" t="e">
        <f aca="false">IF($AT$44="Region",IF($E158=BD$762,$T158,""),IF($G158=BD$762,$T158,""))</f>
        <v>#REF!</v>
      </c>
      <c r="BF158" s="628"/>
      <c r="BG158" s="843" t="e">
        <f aca="false">IF($AT$44="region",IF($E158=BG$762,$S158,""),IF($G158=BG$762,$S158,""))</f>
        <v>#REF!</v>
      </c>
      <c r="BH158" s="843" t="e">
        <f aca="false">IF($AT$44="Region",IF($E158=BG$762,$T158,""),IF($G158=BG$762,$T158,""))</f>
        <v>#REF!</v>
      </c>
      <c r="BI158" s="628"/>
      <c r="BJ158" s="843" t="str">
        <f aca="false">IF($E158=$BJ$47,S158,"")</f>
        <v/>
      </c>
      <c r="BK158" s="843" t="str">
        <f aca="false">IF($E158=$BJ$47,T158,"")</f>
        <v/>
      </c>
      <c r="BL158" s="628"/>
      <c r="BM158" s="843" t="str">
        <f aca="false">IF($E158=$BM$47,S158,"")</f>
        <v/>
      </c>
      <c r="BN158" s="843" t="str">
        <f aca="false">IF($E158=$BM$47,T158,"")</f>
        <v/>
      </c>
      <c r="BO158" s="628"/>
      <c r="BP158" s="843" t="str">
        <f aca="false">IF($E158=$BP$47,S158,"")</f>
        <v/>
      </c>
      <c r="BQ158" s="843" t="str">
        <f aca="false">IF($E158=$BP$47,T158,"")</f>
        <v/>
      </c>
      <c r="BR158" s="628"/>
      <c r="BS158" s="843" t="str">
        <f aca="false">IF($E158=$BS$47,S158,"")</f>
        <v/>
      </c>
      <c r="BT158" s="843" t="str">
        <f aca="false">IF($E158=$BS$47,T158,"")</f>
        <v/>
      </c>
      <c r="BU158" s="628"/>
      <c r="BV158" s="860"/>
    </row>
    <row r="159" s="810" customFormat="true" ht="15" hidden="false" customHeight="false" outlineLevel="0" collapsed="false">
      <c r="A159" s="828" t="n">
        <v>4</v>
      </c>
      <c r="B159" s="829" t="str">
        <f aca="false">CONCATENATE(E159,": ",C159)</f>
        <v>USA: Lyle Holmgren and Dillon Feuz 2016</v>
      </c>
      <c r="C159" s="830" t="s">
        <v>427</v>
      </c>
      <c r="D159" s="830" t="s">
        <v>428</v>
      </c>
      <c r="E159" s="831" t="s">
        <v>83</v>
      </c>
      <c r="F159" s="830" t="s">
        <v>429</v>
      </c>
      <c r="G159" s="831"/>
      <c r="H159" s="832" t="s">
        <v>252</v>
      </c>
      <c r="I159" s="830" t="n">
        <v>2015</v>
      </c>
      <c r="J159" s="830"/>
      <c r="K159" s="891"/>
      <c r="L159" s="834" t="s">
        <v>430</v>
      </c>
      <c r="M159" s="835" t="n">
        <f aca="false">K159*$AC$4</f>
        <v>0</v>
      </c>
      <c r="N159" s="836" t="s">
        <v>417</v>
      </c>
      <c r="O159" s="837" t="n">
        <v>1</v>
      </c>
      <c r="P159" s="833" t="s">
        <v>431</v>
      </c>
      <c r="Q159" s="838"/>
      <c r="R159" s="839"/>
      <c r="S159" s="840" t="n">
        <f aca="false">IF(R159="Y","",IF(AND(M159="",K159=""),"",IF(M159="",K159,M159)))</f>
        <v>0</v>
      </c>
      <c r="T159" s="841" t="n">
        <f aca="false">IF(S159="","",IF($S$184="Y",U159,IF(S159&gt;=$S$176-$AB$35*$S$180,IF(S159&lt;=$S$176+$AB$35*$S$180,S159,""),"")))</f>
        <v>0</v>
      </c>
      <c r="U159" s="840" t="n">
        <f aca="false">IF(R159="Y","",IF(AND(M159="",K159=""),"",IF(M159="",K159*O159,M159*O159)))</f>
        <v>0</v>
      </c>
      <c r="V159" s="842" t="str">
        <f aca="false">IF(AND(N159="",L159=""),"",IF(N159="",L159,N159))</f>
        <v>US$2014/ ha/ yr</v>
      </c>
      <c r="W159" s="628"/>
      <c r="X159" s="628"/>
      <c r="Z159" s="727"/>
      <c r="AP159" s="860"/>
      <c r="AQ159" s="628"/>
      <c r="AR159" s="628"/>
      <c r="AS159" s="844"/>
      <c r="AT159" s="628"/>
      <c r="AU159" s="843" t="e">
        <f aca="false">IF($AT$44="region",IF($E159=AU$762,$S159,""),IF($G159=AU$762,$S159,""))</f>
        <v>#REF!</v>
      </c>
      <c r="AV159" s="843" t="e">
        <f aca="false">IF($AT$44="Region",IF($E159=AU$762,$T159,""),IF($G159=AU$762,$T159,""))</f>
        <v>#REF!</v>
      </c>
      <c r="AW159" s="628"/>
      <c r="AX159" s="843" t="e">
        <f aca="false">IF($AT$44="region",IF($E159=AX$762,$S159,""),IF($G159=AX$762,$S159,""))</f>
        <v>#REF!</v>
      </c>
      <c r="AY159" s="843" t="e">
        <f aca="false">IF($AT$44="Region",IF($E159=AX$762,$T159,""),IF($G159=AX$762,$T159,""))</f>
        <v>#REF!</v>
      </c>
      <c r="AZ159" s="628"/>
      <c r="BA159" s="843" t="e">
        <f aca="false">IF($AT$44="region",IF($E159=BA$762,$S159,""),IF($G159=BA$762,$S159,""))</f>
        <v>#REF!</v>
      </c>
      <c r="BB159" s="843" t="e">
        <f aca="false">IF($AT$44="Region",IF($E159=BA$762,$T159,""),IF($G159=BA$762,$T159,""))</f>
        <v>#REF!</v>
      </c>
      <c r="BC159" s="628"/>
      <c r="BD159" s="843" t="e">
        <f aca="false">IF($AT$44="region",IF($E159=BD$762,$S159,""),IF($G159=BD$762,$S159,""))</f>
        <v>#REF!</v>
      </c>
      <c r="BE159" s="843" t="e">
        <f aca="false">IF($AT$44="Region",IF($E159=BD$762,$T159,""),IF($G159=BD$762,$T159,""))</f>
        <v>#REF!</v>
      </c>
      <c r="BF159" s="628"/>
      <c r="BG159" s="843" t="e">
        <f aca="false">IF($AT$44="region",IF($E159=BG$762,$S159,""),IF($G159=BG$762,$S159,""))</f>
        <v>#REF!</v>
      </c>
      <c r="BH159" s="843" t="e">
        <f aca="false">IF($AT$44="Region",IF($E159=BG$762,$T159,""),IF($G159=BG$762,$T159,""))</f>
        <v>#REF!</v>
      </c>
      <c r="BI159" s="628"/>
      <c r="BJ159" s="843" t="str">
        <f aca="false">IF($E159=$BJ$47,S159,"")</f>
        <v/>
      </c>
      <c r="BK159" s="843" t="str">
        <f aca="false">IF($E159=$BJ$47,T159,"")</f>
        <v/>
      </c>
      <c r="BL159" s="628"/>
      <c r="BM159" s="843" t="str">
        <f aca="false">IF($E159=$BM$47,S159,"")</f>
        <v/>
      </c>
      <c r="BN159" s="843" t="str">
        <f aca="false">IF($E159=$BM$47,T159,"")</f>
        <v/>
      </c>
      <c r="BO159" s="628"/>
      <c r="BP159" s="843" t="str">
        <f aca="false">IF($E159=$BP$47,S159,"")</f>
        <v/>
      </c>
      <c r="BQ159" s="843" t="str">
        <f aca="false">IF($E159=$BP$47,T159,"")</f>
        <v/>
      </c>
      <c r="BR159" s="628"/>
      <c r="BS159" s="843" t="n">
        <f aca="false">IF($E159=$BS$47,S159,"")</f>
        <v>0</v>
      </c>
      <c r="BT159" s="843" t="n">
        <f aca="false">IF($E159=$BS$47,T159,"")</f>
        <v>0</v>
      </c>
      <c r="BU159" s="628"/>
      <c r="BV159" s="860"/>
    </row>
    <row r="160" s="810" customFormat="true" ht="15" hidden="false" customHeight="false" outlineLevel="0" collapsed="false">
      <c r="A160" s="828" t="n">
        <v>5</v>
      </c>
      <c r="B160" s="829" t="str">
        <f aca="false">CONCATENATE(E160,": ",C160)</f>
        <v>USA: Griffith 2015</v>
      </c>
      <c r="C160" s="830" t="s">
        <v>432</v>
      </c>
      <c r="D160" s="830" t="s">
        <v>433</v>
      </c>
      <c r="E160" s="831" t="s">
        <v>83</v>
      </c>
      <c r="F160" s="830" t="s">
        <v>434</v>
      </c>
      <c r="G160" s="831"/>
      <c r="H160" s="832" t="s">
        <v>252</v>
      </c>
      <c r="I160" s="830" t="n">
        <v>2015</v>
      </c>
      <c r="J160" s="830"/>
      <c r="K160" s="891"/>
      <c r="L160" s="834" t="s">
        <v>435</v>
      </c>
      <c r="M160" s="835" t="n">
        <f aca="false">(K160*$AC$4)*$AM$6</f>
        <v>0</v>
      </c>
      <c r="N160" s="836" t="s">
        <v>417</v>
      </c>
      <c r="O160" s="837" t="n">
        <v>1</v>
      </c>
      <c r="P160" s="833" t="s">
        <v>436</v>
      </c>
      <c r="Q160" s="838"/>
      <c r="R160" s="839"/>
      <c r="S160" s="840" t="n">
        <f aca="false">IF(R160="Y","",IF(AND(M160="",K160=""),"",IF(M160="",K160,M160)))</f>
        <v>0</v>
      </c>
      <c r="T160" s="841" t="n">
        <f aca="false">IF(S160="","",IF($S$184="Y",U160,IF(S160&gt;=$S$176-$AB$35*$S$180,IF(S160&lt;=$S$176+$AB$35*$S$180,S160,""),"")))</f>
        <v>0</v>
      </c>
      <c r="U160" s="840" t="n">
        <f aca="false">IF(R160="Y","",IF(AND(M160="",K160=""),"",IF(M160="",K160*O160,M160*O160)))</f>
        <v>0</v>
      </c>
      <c r="V160" s="842" t="str">
        <f aca="false">IF(AND(N160="",L160=""),"",IF(N160="",L160,N160))</f>
        <v>US$2014/ ha/ yr</v>
      </c>
      <c r="W160" s="628"/>
      <c r="X160" s="628"/>
      <c r="Z160" s="727"/>
      <c r="AP160" s="860"/>
      <c r="AQ160" s="628"/>
      <c r="AR160" s="628"/>
      <c r="AS160" s="844"/>
      <c r="AT160" s="628"/>
      <c r="AU160" s="843"/>
      <c r="AV160" s="843"/>
      <c r="AW160" s="628"/>
      <c r="AX160" s="843"/>
      <c r="AY160" s="843"/>
      <c r="AZ160" s="628"/>
      <c r="BA160" s="843"/>
      <c r="BB160" s="843"/>
      <c r="BC160" s="628"/>
      <c r="BD160" s="843"/>
      <c r="BE160" s="843"/>
      <c r="BF160" s="628"/>
      <c r="BG160" s="843"/>
      <c r="BH160" s="843"/>
      <c r="BI160" s="628"/>
      <c r="BJ160" s="843"/>
      <c r="BK160" s="843"/>
      <c r="BL160" s="628"/>
      <c r="BM160" s="843"/>
      <c r="BN160" s="843"/>
      <c r="BO160" s="628"/>
      <c r="BP160" s="843"/>
      <c r="BQ160" s="843"/>
      <c r="BR160" s="628"/>
      <c r="BS160" s="843"/>
      <c r="BT160" s="843"/>
      <c r="BU160" s="628"/>
      <c r="BV160" s="860"/>
    </row>
    <row r="161" s="810" customFormat="true" ht="15" hidden="false" customHeight="false" outlineLevel="0" collapsed="false">
      <c r="A161" s="828" t="n">
        <v>6</v>
      </c>
      <c r="B161" s="829" t="str">
        <f aca="false">CONCATENATE(E161,": ",C161)</f>
        <v>USA: Holmgren 2013</v>
      </c>
      <c r="C161" s="830" t="s">
        <v>437</v>
      </c>
      <c r="D161" s="830" t="s">
        <v>438</v>
      </c>
      <c r="E161" s="831" t="s">
        <v>83</v>
      </c>
      <c r="F161" s="830" t="s">
        <v>429</v>
      </c>
      <c r="G161" s="831"/>
      <c r="H161" s="832" t="s">
        <v>252</v>
      </c>
      <c r="I161" s="830" t="n">
        <v>2013</v>
      </c>
      <c r="J161" s="830"/>
      <c r="K161" s="891"/>
      <c r="L161" s="834" t="s">
        <v>439</v>
      </c>
      <c r="M161" s="835" t="n">
        <f aca="false">K161*$AC$6</f>
        <v>0</v>
      </c>
      <c r="N161" s="836" t="s">
        <v>417</v>
      </c>
      <c r="O161" s="837" t="n">
        <v>1</v>
      </c>
      <c r="P161" s="833" t="s">
        <v>440</v>
      </c>
      <c r="Q161" s="838"/>
      <c r="R161" s="839"/>
      <c r="S161" s="840" t="n">
        <f aca="false">IF(R161="Y","",IF(AND(M161="",K161=""),"",IF(M161="",K161,M161)))</f>
        <v>0</v>
      </c>
      <c r="T161" s="841" t="n">
        <f aca="false">IF(S161="","",IF($S$184="Y",U161,IF(S161&gt;=$S$176-$AB$35*$S$180,IF(S161&lt;=$S$176+$AB$35*$S$180,S161,""),"")))</f>
        <v>0</v>
      </c>
      <c r="U161" s="840" t="n">
        <f aca="false">IF(R161="Y","",IF(AND(M161="",K161=""),"",IF(M161="",K161*O161,M161*O161)))</f>
        <v>0</v>
      </c>
      <c r="V161" s="842" t="str">
        <f aca="false">IF(AND(N161="",L161=""),"",IF(N161="",L161,N161))</f>
        <v>US$2014/ ha/ yr</v>
      </c>
      <c r="W161" s="628"/>
      <c r="X161" s="628"/>
      <c r="Z161" s="727"/>
      <c r="AP161" s="860"/>
      <c r="AQ161" s="628"/>
      <c r="AR161" s="628"/>
      <c r="AS161" s="844"/>
      <c r="AT161" s="628"/>
      <c r="AU161" s="843" t="e">
        <f aca="false">IF($AT$44="region",IF($E161=AU$762,$S161,""),IF($G161=AU$762,$S161,""))</f>
        <v>#REF!</v>
      </c>
      <c r="AV161" s="843" t="e">
        <f aca="false">IF($AT$44="Region",IF($E161=AU$762,$T161,""),IF($G161=AU$762,$T161,""))</f>
        <v>#REF!</v>
      </c>
      <c r="AW161" s="628"/>
      <c r="AX161" s="843" t="e">
        <f aca="false">IF($AT$44="region",IF($E161=AX$762,$S161,""),IF($G161=AX$762,$S161,""))</f>
        <v>#REF!</v>
      </c>
      <c r="AY161" s="843" t="e">
        <f aca="false">IF($AT$44="Region",IF($E161=AX$762,$T161,""),IF($G161=AX$762,$T161,""))</f>
        <v>#REF!</v>
      </c>
      <c r="AZ161" s="628"/>
      <c r="BA161" s="843" t="e">
        <f aca="false">IF($AT$44="region",IF($E161=BA$762,$S161,""),IF($G161=BA$762,$S161,""))</f>
        <v>#REF!</v>
      </c>
      <c r="BB161" s="843" t="e">
        <f aca="false">IF($AT$44="Region",IF($E161=BA$762,$T161,""),IF($G161=BA$762,$T161,""))</f>
        <v>#REF!</v>
      </c>
      <c r="BC161" s="628"/>
      <c r="BD161" s="843" t="e">
        <f aca="false">IF($AT$44="region",IF($E161=BD$762,$S161,""),IF($G161=BD$762,$S161,""))</f>
        <v>#REF!</v>
      </c>
      <c r="BE161" s="843" t="e">
        <f aca="false">IF($AT$44="Region",IF($E161=BD$762,$T161,""),IF($G161=BD$762,$T161,""))</f>
        <v>#REF!</v>
      </c>
      <c r="BF161" s="628"/>
      <c r="BG161" s="843" t="e">
        <f aca="false">IF($AT$44="region",IF($E161=BG$762,$S161,""),IF($G161=BG$762,$S161,""))</f>
        <v>#REF!</v>
      </c>
      <c r="BH161" s="843" t="e">
        <f aca="false">IF($AT$44="Region",IF($E161=BG$762,$T161,""),IF($G161=BG$762,$T161,""))</f>
        <v>#REF!</v>
      </c>
      <c r="BI161" s="628"/>
      <c r="BJ161" s="843" t="str">
        <f aca="false">IF($E161=$BJ$47,S161,"")</f>
        <v/>
      </c>
      <c r="BK161" s="843" t="str">
        <f aca="false">IF($E161=$BJ$47,T161,"")</f>
        <v/>
      </c>
      <c r="BL161" s="628"/>
      <c r="BM161" s="843" t="str">
        <f aca="false">IF($E161=$BM$47,S161,"")</f>
        <v/>
      </c>
      <c r="BN161" s="843" t="str">
        <f aca="false">IF($E161=$BM$47,T161,"")</f>
        <v/>
      </c>
      <c r="BO161" s="628"/>
      <c r="BP161" s="843" t="str">
        <f aca="false">IF($E161=$BP$47,S161,"")</f>
        <v/>
      </c>
      <c r="BQ161" s="843" t="str">
        <f aca="false">IF($E161=$BP$47,T161,"")</f>
        <v/>
      </c>
      <c r="BR161" s="628"/>
      <c r="BS161" s="843" t="n">
        <f aca="false">IF($E161=$BS$47,S161,"")</f>
        <v>0</v>
      </c>
      <c r="BT161" s="843" t="n">
        <f aca="false">IF($E161=$BS$47,T161,"")</f>
        <v>0</v>
      </c>
      <c r="BU161" s="628"/>
      <c r="BV161" s="860"/>
    </row>
    <row r="162" s="810" customFormat="true" ht="15.75" hidden="false" customHeight="false" outlineLevel="0" collapsed="false">
      <c r="A162" s="828" t="n">
        <v>7</v>
      </c>
      <c r="B162" s="829" t="str">
        <f aca="false">CONCATENATE(E162,": ",C162)</f>
        <v>OECD90: NSW 2016c</v>
      </c>
      <c r="C162" s="830" t="s">
        <v>441</v>
      </c>
      <c r="D162" s="845" t="s">
        <v>442</v>
      </c>
      <c r="E162" s="831" t="s">
        <v>75</v>
      </c>
      <c r="F162" s="830" t="s">
        <v>421</v>
      </c>
      <c r="G162" s="831"/>
      <c r="H162" s="832" t="s">
        <v>253</v>
      </c>
      <c r="I162" s="830" t="n">
        <v>2016</v>
      </c>
      <c r="J162" s="830"/>
      <c r="K162" s="891"/>
      <c r="L162" s="834" t="s">
        <v>422</v>
      </c>
      <c r="M162" s="835" t="n">
        <f aca="false">(K162*0.77)*$AC$3</f>
        <v>0</v>
      </c>
      <c r="N162" s="836" t="s">
        <v>417</v>
      </c>
      <c r="O162" s="837" t="n">
        <v>1</v>
      </c>
      <c r="P162" s="833" t="s">
        <v>443</v>
      </c>
      <c r="Q162" s="838"/>
      <c r="R162" s="839"/>
      <c r="S162" s="840" t="n">
        <f aca="false">IF(R162="Y","",IF(AND(M162="",K162=""),"",IF(M162="",K162,M162)))</f>
        <v>0</v>
      </c>
      <c r="T162" s="841" t="n">
        <f aca="false">IF(S162="","",IF($S$184="Y",U162,IF(S162&gt;=$S$176-$AB$35*$S$180,IF(S162&lt;=$S$176+$AB$35*$S$180,S162,""),"")))</f>
        <v>0</v>
      </c>
      <c r="U162" s="840" t="n">
        <f aca="false">IF(R162="Y","",IF(AND(M162="",K162=""),"",IF(M162="",K162*O162,M162*O162)))</f>
        <v>0</v>
      </c>
      <c r="V162" s="842" t="str">
        <f aca="false">IF(AND(N162="",L162=""),"",IF(N162="",L162,N162))</f>
        <v>US$2014/ ha/ yr</v>
      </c>
      <c r="W162" s="628"/>
      <c r="X162" s="628"/>
      <c r="Z162" s="727"/>
      <c r="AP162" s="860"/>
      <c r="AQ162" s="628"/>
      <c r="AR162" s="628"/>
      <c r="AS162" s="844"/>
      <c r="AT162" s="628"/>
      <c r="AU162" s="843" t="e">
        <f aca="false">IF($AT$44="region",IF($E162=AU$762,$S162,""),IF($G162=AU$762,$S162,""))</f>
        <v>#REF!</v>
      </c>
      <c r="AV162" s="843" t="e">
        <f aca="false">IF($AT$44="Region",IF($E162=AU$762,$T162,""),IF($G162=AU$762,$T162,""))</f>
        <v>#REF!</v>
      </c>
      <c r="AW162" s="628"/>
      <c r="AX162" s="843" t="e">
        <f aca="false">IF($AT$44="region",IF($E162=AX$762,$S162,""),IF($G162=AX$762,$S162,""))</f>
        <v>#REF!</v>
      </c>
      <c r="AY162" s="843" t="e">
        <f aca="false">IF($AT$44="Region",IF($E162=AX$762,$T162,""),IF($G162=AX$762,$T162,""))</f>
        <v>#REF!</v>
      </c>
      <c r="AZ162" s="628"/>
      <c r="BA162" s="843" t="e">
        <f aca="false">IF($AT$44="region",IF($E162=BA$762,$S162,""),IF($G162=BA$762,$S162,""))</f>
        <v>#REF!</v>
      </c>
      <c r="BB162" s="843" t="e">
        <f aca="false">IF($AT$44="Region",IF($E162=BA$762,$T162,""),IF($G162=BA$762,$T162,""))</f>
        <v>#REF!</v>
      </c>
      <c r="BC162" s="628"/>
      <c r="BD162" s="843" t="e">
        <f aca="false">IF($AT$44="region",IF($E162=BD$762,$S162,""),IF($G162=BD$762,$S162,""))</f>
        <v>#REF!</v>
      </c>
      <c r="BE162" s="843" t="e">
        <f aca="false">IF($AT$44="Region",IF($E162=BD$762,$T162,""),IF($G162=BD$762,$T162,""))</f>
        <v>#REF!</v>
      </c>
      <c r="BF162" s="628"/>
      <c r="BG162" s="843" t="e">
        <f aca="false">IF($AT$44="region",IF($E162=BG$762,$S162,""),IF($G162=BG$762,$S162,""))</f>
        <v>#REF!</v>
      </c>
      <c r="BH162" s="843" t="e">
        <f aca="false">IF($AT$44="Region",IF($E162=BG$762,$T162,""),IF($G162=BG$762,$T162,""))</f>
        <v>#REF!</v>
      </c>
      <c r="BI162" s="628"/>
      <c r="BJ162" s="843" t="str">
        <f aca="false">IF($E162=$BJ$47,S162,"")</f>
        <v/>
      </c>
      <c r="BK162" s="843" t="str">
        <f aca="false">IF($E162=$BJ$47,T162,"")</f>
        <v/>
      </c>
      <c r="BL162" s="628"/>
      <c r="BM162" s="843" t="str">
        <f aca="false">IF($E162=$BM$47,S162,"")</f>
        <v/>
      </c>
      <c r="BN162" s="843" t="str">
        <f aca="false">IF($E162=$BM$47,T162,"")</f>
        <v/>
      </c>
      <c r="BO162" s="628"/>
      <c r="BP162" s="843" t="str">
        <f aca="false">IF($E162=$BP$47,S162,"")</f>
        <v/>
      </c>
      <c r="BQ162" s="843" t="str">
        <f aca="false">IF($E162=$BP$47,T162,"")</f>
        <v/>
      </c>
      <c r="BR162" s="628"/>
      <c r="BS162" s="843" t="str">
        <f aca="false">IF($E162=$BS$47,S162,"")</f>
        <v/>
      </c>
      <c r="BT162" s="843" t="str">
        <f aca="false">IF($E162=$BS$47,T162,"")</f>
        <v/>
      </c>
      <c r="BU162" s="628"/>
      <c r="BV162" s="860"/>
    </row>
    <row r="163" s="810" customFormat="true" ht="15" hidden="false" customHeight="false" outlineLevel="0" collapsed="false">
      <c r="A163" s="828" t="n">
        <v>8</v>
      </c>
      <c r="B163" s="829" t="str">
        <f aca="false">CONCATENATE(E163,": ",C163)</f>
        <v>Latin America: Guevara 2012</v>
      </c>
      <c r="C163" s="830" t="s">
        <v>444</v>
      </c>
      <c r="D163" s="830" t="s">
        <v>445</v>
      </c>
      <c r="E163" s="831" t="s">
        <v>79</v>
      </c>
      <c r="F163" s="830" t="s">
        <v>446</v>
      </c>
      <c r="G163" s="831"/>
      <c r="H163" s="832" t="s">
        <v>252</v>
      </c>
      <c r="I163" s="830" t="n">
        <v>2010</v>
      </c>
      <c r="J163" s="830"/>
      <c r="K163" s="891"/>
      <c r="L163" s="834" t="s">
        <v>447</v>
      </c>
      <c r="M163" s="835" t="n">
        <f aca="false">K163*$AC$9</f>
        <v>0</v>
      </c>
      <c r="N163" s="836" t="s">
        <v>417</v>
      </c>
      <c r="O163" s="837" t="n">
        <v>1</v>
      </c>
      <c r="P163" s="833" t="s">
        <v>448</v>
      </c>
      <c r="Q163" s="838"/>
      <c r="R163" s="839"/>
      <c r="S163" s="840" t="n">
        <f aca="false">IF(R163="Y","",IF(AND(M163="",K163=""),"",IF(M163="",K163,M163)))</f>
        <v>0</v>
      </c>
      <c r="T163" s="841" t="n">
        <f aca="false">IF(S163="","",IF($S$184="Y",U163,IF(S163&gt;=$S$176-$AB$35*$S$180,IF(S163&lt;=$S$176+$AB$35*$S$180,S163,""),"")))</f>
        <v>0</v>
      </c>
      <c r="U163" s="840" t="n">
        <f aca="false">IF(R163="Y","",IF(AND(M163="",K163=""),"",IF(M163="",K163*O163,M163*O163)))</f>
        <v>0</v>
      </c>
      <c r="V163" s="842" t="str">
        <f aca="false">IF(AND(N163="",L163=""),"",IF(N163="",L163,N163))</f>
        <v>US$2014/ ha/ yr</v>
      </c>
      <c r="W163" s="628"/>
      <c r="X163" s="628"/>
      <c r="Z163" s="727"/>
      <c r="AP163" s="860"/>
      <c r="AQ163" s="628"/>
      <c r="AR163" s="628"/>
      <c r="AS163" s="844"/>
      <c r="AT163" s="628"/>
      <c r="AU163" s="843" t="e">
        <f aca="false">IF($AT$44="region",IF($E163=AU$762,$S163,""),IF($G163=AU$762,$S163,""))</f>
        <v>#REF!</v>
      </c>
      <c r="AV163" s="843" t="e">
        <f aca="false">IF($AT$44="Region",IF($E163=AU$762,$T163,""),IF($G163=AU$762,$T163,""))</f>
        <v>#REF!</v>
      </c>
      <c r="AW163" s="628"/>
      <c r="AX163" s="843" t="e">
        <f aca="false">IF($AT$44="region",IF($E163=AX$762,$S163,""),IF($G163=AX$762,$S163,""))</f>
        <v>#REF!</v>
      </c>
      <c r="AY163" s="843" t="e">
        <f aca="false">IF($AT$44="Region",IF($E163=AX$762,$T163,""),IF($G163=AX$762,$T163,""))</f>
        <v>#REF!</v>
      </c>
      <c r="AZ163" s="628"/>
      <c r="BA163" s="843" t="e">
        <f aca="false">IF($AT$44="region",IF($E163=BA$762,$S163,""),IF($G163=BA$762,$S163,""))</f>
        <v>#REF!</v>
      </c>
      <c r="BB163" s="843" t="e">
        <f aca="false">IF($AT$44="Region",IF($E163=BA$762,$T163,""),IF($G163=BA$762,$T163,""))</f>
        <v>#REF!</v>
      </c>
      <c r="BC163" s="628"/>
      <c r="BD163" s="843" t="e">
        <f aca="false">IF($AT$44="region",IF($E163=BD$762,$S163,""),IF($G163=BD$762,$S163,""))</f>
        <v>#REF!</v>
      </c>
      <c r="BE163" s="843" t="e">
        <f aca="false">IF($AT$44="Region",IF($E163=BD$762,$T163,""),IF($G163=BD$762,$T163,""))</f>
        <v>#REF!</v>
      </c>
      <c r="BF163" s="628"/>
      <c r="BG163" s="843" t="e">
        <f aca="false">IF($AT$44="region",IF($E163=BG$762,$S163,""),IF($G163=BG$762,$S163,""))</f>
        <v>#REF!</v>
      </c>
      <c r="BH163" s="843" t="e">
        <f aca="false">IF($AT$44="Region",IF($E163=BG$762,$T163,""),IF($G163=BG$762,$T163,""))</f>
        <v>#REF!</v>
      </c>
      <c r="BI163" s="628"/>
      <c r="BJ163" s="843" t="str">
        <f aca="false">IF($E163=$BJ$47,S163,"")</f>
        <v/>
      </c>
      <c r="BK163" s="843" t="str">
        <f aca="false">IF($E163=$BJ$47,T163,"")</f>
        <v/>
      </c>
      <c r="BL163" s="628"/>
      <c r="BM163" s="843" t="str">
        <f aca="false">IF($E163=$BM$47,S163,"")</f>
        <v/>
      </c>
      <c r="BN163" s="843" t="str">
        <f aca="false">IF($E163=$BM$47,T163,"")</f>
        <v/>
      </c>
      <c r="BO163" s="628"/>
      <c r="BP163" s="843" t="str">
        <f aca="false">IF($E163=$BP$47,S163,"")</f>
        <v/>
      </c>
      <c r="BQ163" s="843" t="str">
        <f aca="false">IF($E163=$BP$47,T163,"")</f>
        <v/>
      </c>
      <c r="BR163" s="628"/>
      <c r="BS163" s="843" t="str">
        <f aca="false">IF($E163=$BS$47,S163,"")</f>
        <v/>
      </c>
      <c r="BT163" s="843" t="str">
        <f aca="false">IF($E163=$BS$47,T163,"")</f>
        <v/>
      </c>
      <c r="BU163" s="628"/>
      <c r="BV163" s="860"/>
    </row>
    <row r="164" s="810" customFormat="true" ht="15" hidden="false" customHeight="false" outlineLevel="0" collapsed="false">
      <c r="A164" s="828" t="n">
        <v>9</v>
      </c>
      <c r="B164" s="829" t="str">
        <f aca="false">CONCATENATE(E164,": ",C164)</f>
        <v>Latin America: Guevara 2012</v>
      </c>
      <c r="C164" s="830" t="s">
        <v>444</v>
      </c>
      <c r="D164" s="830" t="s">
        <v>445</v>
      </c>
      <c r="E164" s="831" t="s">
        <v>79</v>
      </c>
      <c r="F164" s="830" t="s">
        <v>446</v>
      </c>
      <c r="G164" s="831"/>
      <c r="H164" s="832" t="s">
        <v>252</v>
      </c>
      <c r="I164" s="830" t="n">
        <v>2010</v>
      </c>
      <c r="J164" s="830"/>
      <c r="K164" s="833"/>
      <c r="L164" s="834" t="s">
        <v>447</v>
      </c>
      <c r="M164" s="835" t="n">
        <f aca="false">K164*$AC$9</f>
        <v>0</v>
      </c>
      <c r="N164" s="836" t="s">
        <v>417</v>
      </c>
      <c r="O164" s="837" t="n">
        <v>1</v>
      </c>
      <c r="P164" s="833" t="s">
        <v>448</v>
      </c>
      <c r="Q164" s="838"/>
      <c r="R164" s="839"/>
      <c r="S164" s="840" t="n">
        <f aca="false">IF(R164="Y","",IF(AND(M164="",K164=""),"",IF(M164="",K164,M164)))</f>
        <v>0</v>
      </c>
      <c r="T164" s="841" t="n">
        <f aca="false">IF(S164="","",IF($S$184="Y",U164,IF(S164&gt;=$S$176-$AB$35*$S$180,IF(S164&lt;=$S$176+$AB$35*$S$180,S164,""),"")))</f>
        <v>0</v>
      </c>
      <c r="U164" s="840" t="n">
        <f aca="false">IF(R164="Y","",IF(AND(M164="",K164=""),"",IF(M164="",K164*O164,M164*O164)))</f>
        <v>0</v>
      </c>
      <c r="V164" s="842" t="str">
        <f aca="false">IF(AND(N164="",L164=""),"",IF(N164="",L164,N164))</f>
        <v>US$2014/ ha/ yr</v>
      </c>
      <c r="W164" s="628"/>
      <c r="X164" s="628"/>
      <c r="Z164" s="727"/>
      <c r="AP164" s="860"/>
      <c r="AQ164" s="628"/>
      <c r="AR164" s="628"/>
      <c r="AS164" s="844"/>
      <c r="AT164" s="628"/>
      <c r="AU164" s="843" t="e">
        <f aca="false">IF($AT$44="region",IF($E164=AU$762,$S164,""),IF($G164=AU$762,$S164,""))</f>
        <v>#REF!</v>
      </c>
      <c r="AV164" s="843" t="e">
        <f aca="false">IF($AT$44="Region",IF($E164=AU$762,$T164,""),IF($G164=AU$762,$T164,""))</f>
        <v>#REF!</v>
      </c>
      <c r="AW164" s="628"/>
      <c r="AX164" s="843" t="e">
        <f aca="false">IF($AT$44="region",IF($E164=AX$762,$S164,""),IF($G164=AX$762,$S164,""))</f>
        <v>#REF!</v>
      </c>
      <c r="AY164" s="843" t="e">
        <f aca="false">IF($AT$44="Region",IF($E164=AX$762,$T164,""),IF($G164=AX$762,$T164,""))</f>
        <v>#REF!</v>
      </c>
      <c r="AZ164" s="628"/>
      <c r="BA164" s="843" t="e">
        <f aca="false">IF($AT$44="region",IF($E164=BA$762,$S164,""),IF($G164=BA$762,$S164,""))</f>
        <v>#REF!</v>
      </c>
      <c r="BB164" s="843" t="e">
        <f aca="false">IF($AT$44="Region",IF($E164=BA$762,$T164,""),IF($G164=BA$762,$T164,""))</f>
        <v>#REF!</v>
      </c>
      <c r="BC164" s="628"/>
      <c r="BD164" s="843" t="e">
        <f aca="false">IF($AT$44="region",IF($E164=BD$762,$S164,""),IF($G164=BD$762,$S164,""))</f>
        <v>#REF!</v>
      </c>
      <c r="BE164" s="843" t="e">
        <f aca="false">IF($AT$44="Region",IF($E164=BD$762,$T164,""),IF($G164=BD$762,$T164,""))</f>
        <v>#REF!</v>
      </c>
      <c r="BF164" s="628"/>
      <c r="BG164" s="843" t="e">
        <f aca="false">IF($AT$44="region",IF($E164=BG$762,$S164,""),IF($G164=BG$762,$S164,""))</f>
        <v>#REF!</v>
      </c>
      <c r="BH164" s="843" t="e">
        <f aca="false">IF($AT$44="Region",IF($E164=BG$762,$T164,""),IF($G164=BG$762,$T164,""))</f>
        <v>#REF!</v>
      </c>
      <c r="BI164" s="628"/>
      <c r="BJ164" s="843" t="str">
        <f aca="false">IF($E164=$BJ$47,S164,"")</f>
        <v/>
      </c>
      <c r="BK164" s="843" t="str">
        <f aca="false">IF($E164=$BJ$47,T164,"")</f>
        <v/>
      </c>
      <c r="BL164" s="628"/>
      <c r="BM164" s="843" t="str">
        <f aca="false">IF($E164=$BM$47,S164,"")</f>
        <v/>
      </c>
      <c r="BN164" s="843" t="str">
        <f aca="false">IF($E164=$BM$47,T164,"")</f>
        <v/>
      </c>
      <c r="BO164" s="628"/>
      <c r="BP164" s="843" t="str">
        <f aca="false">IF($E164=$BP$47,S164,"")</f>
        <v/>
      </c>
      <c r="BQ164" s="843" t="str">
        <f aca="false">IF($E164=$BP$47,T164,"")</f>
        <v/>
      </c>
      <c r="BR164" s="628"/>
      <c r="BS164" s="843" t="str">
        <f aca="false">IF($E164=$BS$47,S164,"")</f>
        <v/>
      </c>
      <c r="BT164" s="843" t="str">
        <f aca="false">IF($E164=$BS$47,T164,"")</f>
        <v/>
      </c>
      <c r="BU164" s="628"/>
      <c r="BV164" s="860"/>
    </row>
    <row r="165" s="810" customFormat="true" ht="15" hidden="false" customHeight="false" outlineLevel="0" collapsed="false">
      <c r="A165" s="828" t="n">
        <v>10</v>
      </c>
      <c r="B165" s="829" t="str">
        <f aca="false">CONCATENATE(E165,": ",C165)</f>
        <v>: </v>
      </c>
      <c r="C165" s="830"/>
      <c r="D165" s="830"/>
      <c r="E165" s="831"/>
      <c r="F165" s="830"/>
      <c r="G165" s="831"/>
      <c r="H165" s="832"/>
      <c r="I165" s="830"/>
      <c r="J165" s="830"/>
      <c r="K165" s="891"/>
      <c r="L165" s="834"/>
      <c r="M165" s="835"/>
      <c r="N165" s="836" t="s">
        <v>417</v>
      </c>
      <c r="O165" s="837"/>
      <c r="P165" s="833"/>
      <c r="Q165" s="838"/>
      <c r="R165" s="839"/>
      <c r="S165" s="840" t="str">
        <f aca="false">IF(R165="Y","",IF(AND(M165="",K165=""),"",IF(M165="",K165,M165)))</f>
        <v/>
      </c>
      <c r="T165" s="841" t="str">
        <f aca="false">IF(S165="","",IF($S$184="Y",U165,IF(S165&gt;=$S$176-$AB$35*$S$180,IF(S165&lt;=$S$176+$AB$35*$S$180,S165,""),"")))</f>
        <v/>
      </c>
      <c r="U165" s="840" t="str">
        <f aca="false">IF(R165="Y","",IF(AND(M165="",K165=""),"",IF(M165="",K165*O165,M165*O165)))</f>
        <v/>
      </c>
      <c r="V165" s="842" t="str">
        <f aca="false">IF(AND(N165="",L165=""),"",IF(N165="",L165,N165))</f>
        <v>US$2014/ ha/ yr</v>
      </c>
      <c r="W165" s="628"/>
      <c r="X165" s="628"/>
      <c r="Z165" s="727"/>
      <c r="AP165" s="860"/>
      <c r="AQ165" s="628"/>
      <c r="AR165" s="628"/>
      <c r="AS165" s="844"/>
      <c r="AT165" s="628"/>
      <c r="AU165" s="843" t="e">
        <f aca="false">IF($AT$44="region",IF($E165=AU$762,$S165,""),IF($G165=AU$762,$S165,""))</f>
        <v>#REF!</v>
      </c>
      <c r="AV165" s="843" t="e">
        <f aca="false">IF($AT$44="Region",IF($E165=AU$762,$T165,""),IF($G165=AU$762,$T165,""))</f>
        <v>#REF!</v>
      </c>
      <c r="AW165" s="628"/>
      <c r="AX165" s="843" t="e">
        <f aca="false">IF($AT$44="region",IF($E165=AX$762,$S165,""),IF($G165=AX$762,$S165,""))</f>
        <v>#REF!</v>
      </c>
      <c r="AY165" s="843" t="e">
        <f aca="false">IF($AT$44="Region",IF($E165=AX$762,$T165,""),IF($G165=AX$762,$T165,""))</f>
        <v>#REF!</v>
      </c>
      <c r="AZ165" s="628"/>
      <c r="BA165" s="843" t="e">
        <f aca="false">IF($AT$44="region",IF($E165=BA$762,$S165,""),IF($G165=BA$762,$S165,""))</f>
        <v>#REF!</v>
      </c>
      <c r="BB165" s="843" t="e">
        <f aca="false">IF($AT$44="Region",IF($E165=BA$762,$T165,""),IF($G165=BA$762,$T165,""))</f>
        <v>#REF!</v>
      </c>
      <c r="BC165" s="628"/>
      <c r="BD165" s="843" t="e">
        <f aca="false">IF($AT$44="region",IF($E165=BD$762,$S165,""),IF($G165=BD$762,$S165,""))</f>
        <v>#REF!</v>
      </c>
      <c r="BE165" s="843" t="e">
        <f aca="false">IF($AT$44="Region",IF($E165=BD$762,$T165,""),IF($G165=BD$762,$T165,""))</f>
        <v>#REF!</v>
      </c>
      <c r="BF165" s="628"/>
      <c r="BG165" s="843" t="e">
        <f aca="false">IF($AT$44="region",IF($E165=BG$762,$S165,""),IF($G165=BG$762,$S165,""))</f>
        <v>#REF!</v>
      </c>
      <c r="BH165" s="843" t="e">
        <f aca="false">IF($AT$44="Region",IF($E165=BG$762,$T165,""),IF($G165=BG$762,$T165,""))</f>
        <v>#REF!</v>
      </c>
      <c r="BI165" s="628"/>
      <c r="BJ165" s="843" t="str">
        <f aca="false">IF($E165=$BJ$47,S165,"")</f>
        <v/>
      </c>
      <c r="BK165" s="843" t="str">
        <f aca="false">IF($E165=$BJ$47,T165,"")</f>
        <v/>
      </c>
      <c r="BL165" s="628"/>
      <c r="BM165" s="843" t="str">
        <f aca="false">IF($E165=$BM$47,S165,"")</f>
        <v/>
      </c>
      <c r="BN165" s="843" t="str">
        <f aca="false">IF($E165=$BM$47,T165,"")</f>
        <v/>
      </c>
      <c r="BO165" s="628"/>
      <c r="BP165" s="843" t="str">
        <f aca="false">IF($E165=$BP$47,S165,"")</f>
        <v/>
      </c>
      <c r="BQ165" s="843" t="str">
        <f aca="false">IF($E165=$BP$47,T165,"")</f>
        <v/>
      </c>
      <c r="BR165" s="628"/>
      <c r="BS165" s="843" t="str">
        <f aca="false">IF($E165=$BS$47,S165,"")</f>
        <v/>
      </c>
      <c r="BT165" s="843" t="str">
        <f aca="false">IF($E165=$BS$47,T165,"")</f>
        <v/>
      </c>
      <c r="BU165" s="628"/>
      <c r="BV165" s="860"/>
    </row>
    <row r="166" s="810" customFormat="true" ht="15" hidden="false" customHeight="false" outlineLevel="0" collapsed="false">
      <c r="A166" s="828" t="n">
        <v>11</v>
      </c>
      <c r="B166" s="829" t="str">
        <f aca="false">CONCATENATE(E166,": ",C166)</f>
        <v>: </v>
      </c>
      <c r="C166" s="830"/>
      <c r="D166" s="830"/>
      <c r="E166" s="831"/>
      <c r="F166" s="830"/>
      <c r="G166" s="831"/>
      <c r="H166" s="832"/>
      <c r="I166" s="830"/>
      <c r="J166" s="830"/>
      <c r="K166" s="833"/>
      <c r="L166" s="834"/>
      <c r="M166" s="835"/>
      <c r="N166" s="836" t="s">
        <v>417</v>
      </c>
      <c r="O166" s="837"/>
      <c r="P166" s="833"/>
      <c r="Q166" s="838"/>
      <c r="R166" s="839"/>
      <c r="S166" s="840" t="str">
        <f aca="false">IF(R166="Y","",IF(AND(M166="",K166=""),"",IF(M166="",K166,M166)))</f>
        <v/>
      </c>
      <c r="T166" s="841" t="str">
        <f aca="false">IF(S166="","",IF($S$184="Y",U166,IF(S166&gt;=$S$176-$AB$35*$S$180,IF(S166&lt;=$S$176+$AB$35*$S$180,S166,""),"")))</f>
        <v/>
      </c>
      <c r="U166" s="840" t="str">
        <f aca="false">IF(R166="Y","",IF(AND(M166="",K166=""),"",IF(M166="",K166*O166,M166*O166)))</f>
        <v/>
      </c>
      <c r="V166" s="842" t="str">
        <f aca="false">IF(AND(N166="",L166=""),"",IF(N166="",L166,N166))</f>
        <v>US$2014/ ha/ yr</v>
      </c>
      <c r="W166" s="628"/>
      <c r="X166" s="628"/>
      <c r="Z166" s="727"/>
      <c r="AP166" s="860"/>
      <c r="AQ166" s="628"/>
      <c r="AR166" s="628"/>
      <c r="AS166" s="844"/>
      <c r="AT166" s="628"/>
      <c r="AU166" s="843" t="e">
        <f aca="false">IF($AT$44="region",IF($E166=AU$762,$S166,""),IF($G166=AU$762,$S166,""))</f>
        <v>#REF!</v>
      </c>
      <c r="AV166" s="843" t="e">
        <f aca="false">IF($AT$44="Region",IF($E166=AU$762,$T166,""),IF($G166=AU$762,$T166,""))</f>
        <v>#REF!</v>
      </c>
      <c r="AW166" s="628"/>
      <c r="AX166" s="843" t="e">
        <f aca="false">IF($AT$44="region",IF($E166=AX$762,$S166,""),IF($G166=AX$762,$S166,""))</f>
        <v>#REF!</v>
      </c>
      <c r="AY166" s="843" t="e">
        <f aca="false">IF($AT$44="Region",IF($E166=AX$762,$T166,""),IF($G166=AX$762,$T166,""))</f>
        <v>#REF!</v>
      </c>
      <c r="AZ166" s="628"/>
      <c r="BA166" s="843" t="e">
        <f aca="false">IF($AT$44="region",IF($E166=BA$762,$S166,""),IF($G166=BA$762,$S166,""))</f>
        <v>#REF!</v>
      </c>
      <c r="BB166" s="843" t="e">
        <f aca="false">IF($AT$44="Region",IF($E166=BA$762,$T166,""),IF($G166=BA$762,$T166,""))</f>
        <v>#REF!</v>
      </c>
      <c r="BC166" s="628"/>
      <c r="BD166" s="843" t="e">
        <f aca="false">IF($AT$44="region",IF($E166=BD$762,$S166,""),IF($G166=BD$762,$S166,""))</f>
        <v>#REF!</v>
      </c>
      <c r="BE166" s="843" t="e">
        <f aca="false">IF($AT$44="Region",IF($E166=BD$762,$T166,""),IF($G166=BD$762,$T166,""))</f>
        <v>#REF!</v>
      </c>
      <c r="BF166" s="628"/>
      <c r="BG166" s="843" t="e">
        <f aca="false">IF($AT$44="region",IF($E166=BG$762,$S166,""),IF($G166=BG$762,$S166,""))</f>
        <v>#REF!</v>
      </c>
      <c r="BH166" s="843" t="e">
        <f aca="false">IF($AT$44="Region",IF($E166=BG$762,$T166,""),IF($G166=BG$762,$T166,""))</f>
        <v>#REF!</v>
      </c>
      <c r="BI166" s="628"/>
      <c r="BJ166" s="843" t="str">
        <f aca="false">IF($E166=$BJ$47,S166,"")</f>
        <v/>
      </c>
      <c r="BK166" s="843" t="str">
        <f aca="false">IF($E166=$BJ$47,T166,"")</f>
        <v/>
      </c>
      <c r="BL166" s="628"/>
      <c r="BM166" s="843" t="str">
        <f aca="false">IF($E166=$BM$47,S166,"")</f>
        <v/>
      </c>
      <c r="BN166" s="843" t="str">
        <f aca="false">IF($E166=$BM$47,T166,"")</f>
        <v/>
      </c>
      <c r="BO166" s="628"/>
      <c r="BP166" s="843" t="str">
        <f aca="false">IF($E166=$BP$47,S166,"")</f>
        <v/>
      </c>
      <c r="BQ166" s="843" t="str">
        <f aca="false">IF($E166=$BP$47,T166,"")</f>
        <v/>
      </c>
      <c r="BR166" s="628"/>
      <c r="BS166" s="843" t="str">
        <f aca="false">IF($E166=$BS$47,S166,"")</f>
        <v/>
      </c>
      <c r="BT166" s="843" t="str">
        <f aca="false">IF($E166=$BS$47,T166,"")</f>
        <v/>
      </c>
      <c r="BU166" s="628"/>
      <c r="BV166" s="860"/>
    </row>
    <row r="167" s="810" customFormat="true" ht="15" hidden="false" customHeight="false" outlineLevel="0" collapsed="false">
      <c r="A167" s="828" t="n">
        <v>12</v>
      </c>
      <c r="B167" s="829" t="str">
        <f aca="false">CONCATENATE(E167,": ",C167)</f>
        <v>: </v>
      </c>
      <c r="C167" s="830"/>
      <c r="D167" s="830"/>
      <c r="E167" s="831"/>
      <c r="F167" s="830"/>
      <c r="G167" s="831"/>
      <c r="H167" s="832"/>
      <c r="I167" s="830"/>
      <c r="J167" s="830"/>
      <c r="K167" s="833"/>
      <c r="L167" s="834"/>
      <c r="M167" s="835"/>
      <c r="N167" s="836" t="s">
        <v>417</v>
      </c>
      <c r="O167" s="837"/>
      <c r="P167" s="833"/>
      <c r="Q167" s="838"/>
      <c r="R167" s="839"/>
      <c r="S167" s="840" t="str">
        <f aca="false">IF(R167="Y","",IF(AND(M167="",K167=""),"",IF(M167="",K167,M167)))</f>
        <v/>
      </c>
      <c r="T167" s="841" t="str">
        <f aca="false">IF(S167="","",IF($S$184="Y",U167,IF(S167&gt;=$S$176-$AB$35*$S$180,IF(S167&lt;=$S$176+$AB$35*$S$180,S167,""),"")))</f>
        <v/>
      </c>
      <c r="U167" s="840" t="str">
        <f aca="false">IF(R167="Y","",IF(AND(M167="",K167=""),"",IF(M167="",K167*O167,M167*O167)))</f>
        <v/>
      </c>
      <c r="V167" s="842" t="str">
        <f aca="false">IF(AND(N167="",L167=""),"",IF(N167="",L167,N167))</f>
        <v>US$2014/ ha/ yr</v>
      </c>
      <c r="W167" s="628"/>
      <c r="X167" s="628"/>
      <c r="Z167" s="727"/>
      <c r="AP167" s="860"/>
      <c r="AQ167" s="628"/>
      <c r="AR167" s="628"/>
      <c r="AS167" s="844"/>
      <c r="AT167" s="628"/>
      <c r="AU167" s="843" t="e">
        <f aca="false">IF($AT$44="region",IF($E167=AU$762,$S167,""),IF($G167=AU$762,$S167,""))</f>
        <v>#REF!</v>
      </c>
      <c r="AV167" s="843" t="e">
        <f aca="false">IF($AT$44="Region",IF($E167=AU$762,$T167,""),IF($G167=AU$762,$T167,""))</f>
        <v>#REF!</v>
      </c>
      <c r="AW167" s="628"/>
      <c r="AX167" s="843" t="e">
        <f aca="false">IF($AT$44="region",IF($E167=AX$762,$S167,""),IF($G167=AX$762,$S167,""))</f>
        <v>#REF!</v>
      </c>
      <c r="AY167" s="843" t="e">
        <f aca="false">IF($AT$44="Region",IF($E167=AX$762,$T167,""),IF($G167=AX$762,$T167,""))</f>
        <v>#REF!</v>
      </c>
      <c r="AZ167" s="628"/>
      <c r="BA167" s="843" t="e">
        <f aca="false">IF($AT$44="region",IF($E167=BA$762,$S167,""),IF($G167=BA$762,$S167,""))</f>
        <v>#REF!</v>
      </c>
      <c r="BB167" s="843" t="e">
        <f aca="false">IF($AT$44="Region",IF($E167=BA$762,$T167,""),IF($G167=BA$762,$T167,""))</f>
        <v>#REF!</v>
      </c>
      <c r="BC167" s="628"/>
      <c r="BD167" s="843" t="e">
        <f aca="false">IF($AT$44="region",IF($E167=BD$762,$S167,""),IF($G167=BD$762,$S167,""))</f>
        <v>#REF!</v>
      </c>
      <c r="BE167" s="843" t="e">
        <f aca="false">IF($AT$44="Region",IF($E167=BD$762,$T167,""),IF($G167=BD$762,$T167,""))</f>
        <v>#REF!</v>
      </c>
      <c r="BF167" s="628"/>
      <c r="BG167" s="843" t="e">
        <f aca="false">IF($AT$44="region",IF($E167=BG$762,$S167,""),IF($G167=BG$762,$S167,""))</f>
        <v>#REF!</v>
      </c>
      <c r="BH167" s="843" t="e">
        <f aca="false">IF($AT$44="Region",IF($E167=BG$762,$T167,""),IF($G167=BG$762,$T167,""))</f>
        <v>#REF!</v>
      </c>
      <c r="BI167" s="628"/>
      <c r="BJ167" s="843" t="str">
        <f aca="false">IF($E167=$BJ$47,S167,"")</f>
        <v/>
      </c>
      <c r="BK167" s="843" t="str">
        <f aca="false">IF($E167=$BJ$47,T167,"")</f>
        <v/>
      </c>
      <c r="BL167" s="628"/>
      <c r="BM167" s="843" t="str">
        <f aca="false">IF($E167=$BM$47,S167,"")</f>
        <v/>
      </c>
      <c r="BN167" s="843" t="str">
        <f aca="false">IF($E167=$BM$47,T167,"")</f>
        <v/>
      </c>
      <c r="BO167" s="628"/>
      <c r="BP167" s="843" t="str">
        <f aca="false">IF($E167=$BP$47,S167,"")</f>
        <v/>
      </c>
      <c r="BQ167" s="843" t="str">
        <f aca="false">IF($E167=$BP$47,T167,"")</f>
        <v/>
      </c>
      <c r="BR167" s="628"/>
      <c r="BS167" s="843" t="str">
        <f aca="false">IF($E167=$BS$47,S167,"")</f>
        <v/>
      </c>
      <c r="BT167" s="843" t="str">
        <f aca="false">IF($E167=$BS$47,T167,"")</f>
        <v/>
      </c>
      <c r="BU167" s="628"/>
      <c r="BV167" s="860"/>
    </row>
    <row r="168" s="810" customFormat="true" ht="15" hidden="false" customHeight="false" outlineLevel="0" collapsed="false">
      <c r="A168" s="828" t="n">
        <v>13</v>
      </c>
      <c r="B168" s="829" t="str">
        <f aca="false">CONCATENATE(E168,": ",C168)</f>
        <v>: </v>
      </c>
      <c r="C168" s="830"/>
      <c r="D168" s="830"/>
      <c r="E168" s="831"/>
      <c r="F168" s="830"/>
      <c r="G168" s="831"/>
      <c r="H168" s="832"/>
      <c r="I168" s="830"/>
      <c r="J168" s="830"/>
      <c r="K168" s="833"/>
      <c r="L168" s="834"/>
      <c r="M168" s="835"/>
      <c r="N168" s="836" t="s">
        <v>417</v>
      </c>
      <c r="O168" s="837"/>
      <c r="P168" s="833"/>
      <c r="Q168" s="838"/>
      <c r="R168" s="839"/>
      <c r="S168" s="840" t="str">
        <f aca="false">IF(R168="Y","",IF(AND(M168="",K168=""),"",IF(M168="",K168,M168)))</f>
        <v/>
      </c>
      <c r="T168" s="841" t="str">
        <f aca="false">IF(S168="","",IF($S$184="Y",U168,IF(S168&gt;=$S$176-$AB$35*$S$180,IF(S168&lt;=$S$176+$AB$35*$S$180,S168,""),"")))</f>
        <v/>
      </c>
      <c r="U168" s="840" t="str">
        <f aca="false">IF(R168="Y","",IF(AND(M168="",K168=""),"",IF(M168="",K168*O168,M168*O168)))</f>
        <v/>
      </c>
      <c r="V168" s="842" t="str">
        <f aca="false">IF(AND(N168="",L168=""),"",IF(N168="",L168,N168))</f>
        <v>US$2014/ ha/ yr</v>
      </c>
      <c r="W168" s="628"/>
      <c r="X168" s="628"/>
      <c r="Z168" s="727"/>
      <c r="AP168" s="860"/>
      <c r="AQ168" s="628"/>
      <c r="AR168" s="628"/>
      <c r="AS168" s="844"/>
      <c r="AT168" s="628"/>
      <c r="AU168" s="843" t="e">
        <f aca="false">IF($AT$44="region",IF($E168=AU$762,$S168,""),IF($G168=AU$762,$S168,""))</f>
        <v>#REF!</v>
      </c>
      <c r="AV168" s="843" t="e">
        <f aca="false">IF($AT$44="Region",IF($E168=AU$762,$T168,""),IF($G168=AU$762,$T168,""))</f>
        <v>#REF!</v>
      </c>
      <c r="AW168" s="628"/>
      <c r="AX168" s="843" t="e">
        <f aca="false">IF($AT$44="region",IF($E168=AX$762,$S168,""),IF($G168=AX$762,$S168,""))</f>
        <v>#REF!</v>
      </c>
      <c r="AY168" s="843" t="e">
        <f aca="false">IF($AT$44="Region",IF($E168=AX$762,$T168,""),IF($G168=AX$762,$T168,""))</f>
        <v>#REF!</v>
      </c>
      <c r="AZ168" s="628"/>
      <c r="BA168" s="843" t="e">
        <f aca="false">IF($AT$44="region",IF($E168=BA$762,$S168,""),IF($G168=BA$762,$S168,""))</f>
        <v>#REF!</v>
      </c>
      <c r="BB168" s="843" t="e">
        <f aca="false">IF($AT$44="Region",IF($E168=BA$762,$T168,""),IF($G168=BA$762,$T168,""))</f>
        <v>#REF!</v>
      </c>
      <c r="BC168" s="628"/>
      <c r="BD168" s="843" t="e">
        <f aca="false">IF($AT$44="region",IF($E168=BD$762,$S168,""),IF($G168=BD$762,$S168,""))</f>
        <v>#REF!</v>
      </c>
      <c r="BE168" s="843" t="e">
        <f aca="false">IF($AT$44="Region",IF($E168=BD$762,$T168,""),IF($G168=BD$762,$T168,""))</f>
        <v>#REF!</v>
      </c>
      <c r="BF168" s="628"/>
      <c r="BG168" s="843" t="e">
        <f aca="false">IF($AT$44="region",IF($E168=BG$762,$S168,""),IF($G168=BG$762,$S168,""))</f>
        <v>#REF!</v>
      </c>
      <c r="BH168" s="843" t="e">
        <f aca="false">IF($AT$44="Region",IF($E168=BG$762,$T168,""),IF($G168=BG$762,$T168,""))</f>
        <v>#REF!</v>
      </c>
      <c r="BI168" s="628"/>
      <c r="BJ168" s="843" t="str">
        <f aca="false">IF($E168=$BJ$47,S168,"")</f>
        <v/>
      </c>
      <c r="BK168" s="843" t="str">
        <f aca="false">IF($E168=$BJ$47,T168,"")</f>
        <v/>
      </c>
      <c r="BL168" s="628"/>
      <c r="BM168" s="843" t="str">
        <f aca="false">IF($E168=$BM$47,S168,"")</f>
        <v/>
      </c>
      <c r="BN168" s="843" t="str">
        <f aca="false">IF($E168=$BM$47,T168,"")</f>
        <v/>
      </c>
      <c r="BO168" s="628"/>
      <c r="BP168" s="843" t="str">
        <f aca="false">IF($E168=$BP$47,S168,"")</f>
        <v/>
      </c>
      <c r="BQ168" s="843" t="str">
        <f aca="false">IF($E168=$BP$47,T168,"")</f>
        <v/>
      </c>
      <c r="BR168" s="628"/>
      <c r="BS168" s="843" t="str">
        <f aca="false">IF($E168=$BS$47,S168,"")</f>
        <v/>
      </c>
      <c r="BT168" s="843" t="str">
        <f aca="false">IF($E168=$BS$47,T168,"")</f>
        <v/>
      </c>
      <c r="BU168" s="628"/>
      <c r="BV168" s="860"/>
    </row>
    <row r="169" s="810" customFormat="true" ht="15" hidden="false" customHeight="false" outlineLevel="0" collapsed="false">
      <c r="A169" s="828" t="n">
        <v>14</v>
      </c>
      <c r="B169" s="829" t="str">
        <f aca="false">CONCATENATE(E169,": ",C169)</f>
        <v>: </v>
      </c>
      <c r="C169" s="830"/>
      <c r="D169" s="830"/>
      <c r="E169" s="831"/>
      <c r="F169" s="830"/>
      <c r="G169" s="831"/>
      <c r="H169" s="832"/>
      <c r="I169" s="830"/>
      <c r="J169" s="830"/>
      <c r="K169" s="833"/>
      <c r="L169" s="834"/>
      <c r="M169" s="835"/>
      <c r="N169" s="836" t="s">
        <v>417</v>
      </c>
      <c r="O169" s="837"/>
      <c r="P169" s="833"/>
      <c r="Q169" s="838"/>
      <c r="R169" s="839"/>
      <c r="S169" s="840" t="str">
        <f aca="false">IF(R169="Y","",IF(AND(M169="",K169=""),"",IF(M169="",K169,M169)))</f>
        <v/>
      </c>
      <c r="T169" s="841" t="str">
        <f aca="false">IF(S169="","",IF($S$184="Y",U169,IF(S169&gt;=$S$176-$AB$35*$S$180,IF(S169&lt;=$S$176+$AB$35*$S$180,S169,""),"")))</f>
        <v/>
      </c>
      <c r="U169" s="840" t="str">
        <f aca="false">IF(R169="Y","",IF(AND(M169="",K169=""),"",IF(M169="",K169*O169,M169*O169)))</f>
        <v/>
      </c>
      <c r="V169" s="842" t="str">
        <f aca="false">IF(AND(N169="",L169=""),"",IF(N169="",L169,N169))</f>
        <v>US$2014/ ha/ yr</v>
      </c>
      <c r="W169" s="628"/>
      <c r="X169" s="628"/>
      <c r="Z169" s="727"/>
      <c r="AP169" s="860"/>
      <c r="AQ169" s="628"/>
      <c r="AR169" s="628"/>
      <c r="AS169" s="844"/>
      <c r="AT169" s="628"/>
      <c r="AU169" s="843" t="e">
        <f aca="false">IF($AT$44="region",IF($E169=AU$762,$S169,""),IF($G169=AU$762,$S169,""))</f>
        <v>#REF!</v>
      </c>
      <c r="AV169" s="843" t="e">
        <f aca="false">IF($AT$44="Region",IF($E169=AU$762,$T169,""),IF($G169=AU$762,$T169,""))</f>
        <v>#REF!</v>
      </c>
      <c r="AW169" s="628"/>
      <c r="AX169" s="843" t="e">
        <f aca="false">IF($AT$44="region",IF($E169=AX$762,$S169,""),IF($G169=AX$762,$S169,""))</f>
        <v>#REF!</v>
      </c>
      <c r="AY169" s="843" t="e">
        <f aca="false">IF($AT$44="Region",IF($E169=AX$762,$T169,""),IF($G169=AX$762,$T169,""))</f>
        <v>#REF!</v>
      </c>
      <c r="AZ169" s="628"/>
      <c r="BA169" s="843" t="e">
        <f aca="false">IF($AT$44="region",IF($E169=BA$762,$S169,""),IF($G169=BA$762,$S169,""))</f>
        <v>#REF!</v>
      </c>
      <c r="BB169" s="843" t="e">
        <f aca="false">IF($AT$44="Region",IF($E169=BA$762,$T169,""),IF($G169=BA$762,$T169,""))</f>
        <v>#REF!</v>
      </c>
      <c r="BC169" s="628"/>
      <c r="BD169" s="843" t="e">
        <f aca="false">IF($AT$44="region",IF($E169=BD$762,$S169,""),IF($G169=BD$762,$S169,""))</f>
        <v>#REF!</v>
      </c>
      <c r="BE169" s="843" t="e">
        <f aca="false">IF($AT$44="Region",IF($E169=BD$762,$T169,""),IF($G169=BD$762,$T169,""))</f>
        <v>#REF!</v>
      </c>
      <c r="BF169" s="628"/>
      <c r="BG169" s="843" t="e">
        <f aca="false">IF($AT$44="region",IF($E169=BG$762,$S169,""),IF($G169=BG$762,$S169,""))</f>
        <v>#REF!</v>
      </c>
      <c r="BH169" s="843" t="e">
        <f aca="false">IF($AT$44="Region",IF($E169=BG$762,$T169,""),IF($G169=BG$762,$T169,""))</f>
        <v>#REF!</v>
      </c>
      <c r="BI169" s="628"/>
      <c r="BJ169" s="843" t="str">
        <f aca="false">IF($E169=$BJ$47,S169,"")</f>
        <v/>
      </c>
      <c r="BK169" s="843" t="str">
        <f aca="false">IF($E169=$BJ$47,T169,"")</f>
        <v/>
      </c>
      <c r="BL169" s="628"/>
      <c r="BM169" s="843" t="str">
        <f aca="false">IF($E169=$BM$47,S169,"")</f>
        <v/>
      </c>
      <c r="BN169" s="843" t="str">
        <f aca="false">IF($E169=$BM$47,T169,"")</f>
        <v/>
      </c>
      <c r="BO169" s="628"/>
      <c r="BP169" s="843" t="str">
        <f aca="false">IF($E169=$BP$47,S169,"")</f>
        <v/>
      </c>
      <c r="BQ169" s="843" t="str">
        <f aca="false">IF($E169=$BP$47,T169,"")</f>
        <v/>
      </c>
      <c r="BR169" s="628"/>
      <c r="BS169" s="843" t="str">
        <f aca="false">IF($E169=$BS$47,S169,"")</f>
        <v/>
      </c>
      <c r="BT169" s="843" t="str">
        <f aca="false">IF($E169=$BS$47,T169,"")</f>
        <v/>
      </c>
      <c r="BU169" s="628"/>
      <c r="BV169" s="860"/>
    </row>
    <row r="170" s="810" customFormat="true" ht="15" hidden="false" customHeight="false" outlineLevel="0" collapsed="false">
      <c r="A170" s="828" t="n">
        <v>15</v>
      </c>
      <c r="B170" s="829" t="str">
        <f aca="false">CONCATENATE(E170,": ",C170)</f>
        <v>: </v>
      </c>
      <c r="C170" s="830"/>
      <c r="D170" s="830"/>
      <c r="E170" s="831"/>
      <c r="F170" s="830"/>
      <c r="G170" s="831"/>
      <c r="H170" s="832"/>
      <c r="I170" s="830"/>
      <c r="J170" s="830"/>
      <c r="K170" s="833"/>
      <c r="L170" s="834"/>
      <c r="M170" s="835"/>
      <c r="N170" s="836" t="s">
        <v>417</v>
      </c>
      <c r="O170" s="837"/>
      <c r="P170" s="833"/>
      <c r="Q170" s="838"/>
      <c r="R170" s="839"/>
      <c r="S170" s="840" t="str">
        <f aca="false">IF(R170="Y","",IF(AND(M170="",K170=""),"",IF(M170="",K170,M170)))</f>
        <v/>
      </c>
      <c r="T170" s="841" t="str">
        <f aca="false">IF(S170="","",IF($S$184="Y",U170,IF(S170&gt;=$S$176-$AB$35*$S$180,IF(S170&lt;=$S$176+$AB$35*$S$180,S170,""),"")))</f>
        <v/>
      </c>
      <c r="U170" s="840" t="str">
        <f aca="false">IF(R170="Y","",IF(AND(M170="",K170=""),"",IF(M170="",K170*O170,M170*O170)))</f>
        <v/>
      </c>
      <c r="V170" s="842" t="str">
        <f aca="false">IF(AND(N170="",L170=""),"",IF(N170="",L170,N170))</f>
        <v>US$2014/ ha/ yr</v>
      </c>
      <c r="W170" s="628"/>
      <c r="X170" s="628"/>
      <c r="Z170" s="727"/>
      <c r="AP170" s="860"/>
      <c r="AQ170" s="628"/>
      <c r="AR170" s="628"/>
      <c r="AS170" s="844"/>
      <c r="AT170" s="628"/>
      <c r="AU170" s="843" t="e">
        <f aca="false">IF($AT$44="region",IF($E170=AU$762,$S170,""),IF($G170=AU$762,$S170,""))</f>
        <v>#REF!</v>
      </c>
      <c r="AV170" s="843" t="e">
        <f aca="false">IF($AT$44="Region",IF($E170=AU$762,$T170,""),IF($G170=AU$762,$T170,""))</f>
        <v>#REF!</v>
      </c>
      <c r="AW170" s="628"/>
      <c r="AX170" s="843" t="e">
        <f aca="false">IF($AT$44="region",IF($E170=AX$762,$S170,""),IF($G170=AX$762,$S170,""))</f>
        <v>#REF!</v>
      </c>
      <c r="AY170" s="843" t="e">
        <f aca="false">IF($AT$44="Region",IF($E170=AX$762,$T170,""),IF($G170=AX$762,$T170,""))</f>
        <v>#REF!</v>
      </c>
      <c r="AZ170" s="628"/>
      <c r="BA170" s="843" t="e">
        <f aca="false">IF($AT$44="region",IF($E170=BA$762,$S170,""),IF($G170=BA$762,$S170,""))</f>
        <v>#REF!</v>
      </c>
      <c r="BB170" s="843" t="e">
        <f aca="false">IF($AT$44="Region",IF($E170=BA$762,$T170,""),IF($G170=BA$762,$T170,""))</f>
        <v>#REF!</v>
      </c>
      <c r="BC170" s="628"/>
      <c r="BD170" s="843" t="e">
        <f aca="false">IF($AT$44="region",IF($E170=BD$762,$S170,""),IF($G170=BD$762,$S170,""))</f>
        <v>#REF!</v>
      </c>
      <c r="BE170" s="843" t="e">
        <f aca="false">IF($AT$44="Region",IF($E170=BD$762,$T170,""),IF($G170=BD$762,$T170,""))</f>
        <v>#REF!</v>
      </c>
      <c r="BF170" s="628"/>
      <c r="BG170" s="843" t="e">
        <f aca="false">IF($AT$44="region",IF($E170=BG$762,$S170,""),IF($G170=BG$762,$S170,""))</f>
        <v>#REF!</v>
      </c>
      <c r="BH170" s="843" t="e">
        <f aca="false">IF($AT$44="Region",IF($E170=BG$762,$T170,""),IF($G170=BG$762,$T170,""))</f>
        <v>#REF!</v>
      </c>
      <c r="BI170" s="628"/>
      <c r="BJ170" s="843" t="str">
        <f aca="false">IF($E170=$BJ$47,S170,"")</f>
        <v/>
      </c>
      <c r="BK170" s="843" t="str">
        <f aca="false">IF($E170=$BJ$47,T170,"")</f>
        <v/>
      </c>
      <c r="BL170" s="628"/>
      <c r="BM170" s="843" t="str">
        <f aca="false">IF($E170=$BM$47,S170,"")</f>
        <v/>
      </c>
      <c r="BN170" s="843" t="str">
        <f aca="false">IF($E170=$BM$47,T170,"")</f>
        <v/>
      </c>
      <c r="BO170" s="628"/>
      <c r="BP170" s="843" t="str">
        <f aca="false">IF($E170=$BP$47,S170,"")</f>
        <v/>
      </c>
      <c r="BQ170" s="843" t="str">
        <f aca="false">IF($E170=$BP$47,T170,"")</f>
        <v/>
      </c>
      <c r="BR170" s="628"/>
      <c r="BS170" s="843" t="str">
        <f aca="false">IF($E170=$BS$47,S170,"")</f>
        <v/>
      </c>
      <c r="BT170" s="843" t="str">
        <f aca="false">IF($E170=$BS$47,T170,"")</f>
        <v/>
      </c>
      <c r="BU170" s="628"/>
      <c r="BV170" s="860"/>
    </row>
    <row r="171" s="810" customFormat="true" ht="15" hidden="false" customHeight="false" outlineLevel="0" collapsed="false">
      <c r="A171" s="828" t="n">
        <v>16</v>
      </c>
      <c r="B171" s="829" t="str">
        <f aca="false">CONCATENATE(E171,": ",C171)</f>
        <v>: </v>
      </c>
      <c r="C171" s="830"/>
      <c r="D171" s="830"/>
      <c r="E171" s="831"/>
      <c r="F171" s="830"/>
      <c r="G171" s="831"/>
      <c r="H171" s="832"/>
      <c r="I171" s="830"/>
      <c r="J171" s="830"/>
      <c r="K171" s="833"/>
      <c r="L171" s="834"/>
      <c r="M171" s="835"/>
      <c r="N171" s="836" t="s">
        <v>417</v>
      </c>
      <c r="O171" s="837"/>
      <c r="P171" s="833"/>
      <c r="Q171" s="838"/>
      <c r="R171" s="839"/>
      <c r="S171" s="840" t="str">
        <f aca="false">IF(R171="Y","",IF(AND(M171="",K171=""),"",IF(M171="",K171,M171)))</f>
        <v/>
      </c>
      <c r="T171" s="841" t="str">
        <f aca="false">IF(S171="","",IF($S$184="Y",U171,IF(S171&gt;=$S$176-$AB$35*$S$180,IF(S171&lt;=$S$176+$AB$35*$S$180,S171,""),"")))</f>
        <v/>
      </c>
      <c r="U171" s="840" t="str">
        <f aca="false">IF(R171="Y","",IF(AND(M171="",K171=""),"",IF(M171="",K171*O171,M171*O171)))</f>
        <v/>
      </c>
      <c r="V171" s="842" t="str">
        <f aca="false">IF(AND(N171="",L171=""),"",IF(N171="",L171,N171))</f>
        <v>US$2014/ ha/ yr</v>
      </c>
      <c r="W171" s="628"/>
      <c r="X171" s="628"/>
      <c r="Z171" s="727"/>
      <c r="AP171" s="860"/>
      <c r="AQ171" s="628"/>
      <c r="AR171" s="628"/>
      <c r="AS171" s="844"/>
      <c r="AT171" s="628"/>
      <c r="AU171" s="843" t="e">
        <f aca="false">IF($AT$44="region",IF($E171=AU$762,$S171,""),IF($G171=AU$762,$S171,""))</f>
        <v>#REF!</v>
      </c>
      <c r="AV171" s="843" t="e">
        <f aca="false">IF($AT$44="Region",IF($E171=AU$762,$T171,""),IF($G171=AU$762,$T171,""))</f>
        <v>#REF!</v>
      </c>
      <c r="AW171" s="628"/>
      <c r="AX171" s="843" t="e">
        <f aca="false">IF($AT$44="region",IF($E171=AX$762,$S171,""),IF($G171=AX$762,$S171,""))</f>
        <v>#REF!</v>
      </c>
      <c r="AY171" s="843" t="e">
        <f aca="false">IF($AT$44="Region",IF($E171=AX$762,$T171,""),IF($G171=AX$762,$T171,""))</f>
        <v>#REF!</v>
      </c>
      <c r="AZ171" s="628"/>
      <c r="BA171" s="843" t="e">
        <f aca="false">IF($AT$44="region",IF($E171=BA$762,$S171,""),IF($G171=BA$762,$S171,""))</f>
        <v>#REF!</v>
      </c>
      <c r="BB171" s="843" t="e">
        <f aca="false">IF($AT$44="Region",IF($E171=BA$762,$T171,""),IF($G171=BA$762,$T171,""))</f>
        <v>#REF!</v>
      </c>
      <c r="BC171" s="628"/>
      <c r="BD171" s="843" t="e">
        <f aca="false">IF($AT$44="region",IF($E171=BD$762,$S171,""),IF($G171=BD$762,$S171,""))</f>
        <v>#REF!</v>
      </c>
      <c r="BE171" s="843" t="e">
        <f aca="false">IF($AT$44="Region",IF($E171=BD$762,$T171,""),IF($G171=BD$762,$T171,""))</f>
        <v>#REF!</v>
      </c>
      <c r="BF171" s="628"/>
      <c r="BG171" s="843" t="e">
        <f aca="false">IF($AT$44="region",IF($E171=BG$762,$S171,""),IF($G171=BG$762,$S171,""))</f>
        <v>#REF!</v>
      </c>
      <c r="BH171" s="843" t="e">
        <f aca="false">IF($AT$44="Region",IF($E171=BG$762,$T171,""),IF($G171=BG$762,$T171,""))</f>
        <v>#REF!</v>
      </c>
      <c r="BI171" s="628"/>
      <c r="BJ171" s="843" t="str">
        <f aca="false">IF($E171=$BJ$47,S171,"")</f>
        <v/>
      </c>
      <c r="BK171" s="843" t="str">
        <f aca="false">IF($E171=$BJ$47,T171,"")</f>
        <v/>
      </c>
      <c r="BL171" s="628"/>
      <c r="BM171" s="843" t="str">
        <f aca="false">IF($E171=$BM$47,S171,"")</f>
        <v/>
      </c>
      <c r="BN171" s="843" t="str">
        <f aca="false">IF($E171=$BM$47,T171,"")</f>
        <v/>
      </c>
      <c r="BO171" s="628"/>
      <c r="BP171" s="843" t="str">
        <f aca="false">IF($E171=$BP$47,S171,"")</f>
        <v/>
      </c>
      <c r="BQ171" s="843" t="str">
        <f aca="false">IF($E171=$BP$47,T171,"")</f>
        <v/>
      </c>
      <c r="BR171" s="628"/>
      <c r="BS171" s="843" t="str">
        <f aca="false">IF($E171=$BS$47,S171,"")</f>
        <v/>
      </c>
      <c r="BT171" s="843" t="str">
        <f aca="false">IF($E171=$BS$47,T171,"")</f>
        <v/>
      </c>
      <c r="BU171" s="628"/>
      <c r="BV171" s="860"/>
    </row>
    <row r="172" s="810" customFormat="true" ht="15" hidden="false" customHeight="false" outlineLevel="0" collapsed="false">
      <c r="A172" s="828" t="n">
        <v>17</v>
      </c>
      <c r="B172" s="829" t="str">
        <f aca="false">CONCATENATE(E172,": ",C172)</f>
        <v>: </v>
      </c>
      <c r="C172" s="830"/>
      <c r="D172" s="830"/>
      <c r="E172" s="831"/>
      <c r="F172" s="830"/>
      <c r="G172" s="831"/>
      <c r="H172" s="832"/>
      <c r="I172" s="830"/>
      <c r="J172" s="830"/>
      <c r="K172" s="833"/>
      <c r="L172" s="834"/>
      <c r="M172" s="835"/>
      <c r="N172" s="836" t="s">
        <v>417</v>
      </c>
      <c r="O172" s="837"/>
      <c r="P172" s="833"/>
      <c r="Q172" s="838"/>
      <c r="R172" s="839"/>
      <c r="S172" s="840" t="str">
        <f aca="false">IF(R172="Y","",IF(AND(M172="",K172=""),"",IF(M172="",K172,M172)))</f>
        <v/>
      </c>
      <c r="T172" s="841" t="str">
        <f aca="false">IF(S172="","",IF($S$184="Y",U172,IF(S172&gt;=$S$176-$AB$35*$S$180,IF(S172&lt;=$S$176+$AB$35*$S$180,S172,""),"")))</f>
        <v/>
      </c>
      <c r="U172" s="840" t="str">
        <f aca="false">IF(R172="Y","",IF(AND(M172="",K172=""),"",IF(M172="",K172*O172,M172*O172)))</f>
        <v/>
      </c>
      <c r="V172" s="842" t="str">
        <f aca="false">IF(AND(N172="",L172=""),"",IF(N172="",L172,N172))</f>
        <v>US$2014/ ha/ yr</v>
      </c>
      <c r="W172" s="628"/>
      <c r="X172" s="628"/>
      <c r="Z172" s="727"/>
      <c r="AP172" s="860"/>
      <c r="AQ172" s="628"/>
      <c r="AR172" s="628"/>
      <c r="AS172" s="844"/>
      <c r="AT172" s="628"/>
      <c r="AU172" s="843" t="e">
        <f aca="false">IF($AT$44="region",IF($E172=AU$762,$S172,""),IF($G172=AU$762,$S172,""))</f>
        <v>#REF!</v>
      </c>
      <c r="AV172" s="843" t="e">
        <f aca="false">IF($AT$44="Region",IF($E172=AU$762,$T172,""),IF($G172=AU$762,$T172,""))</f>
        <v>#REF!</v>
      </c>
      <c r="AW172" s="628"/>
      <c r="AX172" s="843" t="e">
        <f aca="false">IF($AT$44="region",IF($E172=AX$762,$S172,""),IF($G172=AX$762,$S172,""))</f>
        <v>#REF!</v>
      </c>
      <c r="AY172" s="843" t="e">
        <f aca="false">IF($AT$44="Region",IF($E172=AX$762,$T172,""),IF($G172=AX$762,$T172,""))</f>
        <v>#REF!</v>
      </c>
      <c r="AZ172" s="628"/>
      <c r="BA172" s="843" t="e">
        <f aca="false">IF($AT$44="region",IF($E172=BA$762,$S172,""),IF($G172=BA$762,$S172,""))</f>
        <v>#REF!</v>
      </c>
      <c r="BB172" s="843" t="e">
        <f aca="false">IF($AT$44="Region",IF($E172=BA$762,$T172,""),IF($G172=BA$762,$T172,""))</f>
        <v>#REF!</v>
      </c>
      <c r="BC172" s="628"/>
      <c r="BD172" s="843" t="e">
        <f aca="false">IF($AT$44="region",IF($E172=BD$762,$S172,""),IF($G172=BD$762,$S172,""))</f>
        <v>#REF!</v>
      </c>
      <c r="BE172" s="843" t="e">
        <f aca="false">IF($AT$44="Region",IF($E172=BD$762,$T172,""),IF($G172=BD$762,$T172,""))</f>
        <v>#REF!</v>
      </c>
      <c r="BF172" s="628"/>
      <c r="BG172" s="843" t="e">
        <f aca="false">IF($AT$44="region",IF($E172=BG$762,$S172,""),IF($G172=BG$762,$S172,""))</f>
        <v>#REF!</v>
      </c>
      <c r="BH172" s="843" t="e">
        <f aca="false">IF($AT$44="Region",IF($E172=BG$762,$T172,""),IF($G172=BG$762,$T172,""))</f>
        <v>#REF!</v>
      </c>
      <c r="BI172" s="628"/>
      <c r="BJ172" s="843" t="str">
        <f aca="false">IF($E172=$BJ$47,S172,"")</f>
        <v/>
      </c>
      <c r="BK172" s="843" t="str">
        <f aca="false">IF($E172=$BJ$47,T172,"")</f>
        <v/>
      </c>
      <c r="BL172" s="628"/>
      <c r="BM172" s="843" t="str">
        <f aca="false">IF($E172=$BM$47,S172,"")</f>
        <v/>
      </c>
      <c r="BN172" s="843" t="str">
        <f aca="false">IF($E172=$BM$47,T172,"")</f>
        <v/>
      </c>
      <c r="BO172" s="628"/>
      <c r="BP172" s="843" t="str">
        <f aca="false">IF($E172=$BP$47,S172,"")</f>
        <v/>
      </c>
      <c r="BQ172" s="843" t="str">
        <f aca="false">IF($E172=$BP$47,T172,"")</f>
        <v/>
      </c>
      <c r="BR172" s="628"/>
      <c r="BS172" s="843" t="str">
        <f aca="false">IF($E172=$BS$47,S172,"")</f>
        <v/>
      </c>
      <c r="BT172" s="843" t="str">
        <f aca="false">IF($E172=$BS$47,T172,"")</f>
        <v/>
      </c>
      <c r="BU172" s="628"/>
      <c r="BV172" s="860"/>
    </row>
    <row r="173" s="810" customFormat="true" ht="15" hidden="false" customHeight="false" outlineLevel="0" collapsed="false">
      <c r="A173" s="828" t="n">
        <v>18</v>
      </c>
      <c r="B173" s="829" t="str">
        <f aca="false">CONCATENATE(E173,": ",C173)</f>
        <v>: </v>
      </c>
      <c r="C173" s="830"/>
      <c r="D173" s="830"/>
      <c r="E173" s="831"/>
      <c r="F173" s="830"/>
      <c r="G173" s="831"/>
      <c r="H173" s="832"/>
      <c r="I173" s="830"/>
      <c r="J173" s="830"/>
      <c r="K173" s="833"/>
      <c r="L173" s="833"/>
      <c r="M173" s="833"/>
      <c r="N173" s="836" t="s">
        <v>417</v>
      </c>
      <c r="O173" s="837"/>
      <c r="P173" s="833"/>
      <c r="Q173" s="838"/>
      <c r="R173" s="839"/>
      <c r="S173" s="840" t="str">
        <f aca="false">IF(R173="Y","",IF(AND(M173="",K173=""),"",IF(M173="",K173,M173)))</f>
        <v/>
      </c>
      <c r="T173" s="841" t="str">
        <f aca="false">IF(S173="","",IF($S$184="Y",U173,IF(S173&gt;=$S$176-$AB$35*$S$180,IF(S173&lt;=$S$176+$AB$35*$S$180,S173,""),"")))</f>
        <v/>
      </c>
      <c r="U173" s="840" t="str">
        <f aca="false">IF(R173="Y","",IF(AND(M173="",K173=""),"",IF(M173="",K173*O173,M173*O173)))</f>
        <v/>
      </c>
      <c r="V173" s="842" t="str">
        <f aca="false">IF(AND(N173="",L173=""),"",IF(N173="",L173,N173))</f>
        <v>US$2014/ ha/ yr</v>
      </c>
      <c r="W173" s="628"/>
      <c r="X173" s="628"/>
      <c r="Z173" s="727"/>
      <c r="AP173" s="860"/>
      <c r="AQ173" s="628"/>
      <c r="AR173" s="628"/>
      <c r="AS173" s="844"/>
      <c r="AT173" s="628"/>
      <c r="AU173" s="843" t="e">
        <f aca="false">IF($AT$44="region",IF($E173=AU$762,$S173,""),IF($G173=AU$762,$S173,""))</f>
        <v>#REF!</v>
      </c>
      <c r="AV173" s="843" t="e">
        <f aca="false">IF($AT$44="Region",IF($E173=AU$762,$T173,""),IF($G173=AU$762,$T173,""))</f>
        <v>#REF!</v>
      </c>
      <c r="AW173" s="628"/>
      <c r="AX173" s="843" t="e">
        <f aca="false">IF($AT$44="region",IF($E173=AX$762,$S173,""),IF($G173=AX$762,$S173,""))</f>
        <v>#REF!</v>
      </c>
      <c r="AY173" s="843" t="e">
        <f aca="false">IF($AT$44="Region",IF($E173=AX$762,$T173,""),IF($G173=AX$762,$T173,""))</f>
        <v>#REF!</v>
      </c>
      <c r="AZ173" s="628"/>
      <c r="BA173" s="843" t="e">
        <f aca="false">IF($AT$44="region",IF($E173=BA$762,$S173,""),IF($G173=BA$762,$S173,""))</f>
        <v>#REF!</v>
      </c>
      <c r="BB173" s="843" t="e">
        <f aca="false">IF($AT$44="Region",IF($E173=BA$762,$T173,""),IF($G173=BA$762,$T173,""))</f>
        <v>#REF!</v>
      </c>
      <c r="BC173" s="628"/>
      <c r="BD173" s="843" t="e">
        <f aca="false">IF($AT$44="region",IF($E173=BD$762,$S173,""),IF($G173=BD$762,$S173,""))</f>
        <v>#REF!</v>
      </c>
      <c r="BE173" s="843" t="e">
        <f aca="false">IF($AT$44="Region",IF($E173=BD$762,$T173,""),IF($G173=BD$762,$T173,""))</f>
        <v>#REF!</v>
      </c>
      <c r="BF173" s="628"/>
      <c r="BG173" s="843" t="e">
        <f aca="false">IF($AT$44="region",IF($E173=BG$762,$S173,""),IF($G173=BG$762,$S173,""))</f>
        <v>#REF!</v>
      </c>
      <c r="BH173" s="843" t="e">
        <f aca="false">IF($AT$44="Region",IF($E173=BG$762,$T173,""),IF($G173=BG$762,$T173,""))</f>
        <v>#REF!</v>
      </c>
      <c r="BI173" s="628"/>
      <c r="BJ173" s="843" t="str">
        <f aca="false">IF($E173=$BJ$47,S173,"")</f>
        <v/>
      </c>
      <c r="BK173" s="843" t="str">
        <f aca="false">IF($E173=$BJ$47,T173,"")</f>
        <v/>
      </c>
      <c r="BL173" s="628"/>
      <c r="BM173" s="843" t="str">
        <f aca="false">IF($E173=$BM$47,S173,"")</f>
        <v/>
      </c>
      <c r="BN173" s="843" t="str">
        <f aca="false">IF($E173=$BM$47,T173,"")</f>
        <v/>
      </c>
      <c r="BO173" s="628"/>
      <c r="BP173" s="843" t="str">
        <f aca="false">IF($E173=$BP$47,S173,"")</f>
        <v/>
      </c>
      <c r="BQ173" s="843" t="str">
        <f aca="false">IF($E173=$BP$47,T173,"")</f>
        <v/>
      </c>
      <c r="BR173" s="628"/>
      <c r="BS173" s="843" t="str">
        <f aca="false">IF($E173=$BS$47,S173,"")</f>
        <v/>
      </c>
      <c r="BT173" s="843" t="str">
        <f aca="false">IF($E173=$BS$47,T173,"")</f>
        <v/>
      </c>
      <c r="BU173" s="628"/>
      <c r="BV173" s="860"/>
    </row>
    <row r="174" s="810" customFormat="true" ht="15" hidden="false" customHeight="false" outlineLevel="0" collapsed="false">
      <c r="A174" s="828" t="n">
        <v>19</v>
      </c>
      <c r="B174" s="829" t="str">
        <f aca="false">CONCATENATE(E174,": ",C174)</f>
        <v>: </v>
      </c>
      <c r="C174" s="830"/>
      <c r="D174" s="830"/>
      <c r="E174" s="831"/>
      <c r="F174" s="830"/>
      <c r="G174" s="831"/>
      <c r="H174" s="832"/>
      <c r="I174" s="830"/>
      <c r="J174" s="830"/>
      <c r="K174" s="833"/>
      <c r="L174" s="833"/>
      <c r="M174" s="833"/>
      <c r="N174" s="836" t="s">
        <v>417</v>
      </c>
      <c r="O174" s="837"/>
      <c r="P174" s="833"/>
      <c r="Q174" s="838"/>
      <c r="R174" s="839"/>
      <c r="S174" s="840" t="str">
        <f aca="false">IF(R174="Y","",IF(AND(M174="",K174=""),"",IF(M174="",K174,M174)))</f>
        <v/>
      </c>
      <c r="T174" s="841" t="str">
        <f aca="false">IF(S174="","",IF($S$184="Y",U174,IF(S174&gt;=$S$176-$AB$35*$S$180,IF(S174&lt;=$S$176+$AB$35*$S$180,S174,""),"")))</f>
        <v/>
      </c>
      <c r="U174" s="840" t="str">
        <f aca="false">IF(R174="Y","",IF(AND(M174="",K174=""),"",IF(M174="",K174*O174,M174*O174)))</f>
        <v/>
      </c>
      <c r="V174" s="842" t="str">
        <f aca="false">IF(AND(N174="",L174=""),"",IF(N174="",L174,N174))</f>
        <v>US$2014/ ha/ yr</v>
      </c>
      <c r="W174" s="628"/>
      <c r="X174" s="628"/>
      <c r="Z174" s="727"/>
      <c r="AP174" s="860"/>
      <c r="AQ174" s="628"/>
      <c r="AR174" s="628"/>
      <c r="AS174" s="844"/>
      <c r="AT174" s="628"/>
      <c r="AU174" s="843" t="e">
        <f aca="false">IF($AT$44="region",IF($E174=AU$762,$S174,""),IF($G174=AU$762,$S174,""))</f>
        <v>#REF!</v>
      </c>
      <c r="AV174" s="843" t="e">
        <f aca="false">IF($AT$44="Region",IF($E174=AU$762,$T174,""),IF($G174=AU$762,$T174,""))</f>
        <v>#REF!</v>
      </c>
      <c r="AW174" s="628"/>
      <c r="AX174" s="843" t="e">
        <f aca="false">IF($AT$44="region",IF($E174=AX$762,$S174,""),IF($G174=AX$762,$S174,""))</f>
        <v>#REF!</v>
      </c>
      <c r="AY174" s="843" t="e">
        <f aca="false">IF($AT$44="Region",IF($E174=AX$762,$T174,""),IF($G174=AX$762,$T174,""))</f>
        <v>#REF!</v>
      </c>
      <c r="AZ174" s="628"/>
      <c r="BA174" s="843" t="e">
        <f aca="false">IF($AT$44="region",IF($E174=BA$762,$S174,""),IF($G174=BA$762,$S174,""))</f>
        <v>#REF!</v>
      </c>
      <c r="BB174" s="843" t="e">
        <f aca="false">IF($AT$44="Region",IF($E174=BA$762,$T174,""),IF($G174=BA$762,$T174,""))</f>
        <v>#REF!</v>
      </c>
      <c r="BC174" s="628"/>
      <c r="BD174" s="843" t="e">
        <f aca="false">IF($AT$44="region",IF($E174=BD$762,$S174,""),IF($G174=BD$762,$S174,""))</f>
        <v>#REF!</v>
      </c>
      <c r="BE174" s="843" t="e">
        <f aca="false">IF($AT$44="Region",IF($E174=BD$762,$T174,""),IF($G174=BD$762,$T174,""))</f>
        <v>#REF!</v>
      </c>
      <c r="BF174" s="628"/>
      <c r="BG174" s="843" t="e">
        <f aca="false">IF($AT$44="region",IF($E174=BG$762,$S174,""),IF($G174=BG$762,$S174,""))</f>
        <v>#REF!</v>
      </c>
      <c r="BH174" s="843" t="e">
        <f aca="false">IF($AT$44="Region",IF($E174=BG$762,$T174,""),IF($G174=BG$762,$T174,""))</f>
        <v>#REF!</v>
      </c>
      <c r="BI174" s="628"/>
      <c r="BJ174" s="843" t="str">
        <f aca="false">IF($E174=$BJ$47,S174,"")</f>
        <v/>
      </c>
      <c r="BK174" s="843" t="str">
        <f aca="false">IF($E174=$BJ$47,T174,"")</f>
        <v/>
      </c>
      <c r="BL174" s="628"/>
      <c r="BM174" s="843" t="str">
        <f aca="false">IF($E174=$BM$47,S174,"")</f>
        <v/>
      </c>
      <c r="BN174" s="843" t="str">
        <f aca="false">IF($E174=$BM$47,T174,"")</f>
        <v/>
      </c>
      <c r="BO174" s="628"/>
      <c r="BP174" s="843" t="str">
        <f aca="false">IF($E174=$BP$47,S174,"")</f>
        <v/>
      </c>
      <c r="BQ174" s="843" t="str">
        <f aca="false">IF($E174=$BP$47,T174,"")</f>
        <v/>
      </c>
      <c r="BR174" s="628"/>
      <c r="BS174" s="843" t="str">
        <f aca="false">IF($E174=$BS$47,S174,"")</f>
        <v/>
      </c>
      <c r="BT174" s="843" t="str">
        <f aca="false">IF($E174=$BS$47,T174,"")</f>
        <v/>
      </c>
      <c r="BU174" s="628"/>
      <c r="BV174" s="860"/>
    </row>
    <row r="175" s="810" customFormat="true" ht="15" hidden="false" customHeight="false" outlineLevel="0" collapsed="false">
      <c r="A175" s="828" t="n">
        <v>20</v>
      </c>
      <c r="B175" s="829" t="str">
        <f aca="false">CONCATENATE(E175,": ",C175)</f>
        <v>: </v>
      </c>
      <c r="C175" s="830"/>
      <c r="D175" s="830"/>
      <c r="E175" s="831"/>
      <c r="F175" s="830"/>
      <c r="G175" s="831"/>
      <c r="H175" s="832"/>
      <c r="I175" s="830"/>
      <c r="J175" s="830"/>
      <c r="K175" s="833"/>
      <c r="L175" s="833"/>
      <c r="M175" s="833"/>
      <c r="N175" s="836" t="s">
        <v>417</v>
      </c>
      <c r="O175" s="837"/>
      <c r="P175" s="833"/>
      <c r="Q175" s="838"/>
      <c r="R175" s="839"/>
      <c r="S175" s="840" t="str">
        <f aca="false">IF(R175="Y","",IF(AND(M175="",K175=""),"",IF(M175="",K175,M175)))</f>
        <v/>
      </c>
      <c r="T175" s="841" t="str">
        <f aca="false">IF(S175="","",IF($S$184="Y",U175,IF(S175&gt;=$S$176-$AB$35*$S$180,IF(S175&lt;=$S$176+$AB$35*$S$180,S175,""),"")))</f>
        <v/>
      </c>
      <c r="U175" s="840" t="str">
        <f aca="false">IF(R175="Y","",IF(AND(M175="",K175=""),"",IF(M175="",K175*O175,M175*O175)))</f>
        <v/>
      </c>
      <c r="V175" s="842" t="str">
        <f aca="false">IF(AND(N175="",L175=""),"",IF(N175="",L175,N175))</f>
        <v>US$2014/ ha/ yr</v>
      </c>
      <c r="W175" s="628"/>
      <c r="X175" s="628"/>
      <c r="Z175" s="727"/>
      <c r="AP175" s="860"/>
      <c r="AQ175" s="628"/>
      <c r="AR175" s="628"/>
      <c r="AS175" s="844"/>
      <c r="AT175" s="628"/>
      <c r="AU175" s="843" t="e">
        <f aca="false">IF($AT$44="region",IF($E175=AU$762,$S175,""),IF($G175=AU$762,$S175,""))</f>
        <v>#REF!</v>
      </c>
      <c r="AV175" s="843" t="e">
        <f aca="false">IF($AT$44="Region",IF($E175=AU$762,$T175,""),IF($G175=AU$762,$T175,""))</f>
        <v>#REF!</v>
      </c>
      <c r="AW175" s="628"/>
      <c r="AX175" s="843" t="e">
        <f aca="false">IF($AT$44="region",IF($E175=AX$762,$S175,""),IF($G175=AX$762,$S175,""))</f>
        <v>#REF!</v>
      </c>
      <c r="AY175" s="843" t="e">
        <f aca="false">IF($AT$44="Region",IF($E175=AX$762,$T175,""),IF($G175=AX$762,$T175,""))</f>
        <v>#REF!</v>
      </c>
      <c r="AZ175" s="628"/>
      <c r="BA175" s="843" t="e">
        <f aca="false">IF($AT$44="region",IF($E175=BA$762,$S175,""),IF($G175=BA$762,$S175,""))</f>
        <v>#REF!</v>
      </c>
      <c r="BB175" s="843" t="e">
        <f aca="false">IF($AT$44="Region",IF($E175=BA$762,$T175,""),IF($G175=BA$762,$T175,""))</f>
        <v>#REF!</v>
      </c>
      <c r="BC175" s="628"/>
      <c r="BD175" s="843" t="e">
        <f aca="false">IF($AT$44="region",IF($E175=BD$762,$S175,""),IF($G175=BD$762,$S175,""))</f>
        <v>#REF!</v>
      </c>
      <c r="BE175" s="843" t="e">
        <f aca="false">IF($AT$44="Region",IF($E175=BD$762,$T175,""),IF($G175=BD$762,$T175,""))</f>
        <v>#REF!</v>
      </c>
      <c r="BF175" s="628"/>
      <c r="BG175" s="843" t="e">
        <f aca="false">IF($AT$44="region",IF($E175=BG$762,$S175,""),IF($G175=BG$762,$S175,""))</f>
        <v>#REF!</v>
      </c>
      <c r="BH175" s="843" t="e">
        <f aca="false">IF($AT$44="Region",IF($E175=BG$762,$T175,""),IF($G175=BG$762,$T175,""))</f>
        <v>#REF!</v>
      </c>
      <c r="BI175" s="628"/>
      <c r="BJ175" s="843" t="str">
        <f aca="false">IF($E175=$BJ$47,S175,"")</f>
        <v/>
      </c>
      <c r="BK175" s="843" t="str">
        <f aca="false">IF($E175=$BJ$47,T175,"")</f>
        <v/>
      </c>
      <c r="BL175" s="628"/>
      <c r="BM175" s="843" t="str">
        <f aca="false">IF($E175=$BM$47,S175,"")</f>
        <v/>
      </c>
      <c r="BN175" s="843" t="str">
        <f aca="false">IF($E175=$BM$47,T175,"")</f>
        <v/>
      </c>
      <c r="BO175" s="628"/>
      <c r="BP175" s="843" t="str">
        <f aca="false">IF($E175=$BP$47,S175,"")</f>
        <v/>
      </c>
      <c r="BQ175" s="843" t="str">
        <f aca="false">IF($E175=$BP$47,T175,"")</f>
        <v/>
      </c>
      <c r="BR175" s="628"/>
      <c r="BS175" s="843" t="str">
        <f aca="false">IF($E175=$BS$47,S175,"")</f>
        <v/>
      </c>
      <c r="BT175" s="843" t="str">
        <f aca="false">IF($E175=$BS$47,T175,"")</f>
        <v/>
      </c>
      <c r="BU175" s="628"/>
      <c r="BV175" s="860"/>
    </row>
    <row r="176" s="810" customFormat="true" ht="13.8" hidden="false" customHeight="false" outlineLevel="0" collapsed="false">
      <c r="A176" s="846"/>
      <c r="B176" s="847" t="s">
        <v>409</v>
      </c>
      <c r="C176" s="848"/>
      <c r="D176" s="848"/>
      <c r="E176" s="848"/>
      <c r="F176" s="848"/>
      <c r="G176" s="848"/>
      <c r="I176" s="628"/>
      <c r="J176" s="849"/>
      <c r="M176" s="810" t="s">
        <v>354</v>
      </c>
      <c r="P176" s="838"/>
      <c r="Q176" s="838"/>
      <c r="R176" s="849" t="s">
        <v>356</v>
      </c>
      <c r="S176" s="850" t="n">
        <v>328.415857769938</v>
      </c>
      <c r="T176" s="850" t="n">
        <v>328.415857769938</v>
      </c>
      <c r="U176" s="911" t="n">
        <v>328.415857769938</v>
      </c>
      <c r="V176" s="628"/>
      <c r="W176" s="628"/>
      <c r="X176" s="628"/>
      <c r="Z176" s="912"/>
      <c r="AP176" s="860"/>
      <c r="AQ176" s="628"/>
      <c r="AR176" s="628"/>
      <c r="AS176" s="628"/>
      <c r="AT176" s="849" t="s">
        <v>356</v>
      </c>
      <c r="AU176" s="852" t="e">
        <f aca="false">AVERAGE(AU156:AU175)</f>
        <v>#REF!</v>
      </c>
      <c r="AV176" s="852" t="e">
        <f aca="false">SUM(AV156:AV175)/COUNTIF(AV156:AV175,"&gt;0")</f>
        <v>#REF!</v>
      </c>
      <c r="AW176" s="628"/>
      <c r="AX176" s="852" t="e">
        <f aca="false">AVERAGE(AX156:AX175)</f>
        <v>#REF!</v>
      </c>
      <c r="AY176" s="852" t="e">
        <f aca="false">SUM(AY156:AY175)/COUNTIF(AY156:AY175,"&gt;0")</f>
        <v>#REF!</v>
      </c>
      <c r="AZ176" s="628"/>
      <c r="BA176" s="852" t="e">
        <f aca="false">AVERAGE(BA156:BA175)</f>
        <v>#REF!</v>
      </c>
      <c r="BB176" s="852" t="e">
        <f aca="false">SUM(BB156:BB175)/COUNTIF(BB156:BB175,"&gt;0")</f>
        <v>#REF!</v>
      </c>
      <c r="BC176" s="628"/>
      <c r="BD176" s="852" t="e">
        <f aca="false">AVERAGE(BD156:BD175)</f>
        <v>#REF!</v>
      </c>
      <c r="BE176" s="852" t="e">
        <f aca="false">SUM(BE156:BE175)/COUNTIF(BE156:BE175,"&gt;0")</f>
        <v>#REF!</v>
      </c>
      <c r="BF176" s="628"/>
      <c r="BG176" s="852" t="e">
        <f aca="false">AVERAGE(BG156:BG175)</f>
        <v>#REF!</v>
      </c>
      <c r="BH176" s="852" t="e">
        <f aca="false">SUM(BH156:BH175)/COUNTIF(BH156:BH175,"&gt;0")</f>
        <v>#REF!</v>
      </c>
      <c r="BI176" s="849"/>
      <c r="BJ176" s="852" t="e">
        <f aca="false">AVERAGE(BJ156:BJ175)</f>
        <v>#DIV/0!</v>
      </c>
      <c r="BK176" s="852" t="e">
        <f aca="false">SUM(BK156:BK175)/COUNTIF(BK156:BK175,"&gt;0")</f>
        <v>#DIV/0!</v>
      </c>
      <c r="BL176" s="628"/>
      <c r="BM176" s="852" t="e">
        <f aca="false">AVERAGE(BM156:BM175)</f>
        <v>#DIV/0!</v>
      </c>
      <c r="BN176" s="852" t="e">
        <f aca="false">SUM(BN156:BN175)/COUNTIF(BN156:BN175,"&gt;0")</f>
        <v>#DIV/0!</v>
      </c>
      <c r="BO176" s="628"/>
      <c r="BP176" s="852" t="e">
        <f aca="false">AVERAGE(BP156:BP175)</f>
        <v>#DIV/0!</v>
      </c>
      <c r="BQ176" s="852" t="e">
        <f aca="false">SUM(BQ156:BQ175)/COUNTIF(BQ156:BQ175,"&gt;0")</f>
        <v>#DIV/0!</v>
      </c>
      <c r="BR176" s="628"/>
      <c r="BS176" s="852" t="n">
        <f aca="false">AVERAGE(BS156:BS175)</f>
        <v>0</v>
      </c>
      <c r="BT176" s="852" t="e">
        <f aca="false">SUM(BT156:BT175)/COUNTIF(BT156:BT175,"&gt;0")</f>
        <v>#DIV/0!</v>
      </c>
      <c r="BU176" s="628"/>
      <c r="BV176" s="860"/>
    </row>
    <row r="177" s="810" customFormat="true" ht="14.1" hidden="false" customHeight="true" outlineLevel="0" collapsed="false">
      <c r="A177" s="846"/>
      <c r="B177" s="847" t="s">
        <v>410</v>
      </c>
      <c r="C177" s="848" t="s">
        <v>358</v>
      </c>
      <c r="D177" s="853" t="s">
        <v>449</v>
      </c>
      <c r="E177" s="853"/>
      <c r="F177" s="853"/>
      <c r="G177" s="853"/>
      <c r="H177" s="853"/>
      <c r="I177" s="853"/>
      <c r="J177" s="853"/>
      <c r="K177" s="853"/>
      <c r="P177" s="838"/>
      <c r="Q177" s="838"/>
      <c r="R177" s="854" t="s">
        <v>97</v>
      </c>
      <c r="S177" s="855" t="n">
        <v>684.583415253294</v>
      </c>
      <c r="T177" s="855" t="n">
        <v>706.188600472634</v>
      </c>
      <c r="U177" s="913" t="n">
        <v>706.188600472634</v>
      </c>
      <c r="V177" s="856" t="n">
        <v>1</v>
      </c>
      <c r="W177" s="669" t="s">
        <v>360</v>
      </c>
      <c r="X177" s="628"/>
      <c r="Y177" s="628" t="s">
        <v>361</v>
      </c>
      <c r="Z177" s="914"/>
      <c r="AP177" s="860"/>
      <c r="AQ177" s="628"/>
      <c r="AR177" s="628"/>
      <c r="AS177" s="628"/>
      <c r="AT177" s="854" t="s">
        <v>97</v>
      </c>
      <c r="AU177" s="857" t="e">
        <f aca="false">AU176+(AU182*AU179)</f>
        <v>#REF!</v>
      </c>
      <c r="AV177" s="857" t="e">
        <f aca="false">AV176+(AV182*AU179)</f>
        <v>#REF!</v>
      </c>
      <c r="AW177" s="628"/>
      <c r="AX177" s="857" t="e">
        <f aca="false">AX176+(AX182*AX179)</f>
        <v>#REF!</v>
      </c>
      <c r="AY177" s="857" t="e">
        <f aca="false">AY176+(AY182*AX179)</f>
        <v>#REF!</v>
      </c>
      <c r="AZ177" s="628"/>
      <c r="BA177" s="857" t="e">
        <f aca="false">BA176+(BA182*BA179)</f>
        <v>#REF!</v>
      </c>
      <c r="BB177" s="857" t="e">
        <f aca="false">BB176+(BB182*BA179)</f>
        <v>#REF!</v>
      </c>
      <c r="BC177" s="628"/>
      <c r="BD177" s="857" t="e">
        <f aca="false">BD176+(BD182*BD179)</f>
        <v>#REF!</v>
      </c>
      <c r="BE177" s="857" t="e">
        <f aca="false">BE176+(BE182*BD179)</f>
        <v>#REF!</v>
      </c>
      <c r="BF177" s="628"/>
      <c r="BG177" s="857" t="e">
        <f aca="false">BG176+(BG182*BG179)</f>
        <v>#REF!</v>
      </c>
      <c r="BH177" s="857" t="e">
        <f aca="false">BH176+(BH182*BG179)</f>
        <v>#REF!</v>
      </c>
      <c r="BI177" s="854"/>
      <c r="BJ177" s="857" t="e">
        <f aca="false">BJ176+(BJ182*BJ179)</f>
        <v>#DIV/0!</v>
      </c>
      <c r="BK177" s="857" t="e">
        <f aca="false">BK176+(BK182*BJ179)</f>
        <v>#DIV/0!</v>
      </c>
      <c r="BL177" s="628"/>
      <c r="BM177" s="857" t="e">
        <f aca="false">BM176+(BM182*BM179)</f>
        <v>#DIV/0!</v>
      </c>
      <c r="BN177" s="857" t="e">
        <f aca="false">BN176+(BN182*BM179)</f>
        <v>#DIV/0!</v>
      </c>
      <c r="BO177" s="628"/>
      <c r="BP177" s="857" t="e">
        <f aca="false">BP176+(BP182*BP179)</f>
        <v>#DIV/0!</v>
      </c>
      <c r="BQ177" s="857" t="e">
        <f aca="false">BQ176+(BQ182*BP179)</f>
        <v>#DIV/0!</v>
      </c>
      <c r="BR177" s="628"/>
      <c r="BS177" s="857" t="n">
        <f aca="false">BS176+(BS182*BS179)</f>
        <v>0</v>
      </c>
      <c r="BT177" s="857" t="e">
        <f aca="false">BT176+(BT182*BS179)</f>
        <v>#DIV/0!</v>
      </c>
      <c r="BU177" s="628"/>
      <c r="BV177" s="860"/>
    </row>
    <row r="178" s="810" customFormat="true" ht="14.1" hidden="false" customHeight="true" outlineLevel="0" collapsed="false">
      <c r="A178" s="846"/>
      <c r="B178" s="847" t="s">
        <v>411</v>
      </c>
      <c r="C178" s="858"/>
      <c r="D178" s="853"/>
      <c r="E178" s="853"/>
      <c r="F178" s="853"/>
      <c r="G178" s="853"/>
      <c r="H178" s="853"/>
      <c r="I178" s="853"/>
      <c r="J178" s="853"/>
      <c r="K178" s="853"/>
      <c r="L178" s="628"/>
      <c r="M178" s="628"/>
      <c r="R178" s="854" t="s">
        <v>98</v>
      </c>
      <c r="S178" s="855" t="n">
        <v>-27.7516997134181</v>
      </c>
      <c r="T178" s="855" t="n">
        <v>-49.3568849327578</v>
      </c>
      <c r="U178" s="915" t="n">
        <v>-49.3568849327578</v>
      </c>
      <c r="V178" s="856" t="n">
        <v>1</v>
      </c>
      <c r="W178" s="669" t="s">
        <v>364</v>
      </c>
      <c r="X178" s="628"/>
      <c r="Y178" s="859" t="s">
        <v>166</v>
      </c>
      <c r="Z178" s="914"/>
      <c r="AP178" s="860"/>
      <c r="AQ178" s="628"/>
      <c r="AR178" s="628"/>
      <c r="AS178" s="628"/>
      <c r="AT178" s="854" t="s">
        <v>98</v>
      </c>
      <c r="AU178" s="857" t="e">
        <f aca="false">AU176-(AU182*AU180)</f>
        <v>#REF!</v>
      </c>
      <c r="AV178" s="857" t="e">
        <f aca="false">AV176-(AV182*AU180)</f>
        <v>#REF!</v>
      </c>
      <c r="AW178" s="628"/>
      <c r="AX178" s="857" t="e">
        <f aca="false">AX176-(AX182*AX180)</f>
        <v>#REF!</v>
      </c>
      <c r="AY178" s="857" t="e">
        <f aca="false">AY176-(AY182*AX180)</f>
        <v>#REF!</v>
      </c>
      <c r="AZ178" s="628"/>
      <c r="BA178" s="857" t="e">
        <f aca="false">BA176-(BA182*BA180)</f>
        <v>#REF!</v>
      </c>
      <c r="BB178" s="857" t="e">
        <f aca="false">BB176-(BB182*BA180)</f>
        <v>#REF!</v>
      </c>
      <c r="BC178" s="628"/>
      <c r="BD178" s="857" t="e">
        <f aca="false">BD176-(BD182*BD180)</f>
        <v>#REF!</v>
      </c>
      <c r="BE178" s="857" t="e">
        <f aca="false">BE176-(BE182*BD180)</f>
        <v>#REF!</v>
      </c>
      <c r="BF178" s="628"/>
      <c r="BG178" s="857" t="e">
        <f aca="false">BG176-(BG182*BG180)</f>
        <v>#REF!</v>
      </c>
      <c r="BH178" s="857" t="e">
        <f aca="false">BH176-(BH182*BG180)</f>
        <v>#REF!</v>
      </c>
      <c r="BI178" s="854"/>
      <c r="BJ178" s="857" t="e">
        <f aca="false">BJ176-(BJ182*BJ180)</f>
        <v>#DIV/0!</v>
      </c>
      <c r="BK178" s="857" t="e">
        <f aca="false">BK176-(BK182*BJ180)</f>
        <v>#DIV/0!</v>
      </c>
      <c r="BL178" s="628"/>
      <c r="BM178" s="857" t="e">
        <f aca="false">BM176-(BM182*BM180)</f>
        <v>#DIV/0!</v>
      </c>
      <c r="BN178" s="857" t="e">
        <f aca="false">BN176-(BN182*BM180)</f>
        <v>#DIV/0!</v>
      </c>
      <c r="BO178" s="628"/>
      <c r="BP178" s="857" t="e">
        <f aca="false">BP176-(BP182*BP180)</f>
        <v>#DIV/0!</v>
      </c>
      <c r="BQ178" s="857" t="e">
        <f aca="false">BQ176-(BQ182*BP180)</f>
        <v>#DIV/0!</v>
      </c>
      <c r="BR178" s="628"/>
      <c r="BS178" s="857" t="n">
        <f aca="false">BS176-(BS182*BS180)</f>
        <v>0</v>
      </c>
      <c r="BT178" s="857" t="e">
        <f aca="false">BT176-(BT182*BS180)</f>
        <v>#DIV/0!</v>
      </c>
      <c r="BU178" s="628"/>
      <c r="BV178" s="860"/>
    </row>
    <row r="179" s="810" customFormat="true" ht="13.7" hidden="false" customHeight="true" outlineLevel="0" collapsed="false">
      <c r="A179" s="846"/>
      <c r="B179" s="846"/>
      <c r="C179" s="858"/>
      <c r="D179" s="853"/>
      <c r="E179" s="853"/>
      <c r="F179" s="853"/>
      <c r="G179" s="853"/>
      <c r="H179" s="853"/>
      <c r="I179" s="853"/>
      <c r="J179" s="853"/>
      <c r="K179" s="853"/>
      <c r="R179" s="854" t="s">
        <v>365</v>
      </c>
      <c r="S179" s="855" t="s">
        <v>232</v>
      </c>
      <c r="T179" s="855" t="s">
        <v>232</v>
      </c>
      <c r="U179" s="855" t="s">
        <v>232</v>
      </c>
      <c r="Z179" s="914"/>
      <c r="AP179" s="860"/>
      <c r="AS179" s="861" t="s">
        <v>366</v>
      </c>
      <c r="AT179" s="861"/>
      <c r="AU179" s="856" t="n">
        <v>1</v>
      </c>
      <c r="AX179" s="856" t="n">
        <v>1</v>
      </c>
      <c r="BA179" s="856" t="n">
        <v>1</v>
      </c>
      <c r="BD179" s="856" t="n">
        <v>1</v>
      </c>
      <c r="BG179" s="856" t="n">
        <v>1</v>
      </c>
      <c r="BI179" s="854"/>
      <c r="BJ179" s="856" t="n">
        <v>1</v>
      </c>
      <c r="BM179" s="856" t="n">
        <v>1</v>
      </c>
      <c r="BP179" s="856" t="n">
        <v>1</v>
      </c>
      <c r="BS179" s="856" t="n">
        <v>1</v>
      </c>
      <c r="BV179" s="860"/>
    </row>
    <row r="180" s="810" customFormat="true" ht="13.7" hidden="false" customHeight="true" outlineLevel="0" collapsed="false">
      <c r="A180" s="862" t="str">
        <f aca="false">HYPERLINK("#"&amp;"'"&amp;A$1&amp;"'!a1","Back to top")</f>
        <v>Back to top</v>
      </c>
      <c r="B180" s="862"/>
      <c r="C180" s="858"/>
      <c r="D180" s="853"/>
      <c r="E180" s="853"/>
      <c r="F180" s="853"/>
      <c r="G180" s="853"/>
      <c r="H180" s="853"/>
      <c r="I180" s="853"/>
      <c r="J180" s="853"/>
      <c r="K180" s="853"/>
      <c r="N180" s="669"/>
      <c r="O180" s="669"/>
      <c r="R180" s="854" t="s">
        <v>371</v>
      </c>
      <c r="S180" s="855" t="n">
        <v>356.167557483356</v>
      </c>
      <c r="T180" s="855" t="n">
        <v>377.772742702696</v>
      </c>
      <c r="U180" s="855" t="n">
        <v>377.772742702696</v>
      </c>
      <c r="Z180" s="914"/>
      <c r="AP180" s="860"/>
      <c r="AS180" s="861"/>
      <c r="AT180" s="861"/>
      <c r="AU180" s="856" t="n">
        <v>1</v>
      </c>
      <c r="AX180" s="856" t="n">
        <v>1</v>
      </c>
      <c r="BA180" s="856" t="n">
        <v>1</v>
      </c>
      <c r="BD180" s="856" t="n">
        <v>1</v>
      </c>
      <c r="BG180" s="856" t="n">
        <v>1</v>
      </c>
      <c r="BI180" s="854"/>
      <c r="BJ180" s="856" t="n">
        <v>1</v>
      </c>
      <c r="BM180" s="856" t="n">
        <v>1</v>
      </c>
      <c r="BP180" s="856" t="n">
        <v>1</v>
      </c>
      <c r="BS180" s="856" t="n">
        <v>1</v>
      </c>
      <c r="BV180" s="860"/>
    </row>
    <row r="181" s="810" customFormat="true" ht="14.1" hidden="false" customHeight="true" outlineLevel="0" collapsed="false">
      <c r="A181" s="846"/>
      <c r="B181" s="846"/>
      <c r="C181" s="828"/>
      <c r="D181" s="853"/>
      <c r="E181" s="853"/>
      <c r="F181" s="853"/>
      <c r="G181" s="853"/>
      <c r="H181" s="853"/>
      <c r="I181" s="853"/>
      <c r="J181" s="853"/>
      <c r="K181" s="853"/>
      <c r="R181" s="863" t="s">
        <v>372</v>
      </c>
      <c r="S181" s="864" t="n">
        <v>9</v>
      </c>
      <c r="T181" s="864" t="n">
        <v>9</v>
      </c>
      <c r="U181" s="865"/>
      <c r="V181" s="866" t="s">
        <v>369</v>
      </c>
      <c r="Z181" s="727"/>
      <c r="AP181" s="860"/>
      <c r="AT181" s="854" t="s">
        <v>365</v>
      </c>
      <c r="AU181" s="857" t="e">
        <f aca="false">IF((0.67*AU182)&gt;AU176,"no","yes")</f>
        <v>#REF!</v>
      </c>
      <c r="AV181" s="857" t="e">
        <f aca="false">IF((0.67*AV182)&gt;AV176,"no","yes")</f>
        <v>#REF!</v>
      </c>
      <c r="AX181" s="857" t="e">
        <f aca="false">IF((0.67*AX182)&gt;AX176,"no","yes")</f>
        <v>#REF!</v>
      </c>
      <c r="AY181" s="857" t="e">
        <f aca="false">IF((0.67*AY182)&gt;AY176,"no","yes")</f>
        <v>#REF!</v>
      </c>
      <c r="BA181" s="857" t="e">
        <f aca="false">IF((0.67*BA182)&gt;BA176,"no","yes")</f>
        <v>#REF!</v>
      </c>
      <c r="BB181" s="857" t="e">
        <f aca="false">IF((0.67*BB182)&gt;BB176,"no","yes")</f>
        <v>#REF!</v>
      </c>
      <c r="BD181" s="857" t="e">
        <f aca="false">IF((0.67*BD182)&gt;BD176,"no","yes")</f>
        <v>#REF!</v>
      </c>
      <c r="BE181" s="857" t="e">
        <f aca="false">IF((0.67*BE182)&gt;BE176,"no","yes")</f>
        <v>#REF!</v>
      </c>
      <c r="BG181" s="857" t="e">
        <f aca="false">IF((0.67*BG182)&gt;BG176,"no","yes")</f>
        <v>#REF!</v>
      </c>
      <c r="BH181" s="857" t="e">
        <f aca="false">IF((0.67*BH182)&gt;BH176,"no","yes")</f>
        <v>#REF!</v>
      </c>
      <c r="BI181" s="863"/>
      <c r="BJ181" s="857" t="e">
        <f aca="false">IF((0.67*BJ182)&gt;BJ176,"no","yes")</f>
        <v>#DIV/0!</v>
      </c>
      <c r="BK181" s="857" t="e">
        <f aca="false">IF((0.67*BK182)&gt;BK176,"no","yes")</f>
        <v>#DIV/0!</v>
      </c>
      <c r="BM181" s="857" t="e">
        <f aca="false">IF((0.67*BM182)&gt;BM176,"no","yes")</f>
        <v>#DIV/0!</v>
      </c>
      <c r="BN181" s="857" t="e">
        <f aca="false">IF((0.67*BN182)&gt;BN176,"no","yes")</f>
        <v>#DIV/0!</v>
      </c>
      <c r="BP181" s="857" t="e">
        <f aca="false">IF((0.67*BP182)&gt;BP176,"no","yes")</f>
        <v>#DIV/0!</v>
      </c>
      <c r="BQ181" s="857" t="e">
        <f aca="false">IF((0.67*BQ182)&gt;BQ176,"no","yes")</f>
        <v>#DIV/0!</v>
      </c>
      <c r="BS181" s="857" t="str">
        <f aca="false">IF((0.67*BS182)&gt;BS176,"no","yes")</f>
        <v>yes</v>
      </c>
      <c r="BT181" s="857" t="e">
        <f aca="false">IF((0.67*BT182)&gt;BT176,"no","yes")</f>
        <v>#DIV/0!</v>
      </c>
      <c r="BV181" s="860"/>
    </row>
    <row r="182" s="810" customFormat="true" ht="13.7" hidden="false" customHeight="true" outlineLevel="0" collapsed="false">
      <c r="A182" s="846"/>
      <c r="B182" s="846"/>
      <c r="C182" s="846"/>
      <c r="D182" s="853"/>
      <c r="E182" s="853"/>
      <c r="F182" s="853"/>
      <c r="G182" s="853"/>
      <c r="H182" s="853"/>
      <c r="I182" s="853"/>
      <c r="J182" s="853"/>
      <c r="K182" s="853"/>
      <c r="S182" s="865"/>
      <c r="T182" s="916"/>
      <c r="U182" s="916"/>
      <c r="V182" s="894"/>
      <c r="W182" s="895"/>
      <c r="X182" s="896"/>
      <c r="Z182" s="727"/>
      <c r="AP182" s="860"/>
      <c r="AT182" s="854" t="s">
        <v>371</v>
      </c>
      <c r="AU182" s="857" t="e">
        <f aca="false">_xlfn.STDEV.P(AU156:AU175)</f>
        <v>#REF!</v>
      </c>
      <c r="AV182" s="857" t="e">
        <f aca="false">_xlfn.STDEV.P(AV156:AV175)</f>
        <v>#REF!</v>
      </c>
      <c r="AX182" s="857" t="e">
        <f aca="false">_xlfn.STDEV.P(AX156:AX175)</f>
        <v>#REF!</v>
      </c>
      <c r="AY182" s="857" t="e">
        <f aca="false">_xlfn.STDEV.P(AY156:AY175)</f>
        <v>#REF!</v>
      </c>
      <c r="BA182" s="857" t="e">
        <f aca="false">_xlfn.STDEV.P(BA156:BA175)</f>
        <v>#REF!</v>
      </c>
      <c r="BB182" s="857" t="e">
        <f aca="false">_xlfn.STDEV.P(BB156:BB175)</f>
        <v>#REF!</v>
      </c>
      <c r="BD182" s="857" t="e">
        <f aca="false">_xlfn.STDEV.P(BD156:BD175)</f>
        <v>#REF!</v>
      </c>
      <c r="BE182" s="857" t="e">
        <f aca="false">_xlfn.STDEV.P(BE156:BE175)</f>
        <v>#REF!</v>
      </c>
      <c r="BG182" s="857" t="e">
        <f aca="false">_xlfn.STDEV.P(BG156:BG175)</f>
        <v>#REF!</v>
      </c>
      <c r="BH182" s="857" t="e">
        <f aca="false">_xlfn.STDEV.P(BH156:BH175)</f>
        <v>#REF!</v>
      </c>
      <c r="BJ182" s="857" t="e">
        <f aca="false">_xlfn.STDEV.P(BJ156:BJ175)</f>
        <v>#DIV/0!</v>
      </c>
      <c r="BK182" s="857" t="e">
        <f aca="false">_xlfn.STDEV.P(BK156:BK175)</f>
        <v>#DIV/0!</v>
      </c>
      <c r="BM182" s="857" t="e">
        <f aca="false">_xlfn.STDEV.P(BM156:BM175)</f>
        <v>#DIV/0!</v>
      </c>
      <c r="BN182" s="857" t="e">
        <f aca="false">_xlfn.STDEV.P(BN156:BN175)</f>
        <v>#DIV/0!</v>
      </c>
      <c r="BP182" s="857" t="e">
        <f aca="false">_xlfn.STDEV.P(BP156:BP175)</f>
        <v>#DIV/0!</v>
      </c>
      <c r="BQ182" s="857" t="e">
        <f aca="false">_xlfn.STDEV.P(BQ156:BQ175)</f>
        <v>#DIV/0!</v>
      </c>
      <c r="BS182" s="857" t="n">
        <f aca="false">_xlfn.STDEV.P(BS156:BS175)</f>
        <v>0</v>
      </c>
      <c r="BT182" s="857" t="n">
        <f aca="false">_xlfn.STDEV.P(BT156:BT175)</f>
        <v>0</v>
      </c>
      <c r="BU182" s="667"/>
      <c r="BV182" s="860"/>
    </row>
    <row r="183" s="810" customFormat="true" ht="14.1" hidden="false" customHeight="true" outlineLevel="0" collapsed="false">
      <c r="A183" s="846"/>
      <c r="B183" s="846"/>
      <c r="C183" s="846"/>
      <c r="D183" s="853"/>
      <c r="E183" s="853"/>
      <c r="F183" s="853"/>
      <c r="G183" s="853"/>
      <c r="H183" s="853"/>
      <c r="I183" s="853"/>
      <c r="J183" s="853"/>
      <c r="K183" s="853"/>
      <c r="S183" s="869" t="s">
        <v>373</v>
      </c>
      <c r="T183" s="838"/>
      <c r="V183" s="897"/>
      <c r="W183" s="898"/>
      <c r="X183" s="899"/>
      <c r="Z183" s="727"/>
      <c r="AP183" s="860"/>
      <c r="AT183" s="863" t="s">
        <v>372</v>
      </c>
      <c r="AU183" s="868" t="n">
        <f aca="false">COUNTIF(AU156:AU175,"&gt;0")</f>
        <v>0</v>
      </c>
      <c r="AV183" s="868" t="n">
        <f aca="false">COUNTIF(AV156:AV175,"&gt;0")</f>
        <v>0</v>
      </c>
      <c r="AX183" s="868" t="n">
        <f aca="false">COUNTIF(AX156:AX175,"&gt;0")</f>
        <v>0</v>
      </c>
      <c r="AY183" s="868" t="n">
        <f aca="false">COUNTIF(AY156:AY175,"&gt;0")</f>
        <v>0</v>
      </c>
      <c r="BA183" s="868" t="n">
        <f aca="false">COUNTIF(BA156:BA175,"&gt;0")</f>
        <v>0</v>
      </c>
      <c r="BB183" s="868" t="n">
        <f aca="false">COUNTIF(BB156:BB175,"&gt;0")</f>
        <v>0</v>
      </c>
      <c r="BD183" s="868" t="n">
        <f aca="false">COUNTIF(BD156:BD175,"&gt;0")</f>
        <v>0</v>
      </c>
      <c r="BE183" s="868" t="n">
        <f aca="false">COUNTIF(BE156:BE175,"&gt;0")</f>
        <v>0</v>
      </c>
      <c r="BG183" s="868" t="n">
        <f aca="false">COUNTIF(BG156:BG175,"&gt;0")</f>
        <v>0</v>
      </c>
      <c r="BH183" s="868" t="n">
        <f aca="false">COUNTIF(BH156:BH175,"&gt;0")</f>
        <v>0</v>
      </c>
      <c r="BJ183" s="868" t="n">
        <f aca="false">COUNTIF(BJ156:BJ175,"&gt;0")</f>
        <v>0</v>
      </c>
      <c r="BK183" s="868" t="n">
        <f aca="false">COUNTIF(BK156:BK175,"&gt;0")</f>
        <v>0</v>
      </c>
      <c r="BM183" s="868" t="n">
        <f aca="false">COUNTIF(BM156:BM175,"&gt;0")</f>
        <v>0</v>
      </c>
      <c r="BN183" s="868" t="n">
        <f aca="false">COUNTIF(BN156:BN175,"&gt;0")</f>
        <v>0</v>
      </c>
      <c r="BP183" s="868" t="n">
        <f aca="false">COUNTIF(BP156:BP175,"&gt;0")</f>
        <v>0</v>
      </c>
      <c r="BQ183" s="868" t="n">
        <f aca="false">COUNTIF(BQ156:BQ175,"&gt;0")</f>
        <v>0</v>
      </c>
      <c r="BS183" s="868" t="n">
        <f aca="false">COUNTIF(BS156:BS175,"&gt;0")</f>
        <v>0</v>
      </c>
      <c r="BT183" s="868" t="n">
        <f aca="false">COUNTIF(BT156:BT175,"&gt;0")</f>
        <v>0</v>
      </c>
      <c r="BU183" s="667"/>
      <c r="BV183" s="860"/>
    </row>
    <row r="184" s="810" customFormat="true" ht="13.7" hidden="false" customHeight="true" outlineLevel="0" collapsed="false">
      <c r="A184" s="846"/>
      <c r="B184" s="846"/>
      <c r="C184" s="846"/>
      <c r="D184" s="853"/>
      <c r="E184" s="853"/>
      <c r="F184" s="853"/>
      <c r="G184" s="853"/>
      <c r="H184" s="853"/>
      <c r="I184" s="853"/>
      <c r="J184" s="853"/>
      <c r="K184" s="853"/>
      <c r="S184" s="870" t="s">
        <v>100</v>
      </c>
      <c r="T184" s="838"/>
      <c r="V184" s="897"/>
      <c r="W184" s="898"/>
      <c r="X184" s="899"/>
      <c r="Z184" s="727"/>
      <c r="AP184" s="860"/>
      <c r="AT184" s="828"/>
      <c r="BV184" s="860"/>
    </row>
    <row r="185" s="810" customFormat="true" ht="13.7" hidden="false" customHeight="true" outlineLevel="0" collapsed="false">
      <c r="A185" s="846"/>
      <c r="B185" s="846"/>
      <c r="C185" s="846"/>
      <c r="D185" s="853"/>
      <c r="E185" s="853"/>
      <c r="F185" s="853"/>
      <c r="G185" s="853"/>
      <c r="H185" s="853"/>
      <c r="I185" s="853"/>
      <c r="J185" s="853"/>
      <c r="K185" s="853"/>
      <c r="T185" s="838"/>
      <c r="V185" s="902"/>
      <c r="W185" s="903"/>
      <c r="X185" s="904"/>
      <c r="Z185" s="727"/>
      <c r="AP185" s="860"/>
      <c r="AT185" s="828"/>
      <c r="BV185" s="860"/>
    </row>
    <row r="186" s="667" customFormat="true" ht="18" hidden="false" customHeight="false" outlineLevel="0" collapsed="false">
      <c r="C186" s="810"/>
      <c r="D186" s="853"/>
      <c r="E186" s="853"/>
      <c r="F186" s="853"/>
      <c r="G186" s="853"/>
      <c r="H186" s="853"/>
      <c r="I186" s="853"/>
      <c r="J186" s="853"/>
      <c r="K186" s="853"/>
      <c r="S186" s="708"/>
      <c r="T186" s="708"/>
      <c r="U186" s="810"/>
      <c r="V186" s="810"/>
      <c r="W186" s="810"/>
      <c r="X186" s="810"/>
      <c r="Z186" s="728"/>
      <c r="AP186" s="805"/>
      <c r="BV186" s="805"/>
    </row>
    <row r="187" s="667" customFormat="true" ht="14.25" hidden="false" customHeight="false" outlineLevel="0" collapsed="false">
      <c r="S187" s="708"/>
      <c r="T187" s="708"/>
      <c r="U187" s="708"/>
      <c r="V187" s="708"/>
      <c r="Z187" s="728"/>
      <c r="AP187" s="729"/>
      <c r="AT187" s="905"/>
      <c r="BV187" s="729"/>
    </row>
    <row r="188" s="667" customFormat="true" ht="14.25" hidden="false" customHeight="false" outlineLevel="0" collapsed="false">
      <c r="S188" s="708"/>
      <c r="T188" s="708"/>
      <c r="U188" s="708"/>
      <c r="V188" s="708"/>
      <c r="Z188" s="728"/>
      <c r="AP188" s="729"/>
      <c r="BV188" s="729"/>
    </row>
    <row r="189" s="860" customFormat="true" ht="18" hidden="false" customHeight="false" outlineLevel="0" collapsed="false">
      <c r="A189" s="800" t="n">
        <f aca="false">1+A153</f>
        <v>5</v>
      </c>
      <c r="B189" s="800"/>
      <c r="C189" s="801" t="s">
        <v>450</v>
      </c>
      <c r="D189" s="881"/>
      <c r="E189" s="881"/>
      <c r="F189" s="802"/>
      <c r="G189" s="802"/>
      <c r="H189" s="802"/>
      <c r="I189" s="802"/>
      <c r="J189" s="802"/>
      <c r="K189" s="802"/>
      <c r="L189" s="802"/>
      <c r="M189" s="802"/>
      <c r="N189" s="802"/>
      <c r="O189" s="802"/>
      <c r="P189" s="802"/>
      <c r="Q189" s="802"/>
      <c r="R189" s="802"/>
      <c r="S189" s="802"/>
      <c r="T189" s="882"/>
      <c r="U189" s="882"/>
      <c r="V189" s="802"/>
      <c r="W189" s="802"/>
      <c r="X189" s="802"/>
      <c r="Z189" s="727"/>
      <c r="AQ189" s="804" t="n">
        <f aca="false">A189</f>
        <v>5</v>
      </c>
      <c r="AR189" s="804" t="str">
        <f aca="false">C189</f>
        <v>SOLUTION Operating Cost per Functional Unit per Annum</v>
      </c>
      <c r="AS189" s="805"/>
      <c r="AT189" s="806"/>
      <c r="AU189" s="805"/>
      <c r="AV189" s="805"/>
      <c r="AW189" s="805"/>
      <c r="AX189" s="805"/>
      <c r="AY189" s="805"/>
      <c r="AZ189" s="805"/>
      <c r="BA189" s="805"/>
      <c r="BB189" s="805"/>
      <c r="BC189" s="805"/>
      <c r="BD189" s="805"/>
      <c r="BE189" s="805"/>
      <c r="BF189" s="805"/>
      <c r="BG189" s="805"/>
      <c r="BH189" s="805"/>
      <c r="BI189" s="805"/>
      <c r="BJ189" s="805"/>
      <c r="BK189" s="805"/>
      <c r="BL189" s="805"/>
      <c r="BM189" s="805"/>
      <c r="BN189" s="805"/>
      <c r="BO189" s="805"/>
      <c r="BP189" s="805"/>
      <c r="BQ189" s="805"/>
      <c r="BR189" s="805"/>
      <c r="BS189" s="805"/>
      <c r="BT189" s="805"/>
      <c r="BU189" s="805"/>
    </row>
    <row r="190" s="810" customFormat="true" ht="15" hidden="false" customHeight="false" outlineLevel="0" collapsed="false">
      <c r="A190" s="884"/>
      <c r="B190" s="884"/>
      <c r="C190" s="884"/>
      <c r="D190" s="785"/>
      <c r="E190" s="785"/>
      <c r="F190" s="785"/>
      <c r="G190" s="785"/>
      <c r="H190" s="785"/>
      <c r="K190" s="785"/>
      <c r="L190" s="785"/>
      <c r="T190" s="838"/>
      <c r="U190" s="838"/>
      <c r="Z190" s="727"/>
      <c r="AP190" s="860"/>
      <c r="AQ190" s="628"/>
      <c r="AR190" s="628"/>
      <c r="AS190" s="628"/>
      <c r="AT190" s="628"/>
      <c r="AU190" s="809" t="e">
        <f aca="false">IF($AT$44="Region",'Advanced Controls'!$A$59,#REF!)</f>
        <v>#REF!</v>
      </c>
      <c r="AV190" s="809"/>
      <c r="AW190" s="628"/>
      <c r="AX190" s="809" t="e">
        <f aca="false">IF($AT$44="Region",'Advanced Controls'!$A$60,#REF!)</f>
        <v>#REF!</v>
      </c>
      <c r="AY190" s="809"/>
      <c r="AZ190" s="628"/>
      <c r="BA190" s="809" t="e">
        <f aca="false">IF($AT$44="Region",'Advanced Controls'!$A$61,#REF!)</f>
        <v>#REF!</v>
      </c>
      <c r="BB190" s="809"/>
      <c r="BC190" s="628"/>
      <c r="BD190" s="809" t="e">
        <f aca="false">IF($AT$44="Region",'Advanced Controls'!$A$62,#REF!)</f>
        <v>#REF!</v>
      </c>
      <c r="BE190" s="809"/>
      <c r="BF190" s="628"/>
      <c r="BG190" s="809" t="e">
        <f aca="false">IF($AT$44="Region",'Advanced Controls'!$A$63,#REF!)</f>
        <v>#REF!</v>
      </c>
      <c r="BH190" s="809"/>
      <c r="BI190" s="628"/>
      <c r="BJ190" s="809" t="s">
        <v>80</v>
      </c>
      <c r="BK190" s="809"/>
      <c r="BL190" s="628"/>
      <c r="BM190" s="809" t="s">
        <v>81</v>
      </c>
      <c r="BN190" s="809"/>
      <c r="BO190" s="628"/>
      <c r="BP190" s="809" t="s">
        <v>82</v>
      </c>
      <c r="BQ190" s="809"/>
      <c r="BR190" s="628"/>
      <c r="BS190" s="809" t="s">
        <v>83</v>
      </c>
      <c r="BT190" s="809"/>
      <c r="BU190" s="628"/>
      <c r="BV190" s="860"/>
    </row>
    <row r="191" s="810" customFormat="true" ht="45.75" hidden="false" customHeight="false" outlineLevel="0" collapsed="false">
      <c r="A191" s="848" t="s">
        <v>329</v>
      </c>
      <c r="B191" s="812" t="s">
        <v>104</v>
      </c>
      <c r="C191" s="816" t="s">
        <v>330</v>
      </c>
      <c r="D191" s="907" t="s">
        <v>331</v>
      </c>
      <c r="E191" s="907" t="s">
        <v>332</v>
      </c>
      <c r="F191" s="816" t="s">
        <v>333</v>
      </c>
      <c r="G191" s="815" t="s">
        <v>326</v>
      </c>
      <c r="H191" s="816" t="s">
        <v>334</v>
      </c>
      <c r="I191" s="816" t="s">
        <v>335</v>
      </c>
      <c r="J191" s="816" t="s">
        <v>336</v>
      </c>
      <c r="K191" s="908" t="s">
        <v>337</v>
      </c>
      <c r="L191" s="818" t="s">
        <v>338</v>
      </c>
      <c r="M191" s="819" t="s">
        <v>339</v>
      </c>
      <c r="N191" s="820" t="s">
        <v>340</v>
      </c>
      <c r="O191" s="821" t="s">
        <v>341</v>
      </c>
      <c r="P191" s="821" t="s">
        <v>342</v>
      </c>
      <c r="Q191" s="807"/>
      <c r="R191" s="822" t="s">
        <v>343</v>
      </c>
      <c r="S191" s="823" t="s">
        <v>344</v>
      </c>
      <c r="T191" s="824" t="s">
        <v>345</v>
      </c>
      <c r="U191" s="823" t="s">
        <v>346</v>
      </c>
      <c r="V191" s="825" t="s">
        <v>347</v>
      </c>
      <c r="W191" s="807"/>
      <c r="X191" s="807"/>
      <c r="Z191" s="727"/>
      <c r="AP191" s="860"/>
      <c r="AQ191" s="807"/>
      <c r="AR191" s="807"/>
      <c r="AS191" s="825" t="s">
        <v>348</v>
      </c>
      <c r="AT191" s="807"/>
      <c r="AU191" s="826" t="s">
        <v>344</v>
      </c>
      <c r="AV191" s="827" t="s">
        <v>345</v>
      </c>
      <c r="AW191" s="807"/>
      <c r="AX191" s="826" t="s">
        <v>344</v>
      </c>
      <c r="AY191" s="827" t="s">
        <v>345</v>
      </c>
      <c r="AZ191" s="807"/>
      <c r="BA191" s="826" t="s">
        <v>344</v>
      </c>
      <c r="BB191" s="827" t="s">
        <v>345</v>
      </c>
      <c r="BC191" s="807"/>
      <c r="BD191" s="826" t="s">
        <v>344</v>
      </c>
      <c r="BE191" s="827" t="s">
        <v>345</v>
      </c>
      <c r="BF191" s="807"/>
      <c r="BG191" s="826" t="s">
        <v>344</v>
      </c>
      <c r="BH191" s="827" t="s">
        <v>345</v>
      </c>
      <c r="BI191" s="807"/>
      <c r="BJ191" s="826" t="s">
        <v>344</v>
      </c>
      <c r="BK191" s="827" t="s">
        <v>345</v>
      </c>
      <c r="BL191" s="807"/>
      <c r="BM191" s="826" t="s">
        <v>344</v>
      </c>
      <c r="BN191" s="827" t="s">
        <v>345</v>
      </c>
      <c r="BO191" s="807"/>
      <c r="BP191" s="826" t="s">
        <v>344</v>
      </c>
      <c r="BQ191" s="827" t="s">
        <v>345</v>
      </c>
      <c r="BR191" s="807"/>
      <c r="BS191" s="826" t="s">
        <v>344</v>
      </c>
      <c r="BT191" s="827" t="s">
        <v>345</v>
      </c>
      <c r="BU191" s="807"/>
      <c r="BV191" s="860"/>
    </row>
    <row r="192" s="810" customFormat="true" ht="15.75" hidden="false" customHeight="false" outlineLevel="0" collapsed="false">
      <c r="A192" s="828" t="n">
        <v>1</v>
      </c>
      <c r="B192" s="829" t="str">
        <f aca="false">CONCATENATE(E192,": ",C192)</f>
        <v>OECD90: Oviedo et al 2013 </v>
      </c>
      <c r="C192" s="831" t="s">
        <v>451</v>
      </c>
      <c r="D192" s="917" t="s">
        <v>452</v>
      </c>
      <c r="E192" s="831" t="s">
        <v>75</v>
      </c>
      <c r="F192" s="871" t="s">
        <v>453</v>
      </c>
      <c r="G192" s="831" t="s">
        <v>401</v>
      </c>
      <c r="H192" s="832" t="s">
        <v>252</v>
      </c>
      <c r="I192" s="830" t="n">
        <v>2013</v>
      </c>
      <c r="J192" s="830" t="s">
        <v>232</v>
      </c>
      <c r="K192" s="909"/>
      <c r="L192" s="834" t="s">
        <v>454</v>
      </c>
      <c r="M192" s="835" t="n">
        <f aca="false">K192*$AC$7</f>
        <v>0</v>
      </c>
      <c r="N192" s="836" t="s">
        <v>417</v>
      </c>
      <c r="O192" s="837"/>
      <c r="P192" s="833" t="s">
        <v>455</v>
      </c>
      <c r="Q192" s="838"/>
      <c r="R192" s="839"/>
      <c r="S192" s="840" t="n">
        <f aca="false">IF(R192="Y","",IF(AND(M192="",K192=""),"",IF(M192="",K192,M192)))</f>
        <v>0</v>
      </c>
      <c r="T192" s="841" t="n">
        <f aca="false">IF(S192="","",IF($S$220="Y",U192,IF(S192&gt;=$S$212-$AB$35*$S$216,IF(S192&lt;=$S$212+$AB$35*$S$216,S192,""),"")))</f>
        <v>0</v>
      </c>
      <c r="U192" s="840" t="n">
        <f aca="false">IF(R192="Y","",IF(AND(M192="",K192=""),"",IF(M192="",K192*O192,M192*O192)))</f>
        <v>0</v>
      </c>
      <c r="V192" s="842" t="str">
        <f aca="false">IF(AND(N192="",L192=""),"",IF(N192="",L192,N192))</f>
        <v>US$2014/ ha/ yr</v>
      </c>
      <c r="W192" s="628"/>
      <c r="X192" s="628"/>
      <c r="Z192" s="727"/>
      <c r="AP192" s="860"/>
      <c r="AQ192" s="628"/>
      <c r="AR192" s="628"/>
      <c r="AS192" s="843" t="n">
        <f aca="false">$U192</f>
        <v>0</v>
      </c>
      <c r="AT192" s="628"/>
      <c r="AU192" s="843" t="e">
        <f aca="false">IF($AT$44="region",IF($E192=AU$762,$S192,""),IF($G192=AU$762,$S192,""))</f>
        <v>#REF!</v>
      </c>
      <c r="AV192" s="843" t="e">
        <f aca="false">IF($AT$44="Region",IF($E192=AU$762,$T192,""),IF($G192=AU$762,$T192,""))</f>
        <v>#REF!</v>
      </c>
      <c r="AW192" s="628"/>
      <c r="AX192" s="843" t="e">
        <f aca="false">IF($AT$44="region",IF($E192=AX$762,$S192,""),IF($G192=AX$762,$S192,""))</f>
        <v>#REF!</v>
      </c>
      <c r="AY192" s="843" t="e">
        <f aca="false">IF($AT$44="Region",IF($E192=AX$762,$T192,""),IF($G192=AX$762,$T192,""))</f>
        <v>#REF!</v>
      </c>
      <c r="AZ192" s="628"/>
      <c r="BA192" s="843" t="e">
        <f aca="false">IF($AT$44="region",IF($E192=BA$762,$S192,""),IF($G192=BA$762,$S192,""))</f>
        <v>#REF!</v>
      </c>
      <c r="BB192" s="843" t="e">
        <f aca="false">IF($AT$44="Region",IF($E192=BA$762,$T192,""),IF($G192=BA$762,$T192,""))</f>
        <v>#REF!</v>
      </c>
      <c r="BC192" s="628"/>
      <c r="BD192" s="843" t="e">
        <f aca="false">IF($AT$44="region",IF($E192=BD$762,$S192,""),IF($G192=BD$762,$S192,""))</f>
        <v>#REF!</v>
      </c>
      <c r="BE192" s="843" t="e">
        <f aca="false">IF($AT$44="Region",IF($E192=BD$762,$T192,""),IF($G192=BD$762,$T192,""))</f>
        <v>#REF!</v>
      </c>
      <c r="BF192" s="628"/>
      <c r="BG192" s="843" t="e">
        <f aca="false">IF($AT$44="region",IF($E192=BG$762,$S192,""),IF($G192=BG$762,$S192,""))</f>
        <v>#REF!</v>
      </c>
      <c r="BH192" s="843" t="e">
        <f aca="false">IF($AT$44="Region",IF($E192=BG$762,$T192,""),IF($G192=BG$762,$T192,""))</f>
        <v>#REF!</v>
      </c>
      <c r="BI192" s="628"/>
      <c r="BJ192" s="843" t="str">
        <f aca="false">IF($E192=$BJ$47,S192,"")</f>
        <v/>
      </c>
      <c r="BK192" s="843" t="str">
        <f aca="false">IF($E192=$BJ$47,T192,"")</f>
        <v/>
      </c>
      <c r="BL192" s="628"/>
      <c r="BM192" s="843" t="str">
        <f aca="false">IF($E192=$BM$47,S192,"")</f>
        <v/>
      </c>
      <c r="BN192" s="843" t="str">
        <f aca="false">IF($E192=$BM$47,T192,"")</f>
        <v/>
      </c>
      <c r="BO192" s="628"/>
      <c r="BP192" s="843" t="str">
        <f aca="false">IF($E192=$BP$47,S192,"")</f>
        <v/>
      </c>
      <c r="BQ192" s="843" t="str">
        <f aca="false">IF($E192=$BP$47,T192,"")</f>
        <v/>
      </c>
      <c r="BR192" s="628"/>
      <c r="BS192" s="843" t="str">
        <f aca="false">IF($E192=$BS$47,S192,"")</f>
        <v/>
      </c>
      <c r="BT192" s="843" t="str">
        <f aca="false">IF($E192=$BS$47,T192,"")</f>
        <v/>
      </c>
      <c r="BU192" s="628"/>
      <c r="BV192" s="860"/>
    </row>
    <row r="193" s="810" customFormat="true" ht="15" hidden="false" customHeight="false" outlineLevel="0" collapsed="false">
      <c r="A193" s="828" t="n">
        <v>2</v>
      </c>
      <c r="B193" s="829" t="str">
        <f aca="false">CONCATENATE(E193,": ",C193)</f>
        <v>OECD90: Oviedo et al 2013 </v>
      </c>
      <c r="C193" s="831" t="s">
        <v>451</v>
      </c>
      <c r="D193" s="831" t="s">
        <v>456</v>
      </c>
      <c r="E193" s="831" t="s">
        <v>75</v>
      </c>
      <c r="F193" s="831" t="s">
        <v>453</v>
      </c>
      <c r="G193" s="831" t="s">
        <v>401</v>
      </c>
      <c r="H193" s="832" t="s">
        <v>252</v>
      </c>
      <c r="I193" s="830" t="n">
        <v>2013</v>
      </c>
      <c r="J193" s="830" t="s">
        <v>232</v>
      </c>
      <c r="K193" s="910"/>
      <c r="L193" s="834" t="s">
        <v>454</v>
      </c>
      <c r="M193" s="835" t="n">
        <f aca="false">K193*$AC$7</f>
        <v>0</v>
      </c>
      <c r="N193" s="836" t="s">
        <v>417</v>
      </c>
      <c r="O193" s="837"/>
      <c r="P193" s="833" t="s">
        <v>455</v>
      </c>
      <c r="Q193" s="838"/>
      <c r="R193" s="839"/>
      <c r="S193" s="840" t="n">
        <f aca="false">IF(R193="Y","",IF(AND(M193="",K193=""),"",IF(M193="",K193,M193)))</f>
        <v>0</v>
      </c>
      <c r="T193" s="841" t="n">
        <f aca="false">IF(S193="","",IF($S$220="Y",U193,IF(S193&gt;=$S$212-$AB$35*$S$216,IF(S193&lt;=$S$212+$AB$35*$S$216,S193,""),"")))</f>
        <v>0</v>
      </c>
      <c r="U193" s="840" t="n">
        <f aca="false">IF(R193="Y","",IF(AND(M193="",K193=""),"",IF(M193="",K193*O193,M193*O193)))</f>
        <v>0</v>
      </c>
      <c r="V193" s="842" t="str">
        <f aca="false">IF(AND(N193="",L193=""),"",IF(N193="",L193,N193))</f>
        <v>US$2014/ ha/ yr</v>
      </c>
      <c r="W193" s="628"/>
      <c r="X193" s="628"/>
      <c r="Z193" s="727"/>
      <c r="AP193" s="860"/>
      <c r="AQ193" s="628"/>
      <c r="AR193" s="628"/>
      <c r="AS193" s="844"/>
      <c r="AT193" s="628"/>
      <c r="AU193" s="843" t="e">
        <f aca="false">IF($AT$44="region",IF($E193=AU$762,$S193,""),IF($G193=AU$762,$S193,""))</f>
        <v>#REF!</v>
      </c>
      <c r="AV193" s="843" t="e">
        <f aca="false">IF($AT$44="Region",IF($E193=AU$762,$T193,""),IF($G193=AU$762,$T193,""))</f>
        <v>#REF!</v>
      </c>
      <c r="AW193" s="628"/>
      <c r="AX193" s="843" t="e">
        <f aca="false">IF($AT$44="region",IF($E193=AX$762,$S193,""),IF($G193=AX$762,$S193,""))</f>
        <v>#REF!</v>
      </c>
      <c r="AY193" s="843" t="e">
        <f aca="false">IF($AT$44="Region",IF($E193=AX$762,$T193,""),IF($G193=AX$762,$T193,""))</f>
        <v>#REF!</v>
      </c>
      <c r="AZ193" s="628"/>
      <c r="BA193" s="843" t="e">
        <f aca="false">IF($AT$44="region",IF($E193=BA$762,$S193,""),IF($G193=BA$762,$S193,""))</f>
        <v>#REF!</v>
      </c>
      <c r="BB193" s="843" t="e">
        <f aca="false">IF($AT$44="Region",IF($E193=BA$762,$T193,""),IF($G193=BA$762,$T193,""))</f>
        <v>#REF!</v>
      </c>
      <c r="BC193" s="628"/>
      <c r="BD193" s="843" t="e">
        <f aca="false">IF($AT$44="region",IF($E193=BD$762,$S193,""),IF($G193=BD$762,$S193,""))</f>
        <v>#REF!</v>
      </c>
      <c r="BE193" s="843" t="e">
        <f aca="false">IF($AT$44="Region",IF($E193=BD$762,$T193,""),IF($G193=BD$762,$T193,""))</f>
        <v>#REF!</v>
      </c>
      <c r="BF193" s="628"/>
      <c r="BG193" s="843" t="e">
        <f aca="false">IF($AT$44="region",IF($E193=BG$762,$S193,""),IF($G193=BG$762,$S193,""))</f>
        <v>#REF!</v>
      </c>
      <c r="BH193" s="843" t="e">
        <f aca="false">IF($AT$44="Region",IF($E193=BG$762,$T193,""),IF($G193=BG$762,$T193,""))</f>
        <v>#REF!</v>
      </c>
      <c r="BI193" s="628"/>
      <c r="BJ193" s="843" t="str">
        <f aca="false">IF($E193=$BJ$47,S193,"")</f>
        <v/>
      </c>
      <c r="BK193" s="843" t="str">
        <f aca="false">IF($E193=$BJ$47,T193,"")</f>
        <v/>
      </c>
      <c r="BL193" s="628"/>
      <c r="BM193" s="843" t="str">
        <f aca="false">IF($E193=$BM$47,S193,"")</f>
        <v/>
      </c>
      <c r="BN193" s="843" t="str">
        <f aca="false">IF($E193=$BM$47,T193,"")</f>
        <v/>
      </c>
      <c r="BO193" s="628"/>
      <c r="BP193" s="843" t="str">
        <f aca="false">IF($E193=$BP$47,S193,"")</f>
        <v/>
      </c>
      <c r="BQ193" s="843" t="str">
        <f aca="false">IF($E193=$BP$47,T193,"")</f>
        <v/>
      </c>
      <c r="BR193" s="628"/>
      <c r="BS193" s="843" t="str">
        <f aca="false">IF($E193=$BS$47,S193,"")</f>
        <v/>
      </c>
      <c r="BT193" s="843" t="str">
        <f aca="false">IF($E193=$BS$47,T193,"")</f>
        <v/>
      </c>
      <c r="BU193" s="628"/>
      <c r="BV193" s="860"/>
    </row>
    <row r="194" s="810" customFormat="true" ht="15" hidden="false" customHeight="false" outlineLevel="0" collapsed="false">
      <c r="A194" s="828" t="n">
        <v>3</v>
      </c>
      <c r="B194" s="829" t="str">
        <f aca="false">CONCATENATE(E194,": ",C194)</f>
        <v>OECD90: Oviedo et al 2013 </v>
      </c>
      <c r="C194" s="830" t="s">
        <v>451</v>
      </c>
      <c r="D194" s="830" t="s">
        <v>457</v>
      </c>
      <c r="E194" s="831" t="s">
        <v>75</v>
      </c>
      <c r="F194" s="830" t="s">
        <v>453</v>
      </c>
      <c r="G194" s="831" t="s">
        <v>401</v>
      </c>
      <c r="H194" s="832" t="s">
        <v>252</v>
      </c>
      <c r="I194" s="830" t="n">
        <v>2013</v>
      </c>
      <c r="J194" s="830" t="s">
        <v>232</v>
      </c>
      <c r="K194" s="891"/>
      <c r="L194" s="834" t="s">
        <v>454</v>
      </c>
      <c r="M194" s="835" t="n">
        <f aca="false">K194*$AC$7</f>
        <v>0</v>
      </c>
      <c r="N194" s="836" t="s">
        <v>417</v>
      </c>
      <c r="O194" s="837"/>
      <c r="P194" s="833" t="s">
        <v>455</v>
      </c>
      <c r="Q194" s="838"/>
      <c r="R194" s="839"/>
      <c r="S194" s="840" t="n">
        <f aca="false">IF(R194="Y","",IF(AND(M194="",K194=""),"",IF(M194="",K194,M194)))</f>
        <v>0</v>
      </c>
      <c r="T194" s="841" t="n">
        <f aca="false">IF(S194="","",IF($S$220="Y",U194,IF(S194&gt;=$S$212-$AB$35*$S$216,IF(S194&lt;=$S$212+$AB$35*$S$216,S194,""),"")))</f>
        <v>0</v>
      </c>
      <c r="U194" s="840" t="n">
        <f aca="false">IF(R194="Y","",IF(AND(M194="",K194=""),"",IF(M194="",K194*O194,M194*O194)))</f>
        <v>0</v>
      </c>
      <c r="V194" s="842" t="str">
        <f aca="false">IF(AND(N194="",L194=""),"",IF(N194="",L194,N194))</f>
        <v>US$2014/ ha/ yr</v>
      </c>
      <c r="W194" s="628"/>
      <c r="X194" s="628"/>
      <c r="Z194" s="727"/>
      <c r="AP194" s="860"/>
      <c r="AQ194" s="628"/>
      <c r="AR194" s="628"/>
      <c r="AS194" s="844"/>
      <c r="AT194" s="628"/>
      <c r="AU194" s="843" t="e">
        <f aca="false">IF($AT$44="region",IF($E194=AU$762,$S194,""),IF($G194=AU$762,$S194,""))</f>
        <v>#REF!</v>
      </c>
      <c r="AV194" s="843" t="e">
        <f aca="false">IF($AT$44="Region",IF($E194=AU$762,$T194,""),IF($G194=AU$762,$T194,""))</f>
        <v>#REF!</v>
      </c>
      <c r="AW194" s="628"/>
      <c r="AX194" s="843" t="e">
        <f aca="false">IF($AT$44="region",IF($E194=AX$762,$S194,""),IF($G194=AX$762,$S194,""))</f>
        <v>#REF!</v>
      </c>
      <c r="AY194" s="843" t="e">
        <f aca="false">IF($AT$44="Region",IF($E194=AX$762,$T194,""),IF($G194=AX$762,$T194,""))</f>
        <v>#REF!</v>
      </c>
      <c r="AZ194" s="628"/>
      <c r="BA194" s="843" t="e">
        <f aca="false">IF($AT$44="region",IF($E194=BA$762,$S194,""),IF($G194=BA$762,$S194,""))</f>
        <v>#REF!</v>
      </c>
      <c r="BB194" s="843" t="e">
        <f aca="false">IF($AT$44="Region",IF($E194=BA$762,$T194,""),IF($G194=BA$762,$T194,""))</f>
        <v>#REF!</v>
      </c>
      <c r="BC194" s="628"/>
      <c r="BD194" s="843" t="e">
        <f aca="false">IF($AT$44="region",IF($E194=BD$762,$S194,""),IF($G194=BD$762,$S194,""))</f>
        <v>#REF!</v>
      </c>
      <c r="BE194" s="843" t="e">
        <f aca="false">IF($AT$44="Region",IF($E194=BD$762,$T194,""),IF($G194=BD$762,$T194,""))</f>
        <v>#REF!</v>
      </c>
      <c r="BF194" s="628"/>
      <c r="BG194" s="843" t="e">
        <f aca="false">IF($AT$44="region",IF($E194=BG$762,$S194,""),IF($G194=BG$762,$S194,""))</f>
        <v>#REF!</v>
      </c>
      <c r="BH194" s="843" t="e">
        <f aca="false">IF($AT$44="Region",IF($E194=BG$762,$T194,""),IF($G194=BG$762,$T194,""))</f>
        <v>#REF!</v>
      </c>
      <c r="BI194" s="628"/>
      <c r="BJ194" s="843" t="str">
        <f aca="false">IF($E194=$BJ$47,S194,"")</f>
        <v/>
      </c>
      <c r="BK194" s="843" t="str">
        <f aca="false">IF($E194=$BJ$47,T194,"")</f>
        <v/>
      </c>
      <c r="BL194" s="628"/>
      <c r="BM194" s="843" t="str">
        <f aca="false">IF($E194=$BM$47,S194,"")</f>
        <v/>
      </c>
      <c r="BN194" s="843" t="str">
        <f aca="false">IF($E194=$BM$47,T194,"")</f>
        <v/>
      </c>
      <c r="BO194" s="628"/>
      <c r="BP194" s="843" t="str">
        <f aca="false">IF($E194=$BP$47,S194,"")</f>
        <v/>
      </c>
      <c r="BQ194" s="843" t="str">
        <f aca="false">IF($E194=$BP$47,T194,"")</f>
        <v/>
      </c>
      <c r="BR194" s="628"/>
      <c r="BS194" s="843" t="str">
        <f aca="false">IF($E194=$BS$47,S194,"")</f>
        <v/>
      </c>
      <c r="BT194" s="843" t="str">
        <f aca="false">IF($E194=$BS$47,T194,"")</f>
        <v/>
      </c>
      <c r="BU194" s="628"/>
      <c r="BV194" s="860"/>
    </row>
    <row r="195" s="810" customFormat="true" ht="15" hidden="false" customHeight="false" outlineLevel="0" collapsed="false">
      <c r="A195" s="828" t="n">
        <v>4</v>
      </c>
      <c r="B195" s="829" t="str">
        <f aca="false">CONCATENATE(E195,": ",C195)</f>
        <v>OECD90: Oviedo et al 2013 </v>
      </c>
      <c r="C195" s="830" t="s">
        <v>451</v>
      </c>
      <c r="D195" s="830" t="s">
        <v>458</v>
      </c>
      <c r="E195" s="831" t="s">
        <v>75</v>
      </c>
      <c r="F195" s="830" t="s">
        <v>459</v>
      </c>
      <c r="G195" s="831" t="s">
        <v>401</v>
      </c>
      <c r="H195" s="832" t="s">
        <v>252</v>
      </c>
      <c r="I195" s="830" t="n">
        <v>2013</v>
      </c>
      <c r="J195" s="830" t="s">
        <v>232</v>
      </c>
      <c r="K195" s="891"/>
      <c r="L195" s="834" t="s">
        <v>454</v>
      </c>
      <c r="M195" s="835" t="n">
        <f aca="false">K195*$AC$7</f>
        <v>0</v>
      </c>
      <c r="N195" s="836" t="s">
        <v>417</v>
      </c>
      <c r="O195" s="837"/>
      <c r="P195" s="833" t="s">
        <v>460</v>
      </c>
      <c r="Q195" s="838"/>
      <c r="R195" s="839"/>
      <c r="S195" s="840" t="n">
        <f aca="false">IF(R195="Y","",IF(AND(M195="",K195=""),"",IF(M195="",K195,M195)))</f>
        <v>0</v>
      </c>
      <c r="T195" s="841" t="n">
        <f aca="false">IF(S195="","",IF($S$220="Y",U195,IF(S195&gt;=$S$212-$AB$35*$S$216,IF(S195&lt;=$S$212+$AB$35*$S$216,S195,""),"")))</f>
        <v>0</v>
      </c>
      <c r="U195" s="840" t="n">
        <f aca="false">IF(R195="Y","",IF(AND(M195="",K195=""),"",IF(M195="",K195*O195,M195*O195)))</f>
        <v>0</v>
      </c>
      <c r="V195" s="842" t="str">
        <f aca="false">IF(AND(N195="",L195=""),"",IF(N195="",L195,N195))</f>
        <v>US$2014/ ha/ yr</v>
      </c>
      <c r="W195" s="628"/>
      <c r="X195" s="628"/>
      <c r="Z195" s="727"/>
      <c r="AP195" s="860"/>
      <c r="AQ195" s="628"/>
      <c r="AR195" s="628"/>
      <c r="AS195" s="844"/>
      <c r="AT195" s="628"/>
      <c r="AU195" s="843" t="e">
        <f aca="false">IF($AT$44="region",IF($E195=AU$762,$S195,""),IF($G195=AU$762,$S195,""))</f>
        <v>#REF!</v>
      </c>
      <c r="AV195" s="843" t="e">
        <f aca="false">IF($AT$44="Region",IF($E195=AU$762,$T195,""),IF($G195=AU$762,$T195,""))</f>
        <v>#REF!</v>
      </c>
      <c r="AW195" s="628"/>
      <c r="AX195" s="843" t="e">
        <f aca="false">IF($AT$44="region",IF($E195=AX$762,$S195,""),IF($G195=AX$762,$S195,""))</f>
        <v>#REF!</v>
      </c>
      <c r="AY195" s="843" t="e">
        <f aca="false">IF($AT$44="Region",IF($E195=AX$762,$T195,""),IF($G195=AX$762,$T195,""))</f>
        <v>#REF!</v>
      </c>
      <c r="AZ195" s="628"/>
      <c r="BA195" s="843" t="e">
        <f aca="false">IF($AT$44="region",IF($E195=BA$762,$S195,""),IF($G195=BA$762,$S195,""))</f>
        <v>#REF!</v>
      </c>
      <c r="BB195" s="843" t="e">
        <f aca="false">IF($AT$44="Region",IF($E195=BA$762,$T195,""),IF($G195=BA$762,$T195,""))</f>
        <v>#REF!</v>
      </c>
      <c r="BC195" s="628"/>
      <c r="BD195" s="843" t="e">
        <f aca="false">IF($AT$44="region",IF($E195=BD$762,$S195,""),IF($G195=BD$762,$S195,""))</f>
        <v>#REF!</v>
      </c>
      <c r="BE195" s="843" t="e">
        <f aca="false">IF($AT$44="Region",IF($E195=BD$762,$T195,""),IF($G195=BD$762,$T195,""))</f>
        <v>#REF!</v>
      </c>
      <c r="BF195" s="628"/>
      <c r="BG195" s="843" t="e">
        <f aca="false">IF($AT$44="region",IF($E195=BG$762,$S195,""),IF($G195=BG$762,$S195,""))</f>
        <v>#REF!</v>
      </c>
      <c r="BH195" s="843" t="e">
        <f aca="false">IF($AT$44="Region",IF($E195=BG$762,$T195,""),IF($G195=BG$762,$T195,""))</f>
        <v>#REF!</v>
      </c>
      <c r="BI195" s="628"/>
      <c r="BJ195" s="843" t="str">
        <f aca="false">IF($E195=$BJ$47,S195,"")</f>
        <v/>
      </c>
      <c r="BK195" s="843" t="str">
        <f aca="false">IF($E195=$BJ$47,T195,"")</f>
        <v/>
      </c>
      <c r="BL195" s="628"/>
      <c r="BM195" s="843" t="str">
        <f aca="false">IF($E195=$BM$47,S195,"")</f>
        <v/>
      </c>
      <c r="BN195" s="843" t="str">
        <f aca="false">IF($E195=$BM$47,T195,"")</f>
        <v/>
      </c>
      <c r="BO195" s="628"/>
      <c r="BP195" s="843" t="str">
        <f aca="false">IF($E195=$BP$47,S195,"")</f>
        <v/>
      </c>
      <c r="BQ195" s="843" t="str">
        <f aca="false">IF($E195=$BP$47,T195,"")</f>
        <v/>
      </c>
      <c r="BR195" s="628"/>
      <c r="BS195" s="843" t="str">
        <f aca="false">IF($E195=$BS$47,S195,"")</f>
        <v/>
      </c>
      <c r="BT195" s="843" t="str">
        <f aca="false">IF($E195=$BS$47,T195,"")</f>
        <v/>
      </c>
      <c r="BU195" s="628"/>
      <c r="BV195" s="860"/>
    </row>
    <row r="196" s="810" customFormat="true" ht="15" hidden="false" customHeight="false" outlineLevel="0" collapsed="false">
      <c r="A196" s="828" t="n">
        <v>5</v>
      </c>
      <c r="B196" s="829" t="str">
        <f aca="false">CONCATENATE(E196,": ",C196)</f>
        <v>OECD90: Oviedo et al 2013 </v>
      </c>
      <c r="C196" s="830" t="s">
        <v>451</v>
      </c>
      <c r="D196" s="830" t="s">
        <v>461</v>
      </c>
      <c r="E196" s="831" t="s">
        <v>75</v>
      </c>
      <c r="F196" s="830" t="s">
        <v>459</v>
      </c>
      <c r="G196" s="831" t="s">
        <v>401</v>
      </c>
      <c r="H196" s="832" t="s">
        <v>252</v>
      </c>
      <c r="I196" s="830" t="n">
        <v>2013</v>
      </c>
      <c r="J196" s="830" t="s">
        <v>232</v>
      </c>
      <c r="K196" s="891"/>
      <c r="L196" s="834" t="s">
        <v>454</v>
      </c>
      <c r="M196" s="835" t="n">
        <f aca="false">K196*$AC$7</f>
        <v>0</v>
      </c>
      <c r="N196" s="836" t="s">
        <v>417</v>
      </c>
      <c r="O196" s="837"/>
      <c r="P196" s="833" t="s">
        <v>460</v>
      </c>
      <c r="Q196" s="838"/>
      <c r="R196" s="839"/>
      <c r="S196" s="840" t="n">
        <f aca="false">IF(R196="Y","",IF(AND(M196="",K196=""),"",IF(M196="",K196,M196)))</f>
        <v>0</v>
      </c>
      <c r="T196" s="841" t="n">
        <f aca="false">IF(S196="","",IF($S$220="Y",U196,IF(S196&gt;=$S$212-$AB$35*$S$216,IF(S196&lt;=$S$212+$AB$35*$S$216,S196,""),"")))</f>
        <v>0</v>
      </c>
      <c r="U196" s="840" t="n">
        <f aca="false">IF(R196="Y","",IF(AND(M196="",K196=""),"",IF(M196="",K196*O196,M196*O196)))</f>
        <v>0</v>
      </c>
      <c r="V196" s="842" t="str">
        <f aca="false">IF(AND(N196="",L196=""),"",IF(N196="",L196,N196))</f>
        <v>US$2014/ ha/ yr</v>
      </c>
      <c r="W196" s="628"/>
      <c r="X196" s="628"/>
      <c r="Z196" s="727"/>
      <c r="AP196" s="860"/>
      <c r="AQ196" s="628"/>
      <c r="AR196" s="628"/>
      <c r="AS196" s="844"/>
      <c r="AT196" s="628"/>
      <c r="AU196" s="843" t="e">
        <f aca="false">IF($AT$44="region",IF($E196=AU$762,$S196,""),IF($G196=AU$762,$S196,""))</f>
        <v>#REF!</v>
      </c>
      <c r="AV196" s="843" t="e">
        <f aca="false">IF($AT$44="Region",IF($E196=AU$762,$T196,""),IF($G196=AU$762,$T196,""))</f>
        <v>#REF!</v>
      </c>
      <c r="AW196" s="628"/>
      <c r="AX196" s="843" t="e">
        <f aca="false">IF($AT$44="region",IF($E196=AX$762,$S196,""),IF($G196=AX$762,$S196,""))</f>
        <v>#REF!</v>
      </c>
      <c r="AY196" s="843" t="e">
        <f aca="false">IF($AT$44="Region",IF($E196=AX$762,$T196,""),IF($G196=AX$762,$T196,""))</f>
        <v>#REF!</v>
      </c>
      <c r="AZ196" s="628"/>
      <c r="BA196" s="843" t="e">
        <f aca="false">IF($AT$44="region",IF($E196=BA$762,$S196,""),IF($G196=BA$762,$S196,""))</f>
        <v>#REF!</v>
      </c>
      <c r="BB196" s="843" t="e">
        <f aca="false">IF($AT$44="Region",IF($E196=BA$762,$T196,""),IF($G196=BA$762,$T196,""))</f>
        <v>#REF!</v>
      </c>
      <c r="BC196" s="628"/>
      <c r="BD196" s="843" t="e">
        <f aca="false">IF($AT$44="region",IF($E196=BD$762,$S196,""),IF($G196=BD$762,$S196,""))</f>
        <v>#REF!</v>
      </c>
      <c r="BE196" s="843" t="e">
        <f aca="false">IF($AT$44="Region",IF($E196=BD$762,$T196,""),IF($G196=BD$762,$T196,""))</f>
        <v>#REF!</v>
      </c>
      <c r="BF196" s="628"/>
      <c r="BG196" s="843" t="e">
        <f aca="false">IF($AT$44="region",IF($E196=BG$762,$S196,""),IF($G196=BG$762,$S196,""))</f>
        <v>#REF!</v>
      </c>
      <c r="BH196" s="843" t="e">
        <f aca="false">IF($AT$44="Region",IF($E196=BG$762,$T196,""),IF($G196=BG$762,$T196,""))</f>
        <v>#REF!</v>
      </c>
      <c r="BI196" s="628"/>
      <c r="BJ196" s="843" t="str">
        <f aca="false">IF($E196=$BJ$47,S196,"")</f>
        <v/>
      </c>
      <c r="BK196" s="843" t="str">
        <f aca="false">IF($E196=$BJ$47,T196,"")</f>
        <v/>
      </c>
      <c r="BL196" s="628"/>
      <c r="BM196" s="843" t="str">
        <f aca="false">IF($E196=$BM$47,S196,"")</f>
        <v/>
      </c>
      <c r="BN196" s="843" t="str">
        <f aca="false">IF($E196=$BM$47,T196,"")</f>
        <v/>
      </c>
      <c r="BO196" s="628"/>
      <c r="BP196" s="843" t="str">
        <f aca="false">IF($E196=$BP$47,S196,"")</f>
        <v/>
      </c>
      <c r="BQ196" s="843" t="str">
        <f aca="false">IF($E196=$BP$47,T196,"")</f>
        <v/>
      </c>
      <c r="BR196" s="628"/>
      <c r="BS196" s="843" t="str">
        <f aca="false">IF($E196=$BS$47,S196,"")</f>
        <v/>
      </c>
      <c r="BT196" s="843" t="str">
        <f aca="false">IF($E196=$BS$47,T196,"")</f>
        <v/>
      </c>
      <c r="BU196" s="628"/>
      <c r="BV196" s="860"/>
    </row>
    <row r="197" s="810" customFormat="true" ht="15.75" hidden="false" customHeight="false" outlineLevel="0" collapsed="false">
      <c r="A197" s="828" t="n">
        <v>6</v>
      </c>
      <c r="B197" s="829" t="str">
        <f aca="false">CONCATENATE(E197,": ",C197)</f>
        <v>OECD90: Clason 1995 </v>
      </c>
      <c r="C197" s="830" t="s">
        <v>462</v>
      </c>
      <c r="D197" s="845" t="s">
        <v>463</v>
      </c>
      <c r="E197" s="831" t="s">
        <v>75</v>
      </c>
      <c r="F197" s="830" t="s">
        <v>464</v>
      </c>
      <c r="G197" s="831" t="s">
        <v>465</v>
      </c>
      <c r="H197" s="832" t="s">
        <v>252</v>
      </c>
      <c r="I197" s="830" t="n">
        <v>1995</v>
      </c>
      <c r="J197" s="830" t="s">
        <v>232</v>
      </c>
      <c r="K197" s="918"/>
      <c r="L197" s="834" t="s">
        <v>466</v>
      </c>
      <c r="M197" s="835" t="n">
        <f aca="false">K197*1.44</f>
        <v>0</v>
      </c>
      <c r="N197" s="836" t="s">
        <v>417</v>
      </c>
      <c r="O197" s="837"/>
      <c r="P197" s="833" t="s">
        <v>467</v>
      </c>
      <c r="Q197" s="838"/>
      <c r="R197" s="839"/>
      <c r="S197" s="840" t="n">
        <f aca="false">IF(R197="Y","",IF(AND(M197="",K197=""),"",IF(M197="",K197,M197)))</f>
        <v>0</v>
      </c>
      <c r="T197" s="841" t="n">
        <f aca="false">IF(S197="","",IF($S$220="Y",U197,IF(S197&gt;=$S$212-$AB$35*$S$216,IF(S197&lt;=$S$212+$AB$35*$S$216,S197,""),"")))</f>
        <v>0</v>
      </c>
      <c r="U197" s="840" t="n">
        <f aca="false">IF(R197="Y","",IF(AND(M197="",K197=""),"",IF(M197="",K197*O197,M197*O197)))</f>
        <v>0</v>
      </c>
      <c r="V197" s="842" t="str">
        <f aca="false">IF(AND(N197="",L197=""),"",IF(N197="",L197,N197))</f>
        <v>US$2014/ ha/ yr</v>
      </c>
      <c r="W197" s="628"/>
      <c r="X197" s="628"/>
      <c r="Z197" s="727"/>
      <c r="AP197" s="860"/>
      <c r="AQ197" s="628"/>
      <c r="AR197" s="628"/>
      <c r="AS197" s="844"/>
      <c r="AT197" s="628"/>
      <c r="AU197" s="843" t="e">
        <f aca="false">IF($AT$44="region",IF($E197=AU$762,$S197,""),IF($G197=AU$762,$S197,""))</f>
        <v>#REF!</v>
      </c>
      <c r="AV197" s="843" t="e">
        <f aca="false">IF($AT$44="Region",IF($E197=AU$762,$T197,""),IF($G197=AU$762,$T197,""))</f>
        <v>#REF!</v>
      </c>
      <c r="AW197" s="628"/>
      <c r="AX197" s="843" t="e">
        <f aca="false">IF($AT$44="region",IF($E197=AX$762,$S197,""),IF($G197=AX$762,$S197,""))</f>
        <v>#REF!</v>
      </c>
      <c r="AY197" s="843" t="e">
        <f aca="false">IF($AT$44="Region",IF($E197=AX$762,$T197,""),IF($G197=AX$762,$T197,""))</f>
        <v>#REF!</v>
      </c>
      <c r="AZ197" s="628"/>
      <c r="BA197" s="843" t="e">
        <f aca="false">IF($AT$44="region",IF($E197=BA$762,$S197,""),IF($G197=BA$762,$S197,""))</f>
        <v>#REF!</v>
      </c>
      <c r="BB197" s="843" t="e">
        <f aca="false">IF($AT$44="Region",IF($E197=BA$762,$T197,""),IF($G197=BA$762,$T197,""))</f>
        <v>#REF!</v>
      </c>
      <c r="BC197" s="628"/>
      <c r="BD197" s="843" t="e">
        <f aca="false">IF($AT$44="region",IF($E197=BD$762,$S197,""),IF($G197=BD$762,$S197,""))</f>
        <v>#REF!</v>
      </c>
      <c r="BE197" s="843" t="e">
        <f aca="false">IF($AT$44="Region",IF($E197=BD$762,$T197,""),IF($G197=BD$762,$T197,""))</f>
        <v>#REF!</v>
      </c>
      <c r="BF197" s="628"/>
      <c r="BG197" s="843" t="e">
        <f aca="false">IF($AT$44="region",IF($E197=BG$762,$S197,""),IF($G197=BG$762,$S197,""))</f>
        <v>#REF!</v>
      </c>
      <c r="BH197" s="843" t="e">
        <f aca="false">IF($AT$44="Region",IF($E197=BG$762,$T197,""),IF($G197=BG$762,$T197,""))</f>
        <v>#REF!</v>
      </c>
      <c r="BI197" s="628"/>
      <c r="BJ197" s="843" t="str">
        <f aca="false">IF($E197=$BJ$47,S197,"")</f>
        <v/>
      </c>
      <c r="BK197" s="843" t="str">
        <f aca="false">IF($E197=$BJ$47,T197,"")</f>
        <v/>
      </c>
      <c r="BL197" s="628"/>
      <c r="BM197" s="843" t="str">
        <f aca="false">IF($E197=$BM$47,S197,"")</f>
        <v/>
      </c>
      <c r="BN197" s="843" t="str">
        <f aca="false">IF($E197=$BM$47,T197,"")</f>
        <v/>
      </c>
      <c r="BO197" s="628"/>
      <c r="BP197" s="843" t="str">
        <f aca="false">IF($E197=$BP$47,S197,"")</f>
        <v/>
      </c>
      <c r="BQ197" s="843" t="str">
        <f aca="false">IF($E197=$BP$47,T197,"")</f>
        <v/>
      </c>
      <c r="BR197" s="628"/>
      <c r="BS197" s="843" t="str">
        <f aca="false">IF($E197=$BS$47,S197,"")</f>
        <v/>
      </c>
      <c r="BT197" s="843" t="str">
        <f aca="false">IF($E197=$BS$47,T197,"")</f>
        <v/>
      </c>
      <c r="BU197" s="628"/>
      <c r="BV197" s="860"/>
    </row>
    <row r="198" s="810" customFormat="true" ht="15.75" hidden="false" customHeight="false" outlineLevel="0" collapsed="false">
      <c r="A198" s="828" t="n">
        <v>7</v>
      </c>
      <c r="B198" s="829" t="str">
        <f aca="false">CONCATENATE(E198,": ",C198)</f>
        <v>OECD90: Grado et al 2001 </v>
      </c>
      <c r="C198" s="830" t="s">
        <v>468</v>
      </c>
      <c r="D198" s="845" t="s">
        <v>469</v>
      </c>
      <c r="E198" s="831" t="s">
        <v>75</v>
      </c>
      <c r="F198" s="830" t="s">
        <v>470</v>
      </c>
      <c r="G198" s="831" t="s">
        <v>465</v>
      </c>
      <c r="H198" s="832" t="s">
        <v>252</v>
      </c>
      <c r="I198" s="830" t="n">
        <v>2001</v>
      </c>
      <c r="J198" s="830" t="s">
        <v>232</v>
      </c>
      <c r="K198" s="891"/>
      <c r="L198" s="834" t="s">
        <v>471</v>
      </c>
      <c r="M198" s="835" t="n">
        <f aca="false">K198*1.47</f>
        <v>0</v>
      </c>
      <c r="N198" s="836" t="s">
        <v>417</v>
      </c>
      <c r="O198" s="837"/>
      <c r="P198" s="833" t="s">
        <v>472</v>
      </c>
      <c r="Q198" s="838"/>
      <c r="R198" s="839"/>
      <c r="S198" s="840" t="n">
        <f aca="false">IF(R198="Y","",IF(AND(M198="",K198=""),"",IF(M198="",K198,M198)))</f>
        <v>0</v>
      </c>
      <c r="T198" s="841" t="n">
        <f aca="false">IF(S198="","",IF($S$220="Y",U198,IF(S198&gt;=$S$212-$AB$35*$S$216,IF(S198&lt;=$S$212+$AB$35*$S$216,S198,""),"")))</f>
        <v>0</v>
      </c>
      <c r="U198" s="840" t="n">
        <f aca="false">IF(R198="Y","",IF(AND(M198="",K198=""),"",IF(M198="",K198*O198,M198*O198)))</f>
        <v>0</v>
      </c>
      <c r="V198" s="842" t="str">
        <f aca="false">IF(AND(N198="",L198=""),"",IF(N198="",L198,N198))</f>
        <v>US$2014/ ha/ yr</v>
      </c>
      <c r="W198" s="628"/>
      <c r="X198" s="628"/>
      <c r="Z198" s="727"/>
      <c r="AP198" s="860"/>
      <c r="AQ198" s="628"/>
      <c r="AR198" s="628"/>
      <c r="AS198" s="844"/>
      <c r="AT198" s="628"/>
      <c r="AU198" s="843" t="e">
        <f aca="false">IF($AT$44="region",IF($E198=AU$762,$S198,""),IF($G198=AU$762,$S198,""))</f>
        <v>#REF!</v>
      </c>
      <c r="AV198" s="843" t="e">
        <f aca="false">IF($AT$44="Region",IF($E198=AU$762,$T198,""),IF($G198=AU$762,$T198,""))</f>
        <v>#REF!</v>
      </c>
      <c r="AW198" s="628"/>
      <c r="AX198" s="843" t="e">
        <f aca="false">IF($AT$44="region",IF($E198=AX$762,$S198,""),IF($G198=AX$762,$S198,""))</f>
        <v>#REF!</v>
      </c>
      <c r="AY198" s="843" t="e">
        <f aca="false">IF($AT$44="Region",IF($E198=AX$762,$T198,""),IF($G198=AX$762,$T198,""))</f>
        <v>#REF!</v>
      </c>
      <c r="AZ198" s="628"/>
      <c r="BA198" s="843" t="e">
        <f aca="false">IF($AT$44="region",IF($E198=BA$762,$S198,""),IF($G198=BA$762,$S198,""))</f>
        <v>#REF!</v>
      </c>
      <c r="BB198" s="843" t="e">
        <f aca="false">IF($AT$44="Region",IF($E198=BA$762,$T198,""),IF($G198=BA$762,$T198,""))</f>
        <v>#REF!</v>
      </c>
      <c r="BC198" s="628"/>
      <c r="BD198" s="843" t="e">
        <f aca="false">IF($AT$44="region",IF($E198=BD$762,$S198,""),IF($G198=BD$762,$S198,""))</f>
        <v>#REF!</v>
      </c>
      <c r="BE198" s="843" t="e">
        <f aca="false">IF($AT$44="Region",IF($E198=BD$762,$T198,""),IF($G198=BD$762,$T198,""))</f>
        <v>#REF!</v>
      </c>
      <c r="BF198" s="628"/>
      <c r="BG198" s="843" t="e">
        <f aca="false">IF($AT$44="region",IF($E198=BG$762,$S198,""),IF($G198=BG$762,$S198,""))</f>
        <v>#REF!</v>
      </c>
      <c r="BH198" s="843" t="e">
        <f aca="false">IF($AT$44="Region",IF($E198=BG$762,$T198,""),IF($G198=BG$762,$T198,""))</f>
        <v>#REF!</v>
      </c>
      <c r="BI198" s="628"/>
      <c r="BJ198" s="843" t="str">
        <f aca="false">IF($E198=$BJ$47,S198,"")</f>
        <v/>
      </c>
      <c r="BK198" s="843" t="str">
        <f aca="false">IF($E198=$BJ$47,T198,"")</f>
        <v/>
      </c>
      <c r="BL198" s="628"/>
      <c r="BM198" s="843" t="str">
        <f aca="false">IF($E198=$BM$47,S198,"")</f>
        <v/>
      </c>
      <c r="BN198" s="843" t="str">
        <f aca="false">IF($E198=$BM$47,T198,"")</f>
        <v/>
      </c>
      <c r="BO198" s="628"/>
      <c r="BP198" s="843" t="str">
        <f aca="false">IF($E198=$BP$47,S198,"")</f>
        <v/>
      </c>
      <c r="BQ198" s="843" t="str">
        <f aca="false">IF($E198=$BP$47,T198,"")</f>
        <v/>
      </c>
      <c r="BR198" s="628"/>
      <c r="BS198" s="843" t="str">
        <f aca="false">IF($E198=$BS$47,S198,"")</f>
        <v/>
      </c>
      <c r="BT198" s="843" t="str">
        <f aca="false">IF($E198=$BS$47,T198,"")</f>
        <v/>
      </c>
      <c r="BU198" s="628"/>
      <c r="BV198" s="860"/>
    </row>
    <row r="199" s="810" customFormat="true" ht="15" hidden="false" customHeight="false" outlineLevel="0" collapsed="false">
      <c r="A199" s="828" t="n">
        <v>8</v>
      </c>
      <c r="B199" s="829" t="str">
        <f aca="false">CONCATENATE(E199,": ",C199)</f>
        <v>OECD90: Grado et al 2001 </v>
      </c>
      <c r="C199" s="830" t="s">
        <v>468</v>
      </c>
      <c r="D199" s="830" t="s">
        <v>469</v>
      </c>
      <c r="E199" s="831" t="s">
        <v>75</v>
      </c>
      <c r="F199" s="830" t="s">
        <v>470</v>
      </c>
      <c r="G199" s="831" t="s">
        <v>465</v>
      </c>
      <c r="H199" s="832" t="s">
        <v>252</v>
      </c>
      <c r="I199" s="830" t="n">
        <v>2001</v>
      </c>
      <c r="J199" s="830" t="s">
        <v>232</v>
      </c>
      <c r="K199" s="891"/>
      <c r="L199" s="834" t="s">
        <v>471</v>
      </c>
      <c r="M199" s="835" t="n">
        <f aca="false">K199*1.47</f>
        <v>0</v>
      </c>
      <c r="N199" s="836" t="s">
        <v>417</v>
      </c>
      <c r="O199" s="837"/>
      <c r="P199" s="833" t="s">
        <v>473</v>
      </c>
      <c r="Q199" s="838"/>
      <c r="R199" s="839"/>
      <c r="S199" s="840" t="n">
        <f aca="false">IF(R199="Y","",IF(AND(M199="",K199=""),"",IF(M199="",K199,M199)))</f>
        <v>0</v>
      </c>
      <c r="T199" s="841" t="n">
        <f aca="false">IF(S199="","",IF($S$220="Y",U199,IF(S199&gt;=$S$212-$AB$35*$S$216,IF(S199&lt;=$S$212+$AB$35*$S$216,S199,""),"")))</f>
        <v>0</v>
      </c>
      <c r="U199" s="840" t="n">
        <f aca="false">IF(R199="Y","",IF(AND(M199="",K199=""),"",IF(M199="",K199*O199,M199*O199)))</f>
        <v>0</v>
      </c>
      <c r="V199" s="842" t="str">
        <f aca="false">IF(AND(N199="",L199=""),"",IF(N199="",L199,N199))</f>
        <v>US$2014/ ha/ yr</v>
      </c>
      <c r="W199" s="628"/>
      <c r="X199" s="628"/>
      <c r="Z199" s="727"/>
      <c r="AP199" s="860"/>
      <c r="AQ199" s="628"/>
      <c r="AR199" s="628"/>
      <c r="AS199" s="844"/>
      <c r="AT199" s="628"/>
      <c r="AU199" s="843" t="e">
        <f aca="false">IF($AT$44="region",IF($E199=AU$762,$S199,""),IF($G199=AU$762,$S199,""))</f>
        <v>#REF!</v>
      </c>
      <c r="AV199" s="843" t="e">
        <f aca="false">IF($AT$44="Region",IF($E199=AU$762,$T199,""),IF($G199=AU$762,$T199,""))</f>
        <v>#REF!</v>
      </c>
      <c r="AW199" s="628"/>
      <c r="AX199" s="843" t="e">
        <f aca="false">IF($AT$44="region",IF($E199=AX$762,$S199,""),IF($G199=AX$762,$S199,""))</f>
        <v>#REF!</v>
      </c>
      <c r="AY199" s="843" t="e">
        <f aca="false">IF($AT$44="Region",IF($E199=AX$762,$T199,""),IF($G199=AX$762,$T199,""))</f>
        <v>#REF!</v>
      </c>
      <c r="AZ199" s="628"/>
      <c r="BA199" s="843" t="e">
        <f aca="false">IF($AT$44="region",IF($E199=BA$762,$S199,""),IF($G199=BA$762,$S199,""))</f>
        <v>#REF!</v>
      </c>
      <c r="BB199" s="843" t="e">
        <f aca="false">IF($AT$44="Region",IF($E199=BA$762,$T199,""),IF($G199=BA$762,$T199,""))</f>
        <v>#REF!</v>
      </c>
      <c r="BC199" s="628"/>
      <c r="BD199" s="843" t="e">
        <f aca="false">IF($AT$44="region",IF($E199=BD$762,$S199,""),IF($G199=BD$762,$S199,""))</f>
        <v>#REF!</v>
      </c>
      <c r="BE199" s="843" t="e">
        <f aca="false">IF($AT$44="Region",IF($E199=BD$762,$T199,""),IF($G199=BD$762,$T199,""))</f>
        <v>#REF!</v>
      </c>
      <c r="BF199" s="628"/>
      <c r="BG199" s="843" t="e">
        <f aca="false">IF($AT$44="region",IF($E199=BG$762,$S199,""),IF($G199=BG$762,$S199,""))</f>
        <v>#REF!</v>
      </c>
      <c r="BH199" s="843" t="e">
        <f aca="false">IF($AT$44="Region",IF($E199=BG$762,$T199,""),IF($G199=BG$762,$T199,""))</f>
        <v>#REF!</v>
      </c>
      <c r="BI199" s="628"/>
      <c r="BJ199" s="843" t="str">
        <f aca="false">IF($E199=$BJ$47,S199,"")</f>
        <v/>
      </c>
      <c r="BK199" s="843" t="str">
        <f aca="false">IF($E199=$BJ$47,T199,"")</f>
        <v/>
      </c>
      <c r="BL199" s="628"/>
      <c r="BM199" s="843" t="str">
        <f aca="false">IF($E199=$BM$47,S199,"")</f>
        <v/>
      </c>
      <c r="BN199" s="843" t="str">
        <f aca="false">IF($E199=$BM$47,T199,"")</f>
        <v/>
      </c>
      <c r="BO199" s="628"/>
      <c r="BP199" s="843" t="str">
        <f aca="false">IF($E199=$BP$47,S199,"")</f>
        <v/>
      </c>
      <c r="BQ199" s="843" t="str">
        <f aca="false">IF($E199=$BP$47,T199,"")</f>
        <v/>
      </c>
      <c r="BR199" s="628"/>
      <c r="BS199" s="843" t="str">
        <f aca="false">IF($E199=$BS$47,S199,"")</f>
        <v/>
      </c>
      <c r="BT199" s="843" t="str">
        <f aca="false">IF($E199=$BS$47,T199,"")</f>
        <v/>
      </c>
      <c r="BU199" s="628"/>
      <c r="BV199" s="860"/>
    </row>
    <row r="200" s="810" customFormat="true" ht="15.75" hidden="false" customHeight="false" outlineLevel="0" collapsed="false">
      <c r="A200" s="828" t="n">
        <v>9</v>
      </c>
      <c r="B200" s="829" t="str">
        <f aca="false">CONCATENATE(E200,": ",C200)</f>
        <v>Latin America: Frey et al 2012 </v>
      </c>
      <c r="C200" s="830" t="s">
        <v>398</v>
      </c>
      <c r="D200" s="845" t="s">
        <v>399</v>
      </c>
      <c r="E200" s="831" t="s">
        <v>79</v>
      </c>
      <c r="F200" s="830" t="s">
        <v>400</v>
      </c>
      <c r="G200" s="831" t="s">
        <v>401</v>
      </c>
      <c r="H200" s="832" t="s">
        <v>252</v>
      </c>
      <c r="I200" s="830" t="n">
        <v>2012</v>
      </c>
      <c r="J200" s="830" t="s">
        <v>232</v>
      </c>
      <c r="K200" s="918"/>
      <c r="L200" s="834" t="s">
        <v>402</v>
      </c>
      <c r="M200" s="835" t="n">
        <f aca="false">K200*$AC$7*0.054</f>
        <v>0</v>
      </c>
      <c r="N200" s="836" t="s">
        <v>417</v>
      </c>
      <c r="O200" s="837"/>
      <c r="P200" s="833" t="s">
        <v>474</v>
      </c>
      <c r="Q200" s="838"/>
      <c r="R200" s="839"/>
      <c r="S200" s="840" t="n">
        <f aca="false">IF(R200="Y","",IF(AND(M200="",K200=""),"",IF(M200="",K200,M200)))</f>
        <v>0</v>
      </c>
      <c r="T200" s="841" t="n">
        <f aca="false">IF(S200="","",IF($S$220="Y",U200,IF(S200&gt;=$S$212-$AB$35*$S$216,IF(S200&lt;=$S$212+$AB$35*$S$216,S200,""),"")))</f>
        <v>0</v>
      </c>
      <c r="U200" s="840" t="n">
        <f aca="false">IF(R200="Y","",IF(AND(M200="",K200=""),"",IF(M200="",K200*O200,M200*O200)))</f>
        <v>0</v>
      </c>
      <c r="V200" s="842" t="str">
        <f aca="false">IF(AND(N200="",L200=""),"",IF(N200="",L200,N200))</f>
        <v>US$2014/ ha/ yr</v>
      </c>
      <c r="W200" s="628"/>
      <c r="X200" s="628"/>
      <c r="Z200" s="727"/>
      <c r="AP200" s="860"/>
      <c r="AQ200" s="628"/>
      <c r="AR200" s="628"/>
      <c r="AS200" s="844"/>
      <c r="AT200" s="628"/>
      <c r="AU200" s="843" t="e">
        <f aca="false">IF($AT$44="region",IF($E200=AU$762,$S200,""),IF($G200=AU$762,$S200,""))</f>
        <v>#REF!</v>
      </c>
      <c r="AV200" s="843" t="e">
        <f aca="false">IF($AT$44="Region",IF($E200=AU$762,$T200,""),IF($G200=AU$762,$T200,""))</f>
        <v>#REF!</v>
      </c>
      <c r="AW200" s="628"/>
      <c r="AX200" s="843" t="e">
        <f aca="false">IF($AT$44="region",IF($E200=AX$762,$S200,""),IF($G200=AX$762,$S200,""))</f>
        <v>#REF!</v>
      </c>
      <c r="AY200" s="843" t="e">
        <f aca="false">IF($AT$44="Region",IF($E200=AX$762,$T200,""),IF($G200=AX$762,$T200,""))</f>
        <v>#REF!</v>
      </c>
      <c r="AZ200" s="628"/>
      <c r="BA200" s="843" t="e">
        <f aca="false">IF($AT$44="region",IF($E200=BA$762,$S200,""),IF($G200=BA$762,$S200,""))</f>
        <v>#REF!</v>
      </c>
      <c r="BB200" s="843" t="e">
        <f aca="false">IF($AT$44="Region",IF($E200=BA$762,$T200,""),IF($G200=BA$762,$T200,""))</f>
        <v>#REF!</v>
      </c>
      <c r="BC200" s="628"/>
      <c r="BD200" s="843" t="e">
        <f aca="false">IF($AT$44="region",IF($E200=BD$762,$S200,""),IF($G200=BD$762,$S200,""))</f>
        <v>#REF!</v>
      </c>
      <c r="BE200" s="843" t="e">
        <f aca="false">IF($AT$44="Region",IF($E200=BD$762,$T200,""),IF($G200=BD$762,$T200,""))</f>
        <v>#REF!</v>
      </c>
      <c r="BF200" s="628"/>
      <c r="BG200" s="843" t="e">
        <f aca="false">IF($AT$44="region",IF($E200=BG$762,$S200,""),IF($G200=BG$762,$S200,""))</f>
        <v>#REF!</v>
      </c>
      <c r="BH200" s="843" t="e">
        <f aca="false">IF($AT$44="Region",IF($E200=BG$762,$T200,""),IF($G200=BG$762,$T200,""))</f>
        <v>#REF!</v>
      </c>
      <c r="BI200" s="628"/>
      <c r="BJ200" s="843" t="str">
        <f aca="false">IF($E200=$BJ$47,S200,"")</f>
        <v/>
      </c>
      <c r="BK200" s="843" t="str">
        <f aca="false">IF($E200=$BJ$47,T200,"")</f>
        <v/>
      </c>
      <c r="BL200" s="628"/>
      <c r="BM200" s="843" t="str">
        <f aca="false">IF($E200=$BM$47,S200,"")</f>
        <v/>
      </c>
      <c r="BN200" s="843" t="str">
        <f aca="false">IF($E200=$BM$47,T200,"")</f>
        <v/>
      </c>
      <c r="BO200" s="628"/>
      <c r="BP200" s="843" t="str">
        <f aca="false">IF($E200=$BP$47,S200,"")</f>
        <v/>
      </c>
      <c r="BQ200" s="843" t="str">
        <f aca="false">IF($E200=$BP$47,T200,"")</f>
        <v/>
      </c>
      <c r="BR200" s="628"/>
      <c r="BS200" s="843" t="str">
        <f aca="false">IF($E200=$BS$47,S200,"")</f>
        <v/>
      </c>
      <c r="BT200" s="843" t="str">
        <f aca="false">IF($E200=$BS$47,T200,"")</f>
        <v/>
      </c>
      <c r="BU200" s="628"/>
      <c r="BV200" s="860"/>
    </row>
    <row r="201" s="810" customFormat="true" ht="15" hidden="false" customHeight="false" outlineLevel="0" collapsed="false">
      <c r="A201" s="828" t="n">
        <v>10</v>
      </c>
      <c r="B201" s="829" t="str">
        <f aca="false">CONCATENATE(E201,": ",C201)</f>
        <v>Latin America: Frey et al 2012 </v>
      </c>
      <c r="C201" s="830" t="s">
        <v>398</v>
      </c>
      <c r="D201" s="830" t="s">
        <v>399</v>
      </c>
      <c r="E201" s="831" t="s">
        <v>79</v>
      </c>
      <c r="F201" s="830" t="s">
        <v>400</v>
      </c>
      <c r="G201" s="831" t="s">
        <v>401</v>
      </c>
      <c r="H201" s="832" t="s">
        <v>252</v>
      </c>
      <c r="I201" s="830" t="n">
        <v>2012</v>
      </c>
      <c r="J201" s="830" t="s">
        <v>232</v>
      </c>
      <c r="K201" s="918"/>
      <c r="L201" s="834" t="s">
        <v>402</v>
      </c>
      <c r="M201" s="835" t="n">
        <f aca="false">K201*$AC$7*0.054</f>
        <v>0</v>
      </c>
      <c r="N201" s="836" t="s">
        <v>417</v>
      </c>
      <c r="O201" s="837"/>
      <c r="P201" s="833" t="s">
        <v>475</v>
      </c>
      <c r="Q201" s="838"/>
      <c r="R201" s="839"/>
      <c r="S201" s="840" t="n">
        <f aca="false">IF(R201="Y","",IF(AND(M201="",K201=""),"",IF(M201="",K201,M201)))</f>
        <v>0</v>
      </c>
      <c r="T201" s="841" t="n">
        <f aca="false">IF(S201="","",IF($S$220="Y",U201,IF(S201&gt;=$S$212-$AB$35*$S$216,IF(S201&lt;=$S$212+$AB$35*$S$216,S201,""),"")))</f>
        <v>0</v>
      </c>
      <c r="U201" s="840" t="n">
        <f aca="false">IF(R201="Y","",IF(AND(M201="",K201=""),"",IF(M201="",K201*O201,M201*O201)))</f>
        <v>0</v>
      </c>
      <c r="V201" s="842" t="str">
        <f aca="false">IF(AND(N201="",L201=""),"",IF(N201="",L201,N201))</f>
        <v>US$2014/ ha/ yr</v>
      </c>
      <c r="W201" s="628"/>
      <c r="X201" s="628"/>
      <c r="Z201" s="727"/>
      <c r="AP201" s="860"/>
      <c r="AQ201" s="628"/>
      <c r="AR201" s="628"/>
      <c r="AS201" s="844"/>
      <c r="AT201" s="628"/>
      <c r="AU201" s="843" t="e">
        <f aca="false">IF($AT$44="region",IF($E201=AU$762,$S201,""),IF($G201=AU$762,$S201,""))</f>
        <v>#REF!</v>
      </c>
      <c r="AV201" s="843" t="e">
        <f aca="false">IF($AT$44="Region",IF($E201=AU$762,$T201,""),IF($G201=AU$762,$T201,""))</f>
        <v>#REF!</v>
      </c>
      <c r="AW201" s="628"/>
      <c r="AX201" s="843" t="e">
        <f aca="false">IF($AT$44="region",IF($E201=AX$762,$S201,""),IF($G201=AX$762,$S201,""))</f>
        <v>#REF!</v>
      </c>
      <c r="AY201" s="843" t="e">
        <f aca="false">IF($AT$44="Region",IF($E201=AX$762,$T201,""),IF($G201=AX$762,$T201,""))</f>
        <v>#REF!</v>
      </c>
      <c r="AZ201" s="628"/>
      <c r="BA201" s="843" t="e">
        <f aca="false">IF($AT$44="region",IF($E201=BA$762,$S201,""),IF($G201=BA$762,$S201,""))</f>
        <v>#REF!</v>
      </c>
      <c r="BB201" s="843" t="e">
        <f aca="false">IF($AT$44="Region",IF($E201=BA$762,$T201,""),IF($G201=BA$762,$T201,""))</f>
        <v>#REF!</v>
      </c>
      <c r="BC201" s="628"/>
      <c r="BD201" s="843" t="e">
        <f aca="false">IF($AT$44="region",IF($E201=BD$762,$S201,""),IF($G201=BD$762,$S201,""))</f>
        <v>#REF!</v>
      </c>
      <c r="BE201" s="843" t="e">
        <f aca="false">IF($AT$44="Region",IF($E201=BD$762,$T201,""),IF($G201=BD$762,$T201,""))</f>
        <v>#REF!</v>
      </c>
      <c r="BF201" s="628"/>
      <c r="BG201" s="843" t="e">
        <f aca="false">IF($AT$44="region",IF($E201=BG$762,$S201,""),IF($G201=BG$762,$S201,""))</f>
        <v>#REF!</v>
      </c>
      <c r="BH201" s="843" t="e">
        <f aca="false">IF($AT$44="Region",IF($E201=BG$762,$T201,""),IF($G201=BG$762,$T201,""))</f>
        <v>#REF!</v>
      </c>
      <c r="BI201" s="628"/>
      <c r="BJ201" s="843" t="str">
        <f aca="false">IF($E201=$BJ$47,S201,"")</f>
        <v/>
      </c>
      <c r="BK201" s="843" t="str">
        <f aca="false">IF($E201=$BJ$47,T201,"")</f>
        <v/>
      </c>
      <c r="BL201" s="628"/>
      <c r="BM201" s="843" t="str">
        <f aca="false">IF($E201=$BM$47,S201,"")</f>
        <v/>
      </c>
      <c r="BN201" s="843" t="str">
        <f aca="false">IF($E201=$BM$47,T201,"")</f>
        <v/>
      </c>
      <c r="BO201" s="628"/>
      <c r="BP201" s="843" t="str">
        <f aca="false">IF($E201=$BP$47,S201,"")</f>
        <v/>
      </c>
      <c r="BQ201" s="843" t="str">
        <f aca="false">IF($E201=$BP$47,T201,"")</f>
        <v/>
      </c>
      <c r="BR201" s="628"/>
      <c r="BS201" s="843" t="str">
        <f aca="false">IF($E201=$BS$47,S201,"")</f>
        <v/>
      </c>
      <c r="BT201" s="843" t="str">
        <f aca="false">IF($E201=$BS$47,T201,"")</f>
        <v/>
      </c>
      <c r="BU201" s="628"/>
      <c r="BV201" s="860"/>
    </row>
    <row r="202" s="810" customFormat="true" ht="15.75" hidden="false" customHeight="false" outlineLevel="0" collapsed="false">
      <c r="A202" s="828" t="n">
        <v>11</v>
      </c>
      <c r="B202" s="829" t="str">
        <f aca="false">CONCATENATE(E202,": ",C202)</f>
        <v>OECD90: Ares et al 2006 </v>
      </c>
      <c r="C202" s="830" t="s">
        <v>476</v>
      </c>
      <c r="D202" s="845" t="s">
        <v>477</v>
      </c>
      <c r="E202" s="831" t="s">
        <v>75</v>
      </c>
      <c r="F202" s="830" t="s">
        <v>478</v>
      </c>
      <c r="G202" s="831" t="s">
        <v>401</v>
      </c>
      <c r="H202" s="832" t="s">
        <v>252</v>
      </c>
      <c r="I202" s="830" t="n">
        <v>2006</v>
      </c>
      <c r="J202" s="830" t="s">
        <v>232</v>
      </c>
      <c r="K202" s="891"/>
      <c r="L202" s="834" t="s">
        <v>479</v>
      </c>
      <c r="M202" s="835" t="n">
        <f aca="false">K202*$AC$13</f>
        <v>0</v>
      </c>
      <c r="N202" s="836" t="s">
        <v>417</v>
      </c>
      <c r="O202" s="837"/>
      <c r="P202" s="833" t="s">
        <v>480</v>
      </c>
      <c r="Q202" s="838"/>
      <c r="R202" s="839"/>
      <c r="S202" s="840" t="n">
        <f aca="false">IF(R202="Y","",IF(AND(M202="",K202=""),"",IF(M202="",K202,M202)))</f>
        <v>0</v>
      </c>
      <c r="T202" s="841" t="n">
        <f aca="false">IF(S202="","",IF($S$220="Y",U202,IF(S202&gt;=$S$212-$AB$35*$S$216,IF(S202&lt;=$S$212+$AB$35*$S$216,S202,""),"")))</f>
        <v>0</v>
      </c>
      <c r="U202" s="840" t="n">
        <f aca="false">IF(R202="Y","",IF(AND(M202="",K202=""),"",IF(M202="",K202*O202,M202*O202)))</f>
        <v>0</v>
      </c>
      <c r="V202" s="842" t="str">
        <f aca="false">IF(AND(N202="",L202=""),"",IF(N202="",L202,N202))</f>
        <v>US$2014/ ha/ yr</v>
      </c>
      <c r="W202" s="628"/>
      <c r="X202" s="628"/>
      <c r="Z202" s="727"/>
      <c r="AP202" s="860"/>
      <c r="AQ202" s="628"/>
      <c r="AR202" s="628"/>
      <c r="AS202" s="844"/>
      <c r="AT202" s="628"/>
      <c r="AU202" s="843" t="e">
        <f aca="false">IF($AT$44="region",IF($E202=AU$762,$S202,""),IF($G202=AU$762,$S202,""))</f>
        <v>#REF!</v>
      </c>
      <c r="AV202" s="843" t="e">
        <f aca="false">IF($AT$44="Region",IF($E202=AU$762,$T202,""),IF($G202=AU$762,$T202,""))</f>
        <v>#REF!</v>
      </c>
      <c r="AW202" s="628"/>
      <c r="AX202" s="843" t="e">
        <f aca="false">IF($AT$44="region",IF($E202=AX$762,$S202,""),IF($G202=AX$762,$S202,""))</f>
        <v>#REF!</v>
      </c>
      <c r="AY202" s="843" t="e">
        <f aca="false">IF($AT$44="Region",IF($E202=AX$762,$T202,""),IF($G202=AX$762,$T202,""))</f>
        <v>#REF!</v>
      </c>
      <c r="AZ202" s="628"/>
      <c r="BA202" s="843" t="e">
        <f aca="false">IF($AT$44="region",IF($E202=BA$762,$S202,""),IF($G202=BA$762,$S202,""))</f>
        <v>#REF!</v>
      </c>
      <c r="BB202" s="843" t="e">
        <f aca="false">IF($AT$44="Region",IF($E202=BA$762,$T202,""),IF($G202=BA$762,$T202,""))</f>
        <v>#REF!</v>
      </c>
      <c r="BC202" s="628"/>
      <c r="BD202" s="843" t="e">
        <f aca="false">IF($AT$44="region",IF($E202=BD$762,$S202,""),IF($G202=BD$762,$S202,""))</f>
        <v>#REF!</v>
      </c>
      <c r="BE202" s="843" t="e">
        <f aca="false">IF($AT$44="Region",IF($E202=BD$762,$T202,""),IF($G202=BD$762,$T202,""))</f>
        <v>#REF!</v>
      </c>
      <c r="BF202" s="628"/>
      <c r="BG202" s="843" t="e">
        <f aca="false">IF($AT$44="region",IF($E202=BG$762,$S202,""),IF($G202=BG$762,$S202,""))</f>
        <v>#REF!</v>
      </c>
      <c r="BH202" s="843" t="e">
        <f aca="false">IF($AT$44="Region",IF($E202=BG$762,$T202,""),IF($G202=BG$762,$T202,""))</f>
        <v>#REF!</v>
      </c>
      <c r="BI202" s="628"/>
      <c r="BJ202" s="843" t="str">
        <f aca="false">IF($E202=$BJ$47,S202,"")</f>
        <v/>
      </c>
      <c r="BK202" s="843" t="str">
        <f aca="false">IF($E202=$BJ$47,T202,"")</f>
        <v/>
      </c>
      <c r="BL202" s="628"/>
      <c r="BM202" s="843" t="str">
        <f aca="false">IF($E202=$BM$47,S202,"")</f>
        <v/>
      </c>
      <c r="BN202" s="843" t="str">
        <f aca="false">IF($E202=$BM$47,T202,"")</f>
        <v/>
      </c>
      <c r="BO202" s="628"/>
      <c r="BP202" s="843" t="str">
        <f aca="false">IF($E202=$BP$47,S202,"")</f>
        <v/>
      </c>
      <c r="BQ202" s="843" t="str">
        <f aca="false">IF($E202=$BP$47,T202,"")</f>
        <v/>
      </c>
      <c r="BR202" s="628"/>
      <c r="BS202" s="843" t="str">
        <f aca="false">IF($E202=$BS$47,S202,"")</f>
        <v/>
      </c>
      <c r="BT202" s="843" t="str">
        <f aca="false">IF($E202=$BS$47,T202,"")</f>
        <v/>
      </c>
      <c r="BU202" s="628"/>
      <c r="BV202" s="860"/>
    </row>
    <row r="203" s="810" customFormat="true" ht="15" hidden="false" customHeight="false" outlineLevel="0" collapsed="false">
      <c r="A203" s="828" t="n">
        <v>12</v>
      </c>
      <c r="B203" s="829" t="str">
        <f aca="false">CONCATENATE(E203,": ",C203)</f>
        <v>: </v>
      </c>
      <c r="C203" s="830"/>
      <c r="D203" s="830"/>
      <c r="E203" s="831"/>
      <c r="F203" s="830"/>
      <c r="G203" s="831"/>
      <c r="H203" s="832"/>
      <c r="I203" s="830"/>
      <c r="J203" s="830"/>
      <c r="K203" s="891"/>
      <c r="L203" s="834"/>
      <c r="M203" s="835"/>
      <c r="N203" s="836" t="s">
        <v>417</v>
      </c>
      <c r="O203" s="837"/>
      <c r="P203" s="833"/>
      <c r="Q203" s="838"/>
      <c r="R203" s="839"/>
      <c r="S203" s="840" t="str">
        <f aca="false">IF(R203="Y","",IF(AND(M203="",K203=""),"",IF(M203="",K203,M203)))</f>
        <v/>
      </c>
      <c r="T203" s="841" t="str">
        <f aca="false">IF(S203="","",IF($S$220="Y",U203,IF(S203&gt;=$S$212-$AB$35*$S$216,IF(S203&lt;=$S$212+$AB$35*$S$216,S203,""),"")))</f>
        <v/>
      </c>
      <c r="U203" s="840" t="str">
        <f aca="false">IF(R203="Y","",IF(AND(M203="",K203=""),"",IF(M203="",K203*O203,M203*O203)))</f>
        <v/>
      </c>
      <c r="V203" s="842" t="str">
        <f aca="false">IF(AND(N203="",L203=""),"",IF(N203="",L203,N203))</f>
        <v>US$2014/ ha/ yr</v>
      </c>
      <c r="W203" s="628"/>
      <c r="X203" s="628"/>
      <c r="Z203" s="727"/>
      <c r="AP203" s="860"/>
      <c r="AQ203" s="628"/>
      <c r="AR203" s="628"/>
      <c r="AS203" s="844"/>
      <c r="AT203" s="628"/>
      <c r="AU203" s="843"/>
      <c r="AV203" s="843"/>
      <c r="AW203" s="628"/>
      <c r="AX203" s="843"/>
      <c r="AY203" s="843"/>
      <c r="AZ203" s="628"/>
      <c r="BA203" s="843"/>
      <c r="BB203" s="843"/>
      <c r="BC203" s="628"/>
      <c r="BD203" s="843"/>
      <c r="BE203" s="843"/>
      <c r="BF203" s="628"/>
      <c r="BG203" s="843"/>
      <c r="BH203" s="843"/>
      <c r="BI203" s="628"/>
      <c r="BJ203" s="843"/>
      <c r="BK203" s="843"/>
      <c r="BL203" s="628"/>
      <c r="BM203" s="843"/>
      <c r="BN203" s="843"/>
      <c r="BO203" s="628"/>
      <c r="BP203" s="843"/>
      <c r="BQ203" s="843"/>
      <c r="BR203" s="628"/>
      <c r="BS203" s="843"/>
      <c r="BT203" s="843"/>
      <c r="BU203" s="628"/>
      <c r="BV203" s="860"/>
    </row>
    <row r="204" s="810" customFormat="true" ht="15" hidden="false" customHeight="false" outlineLevel="0" collapsed="false">
      <c r="A204" s="828" t="n">
        <v>13</v>
      </c>
      <c r="B204" s="829" t="str">
        <f aca="false">CONCATENATE(E204,": ",C204)</f>
        <v>: </v>
      </c>
      <c r="C204" s="830"/>
      <c r="D204" s="830"/>
      <c r="E204" s="831"/>
      <c r="F204" s="830"/>
      <c r="G204" s="831"/>
      <c r="H204" s="832"/>
      <c r="I204" s="830"/>
      <c r="J204" s="830"/>
      <c r="K204" s="891"/>
      <c r="L204" s="834"/>
      <c r="M204" s="835"/>
      <c r="N204" s="836" t="s">
        <v>417</v>
      </c>
      <c r="O204" s="837"/>
      <c r="P204" s="833"/>
      <c r="Q204" s="838"/>
      <c r="R204" s="839"/>
      <c r="S204" s="840" t="str">
        <f aca="false">IF(R204="Y","",IF(AND(M204="",K204=""),"",IF(M204="",K204,M204)))</f>
        <v/>
      </c>
      <c r="T204" s="841" t="str">
        <f aca="false">IF(S204="","",IF($S$220="Y",U204,IF(S204&gt;=$S$212-$AB$35*$S$216,IF(S204&lt;=$S$212+$AB$35*$S$216,S204,""),"")))</f>
        <v/>
      </c>
      <c r="U204" s="840" t="str">
        <f aca="false">IF(R204="Y","",IF(AND(M204="",K204=""),"",IF(M204="",K204*O204,M204*O204)))</f>
        <v/>
      </c>
      <c r="V204" s="842" t="str">
        <f aca="false">IF(AND(N204="",L204=""),"",IF(N204="",L204,N204))</f>
        <v>US$2014/ ha/ yr</v>
      </c>
      <c r="W204" s="628"/>
      <c r="X204" s="628"/>
      <c r="Z204" s="727"/>
      <c r="AP204" s="860"/>
      <c r="AQ204" s="628"/>
      <c r="AR204" s="628"/>
      <c r="AS204" s="844"/>
      <c r="AT204" s="628"/>
      <c r="AU204" s="843"/>
      <c r="AV204" s="843"/>
      <c r="AW204" s="628"/>
      <c r="AX204" s="843"/>
      <c r="AY204" s="843"/>
      <c r="AZ204" s="628"/>
      <c r="BA204" s="843"/>
      <c r="BB204" s="843"/>
      <c r="BC204" s="628"/>
      <c r="BD204" s="843"/>
      <c r="BE204" s="843"/>
      <c r="BF204" s="628"/>
      <c r="BG204" s="843"/>
      <c r="BH204" s="843"/>
      <c r="BI204" s="628"/>
      <c r="BJ204" s="843"/>
      <c r="BK204" s="843"/>
      <c r="BL204" s="628"/>
      <c r="BM204" s="843"/>
      <c r="BN204" s="843"/>
      <c r="BO204" s="628"/>
      <c r="BP204" s="843"/>
      <c r="BQ204" s="843"/>
      <c r="BR204" s="628"/>
      <c r="BS204" s="843"/>
      <c r="BT204" s="843"/>
      <c r="BU204" s="628"/>
      <c r="BV204" s="860"/>
    </row>
    <row r="205" s="810" customFormat="true" ht="15" hidden="false" customHeight="false" outlineLevel="0" collapsed="false">
      <c r="A205" s="828" t="n">
        <v>14</v>
      </c>
      <c r="B205" s="829" t="str">
        <f aca="false">CONCATENATE(E205,": ",C205)</f>
        <v>: </v>
      </c>
      <c r="C205" s="830"/>
      <c r="D205" s="830"/>
      <c r="E205" s="831"/>
      <c r="F205" s="830"/>
      <c r="G205" s="831"/>
      <c r="H205" s="832"/>
      <c r="I205" s="830"/>
      <c r="J205" s="830"/>
      <c r="K205" s="891"/>
      <c r="L205" s="834"/>
      <c r="M205" s="835"/>
      <c r="N205" s="836" t="s">
        <v>417</v>
      </c>
      <c r="O205" s="837"/>
      <c r="P205" s="833"/>
      <c r="Q205" s="838"/>
      <c r="R205" s="839"/>
      <c r="S205" s="840" t="str">
        <f aca="false">IF(R205="Y","",IF(AND(M205="",K205=""),"",IF(M205="",K205,M205)))</f>
        <v/>
      </c>
      <c r="T205" s="841" t="str">
        <f aca="false">IF(S205="","",IF($S$220="Y",U205,IF(S205&gt;=$S$212-$AB$35*$S$216,IF(S205&lt;=$S$212+$AB$35*$S$216,S205,""),"")))</f>
        <v/>
      </c>
      <c r="U205" s="840" t="str">
        <f aca="false">IF(R205="Y","",IF(AND(M205="",K205=""),"",IF(M205="",K205*O205,M205*O205)))</f>
        <v/>
      </c>
      <c r="V205" s="842" t="str">
        <f aca="false">IF(AND(N205="",L205=""),"",IF(N205="",L205,N205))</f>
        <v>US$2014/ ha/ yr</v>
      </c>
      <c r="W205" s="628"/>
      <c r="X205" s="628"/>
      <c r="Z205" s="727"/>
      <c r="AP205" s="860"/>
      <c r="AQ205" s="628"/>
      <c r="AR205" s="628"/>
      <c r="AS205" s="844"/>
      <c r="AT205" s="628"/>
      <c r="AU205" s="843"/>
      <c r="AV205" s="843"/>
      <c r="AW205" s="628"/>
      <c r="AX205" s="843"/>
      <c r="AY205" s="843"/>
      <c r="AZ205" s="628"/>
      <c r="BA205" s="843"/>
      <c r="BB205" s="843"/>
      <c r="BC205" s="628"/>
      <c r="BD205" s="843"/>
      <c r="BE205" s="843"/>
      <c r="BF205" s="628"/>
      <c r="BG205" s="843"/>
      <c r="BH205" s="843"/>
      <c r="BI205" s="628"/>
      <c r="BJ205" s="843"/>
      <c r="BK205" s="843"/>
      <c r="BL205" s="628"/>
      <c r="BM205" s="843"/>
      <c r="BN205" s="843"/>
      <c r="BO205" s="628"/>
      <c r="BP205" s="843"/>
      <c r="BQ205" s="843"/>
      <c r="BR205" s="628"/>
      <c r="BS205" s="843"/>
      <c r="BT205" s="843"/>
      <c r="BU205" s="628"/>
      <c r="BV205" s="860"/>
    </row>
    <row r="206" s="810" customFormat="true" ht="15" hidden="false" customHeight="false" outlineLevel="0" collapsed="false">
      <c r="A206" s="828" t="n">
        <v>15</v>
      </c>
      <c r="B206" s="829" t="str">
        <f aca="false">CONCATENATE(E206,": ",C206)</f>
        <v>: </v>
      </c>
      <c r="C206" s="830"/>
      <c r="D206" s="830"/>
      <c r="E206" s="831"/>
      <c r="F206" s="830"/>
      <c r="G206" s="831"/>
      <c r="H206" s="832"/>
      <c r="I206" s="830"/>
      <c r="J206" s="830"/>
      <c r="K206" s="833"/>
      <c r="L206" s="834"/>
      <c r="M206" s="835"/>
      <c r="N206" s="836" t="s">
        <v>417</v>
      </c>
      <c r="O206" s="837"/>
      <c r="P206" s="833"/>
      <c r="Q206" s="838"/>
      <c r="R206" s="839"/>
      <c r="S206" s="840" t="str">
        <f aca="false">IF(R206="Y","",IF(AND(M206="",K206=""),"",IF(M206="",K206,M206)))</f>
        <v/>
      </c>
      <c r="T206" s="841" t="str">
        <f aca="false">IF(S206="","",IF($S$220="Y",U206,IF(S206&gt;=$S$212-$AB$35*$S$216,IF(S206&lt;=$S$212+$AB$35*$S$216,S206,""),"")))</f>
        <v/>
      </c>
      <c r="U206" s="840" t="str">
        <f aca="false">IF(R206="Y","",IF(AND(M206="",K206=""),"",IF(M206="",K206*O206,M206*O206)))</f>
        <v/>
      </c>
      <c r="V206" s="842" t="str">
        <f aca="false">IF(AND(N206="",L206=""),"",IF(N206="",L206,N206))</f>
        <v>US$2014/ ha/ yr</v>
      </c>
      <c r="W206" s="628"/>
      <c r="X206" s="628"/>
      <c r="Z206" s="727"/>
      <c r="AP206" s="860"/>
      <c r="AQ206" s="628"/>
      <c r="AR206" s="628"/>
      <c r="AS206" s="844"/>
      <c r="AT206" s="628"/>
      <c r="AU206" s="843" t="e">
        <f aca="false">IF($AT$44="region",IF($E206=AU$762,$S206,""),IF($G206=AU$762,$S206,""))</f>
        <v>#REF!</v>
      </c>
      <c r="AV206" s="843" t="e">
        <f aca="false">IF($AT$44="Region",IF($E206=AU$762,$T206,""),IF($G206=AU$762,$T206,""))</f>
        <v>#REF!</v>
      </c>
      <c r="AW206" s="628"/>
      <c r="AX206" s="843" t="e">
        <f aca="false">IF($AT$44="region",IF($E206=AX$762,$S206,""),IF($G206=AX$762,$S206,""))</f>
        <v>#REF!</v>
      </c>
      <c r="AY206" s="843" t="e">
        <f aca="false">IF($AT$44="Region",IF($E206=AX$762,$T206,""),IF($G206=AX$762,$T206,""))</f>
        <v>#REF!</v>
      </c>
      <c r="AZ206" s="628"/>
      <c r="BA206" s="843" t="e">
        <f aca="false">IF($AT$44="region",IF($E206=BA$762,$S206,""),IF($G206=BA$762,$S206,""))</f>
        <v>#REF!</v>
      </c>
      <c r="BB206" s="843" t="e">
        <f aca="false">IF($AT$44="Region",IF($E206=BA$762,$T206,""),IF($G206=BA$762,$T206,""))</f>
        <v>#REF!</v>
      </c>
      <c r="BC206" s="628"/>
      <c r="BD206" s="843" t="e">
        <f aca="false">IF($AT$44="region",IF($E206=BD$762,$S206,""),IF($G206=BD$762,$S206,""))</f>
        <v>#REF!</v>
      </c>
      <c r="BE206" s="843" t="e">
        <f aca="false">IF($AT$44="Region",IF($E206=BD$762,$T206,""),IF($G206=BD$762,$T206,""))</f>
        <v>#REF!</v>
      </c>
      <c r="BF206" s="628"/>
      <c r="BG206" s="843" t="e">
        <f aca="false">IF($AT$44="region",IF($E206=BG$762,$S206,""),IF($G206=BG$762,$S206,""))</f>
        <v>#REF!</v>
      </c>
      <c r="BH206" s="843" t="e">
        <f aca="false">IF($AT$44="Region",IF($E206=BG$762,$T206,""),IF($G206=BG$762,$T206,""))</f>
        <v>#REF!</v>
      </c>
      <c r="BI206" s="628"/>
      <c r="BJ206" s="843" t="str">
        <f aca="false">IF($E206=$BJ$47,S206,"")</f>
        <v/>
      </c>
      <c r="BK206" s="843" t="str">
        <f aca="false">IF($E206=$BJ$47,T206,"")</f>
        <v/>
      </c>
      <c r="BL206" s="628"/>
      <c r="BM206" s="843" t="str">
        <f aca="false">IF($E206=$BM$47,S206,"")</f>
        <v/>
      </c>
      <c r="BN206" s="843" t="str">
        <f aca="false">IF($E206=$BM$47,T206,"")</f>
        <v/>
      </c>
      <c r="BO206" s="628"/>
      <c r="BP206" s="843" t="str">
        <f aca="false">IF($E206=$BP$47,S206,"")</f>
        <v/>
      </c>
      <c r="BQ206" s="843" t="str">
        <f aca="false">IF($E206=$BP$47,T206,"")</f>
        <v/>
      </c>
      <c r="BR206" s="628"/>
      <c r="BS206" s="843" t="str">
        <f aca="false">IF($E206=$BS$47,S206,"")</f>
        <v/>
      </c>
      <c r="BT206" s="843" t="str">
        <f aca="false">IF($E206=$BS$47,T206,"")</f>
        <v/>
      </c>
      <c r="BU206" s="628"/>
      <c r="BV206" s="860"/>
    </row>
    <row r="207" s="810" customFormat="true" ht="15" hidden="false" customHeight="false" outlineLevel="0" collapsed="false">
      <c r="A207" s="828" t="n">
        <v>16</v>
      </c>
      <c r="B207" s="829" t="str">
        <f aca="false">CONCATENATE(E207,": ",C207)</f>
        <v>: </v>
      </c>
      <c r="C207" s="830"/>
      <c r="D207" s="830"/>
      <c r="E207" s="831"/>
      <c r="F207" s="830"/>
      <c r="G207" s="831"/>
      <c r="H207" s="832"/>
      <c r="I207" s="830"/>
      <c r="J207" s="830"/>
      <c r="K207" s="833"/>
      <c r="L207" s="834"/>
      <c r="M207" s="835"/>
      <c r="N207" s="836" t="s">
        <v>417</v>
      </c>
      <c r="O207" s="837"/>
      <c r="P207" s="833"/>
      <c r="Q207" s="838"/>
      <c r="R207" s="839"/>
      <c r="S207" s="840" t="str">
        <f aca="false">IF(R207="Y","",IF(AND(M207="",K207=""),"",IF(M207="",K207,M207)))</f>
        <v/>
      </c>
      <c r="T207" s="841" t="str">
        <f aca="false">IF(S207="","",IF($S$220="Y",U207,IF(S207&gt;=$S$212-$AB$35*$S$216,IF(S207&lt;=$S$212+$AB$35*$S$216,S207,""),"")))</f>
        <v/>
      </c>
      <c r="U207" s="840" t="str">
        <f aca="false">IF(R207="Y","",IF(AND(M207="",K207=""),"",IF(M207="",K207*O207,M207*O207)))</f>
        <v/>
      </c>
      <c r="V207" s="842" t="str">
        <f aca="false">IF(AND(N207="",L207=""),"",IF(N207="",L207,N207))</f>
        <v>US$2014/ ha/ yr</v>
      </c>
      <c r="W207" s="628"/>
      <c r="X207" s="628"/>
      <c r="Z207" s="727"/>
      <c r="AP207" s="860"/>
      <c r="AQ207" s="628"/>
      <c r="AR207" s="628"/>
      <c r="AS207" s="844"/>
      <c r="AT207" s="628"/>
      <c r="AU207" s="843" t="e">
        <f aca="false">IF($AT$44="region",IF($E207=AU$762,$S207,""),IF($G207=AU$762,$S207,""))</f>
        <v>#REF!</v>
      </c>
      <c r="AV207" s="843" t="e">
        <f aca="false">IF($AT$44="Region",IF($E207=AU$762,$T207,""),IF($G207=AU$762,$T207,""))</f>
        <v>#REF!</v>
      </c>
      <c r="AW207" s="628"/>
      <c r="AX207" s="843" t="e">
        <f aca="false">IF($AT$44="region",IF($E207=AX$762,$S207,""),IF($G207=AX$762,$S207,""))</f>
        <v>#REF!</v>
      </c>
      <c r="AY207" s="843" t="e">
        <f aca="false">IF($AT$44="Region",IF($E207=AX$762,$T207,""),IF($G207=AX$762,$T207,""))</f>
        <v>#REF!</v>
      </c>
      <c r="AZ207" s="628"/>
      <c r="BA207" s="843" t="e">
        <f aca="false">IF($AT$44="region",IF($E207=BA$762,$S207,""),IF($G207=BA$762,$S207,""))</f>
        <v>#REF!</v>
      </c>
      <c r="BB207" s="843" t="e">
        <f aca="false">IF($AT$44="Region",IF($E207=BA$762,$T207,""),IF($G207=BA$762,$T207,""))</f>
        <v>#REF!</v>
      </c>
      <c r="BC207" s="628"/>
      <c r="BD207" s="843" t="e">
        <f aca="false">IF($AT$44="region",IF($E207=BD$762,$S207,""),IF($G207=BD$762,$S207,""))</f>
        <v>#REF!</v>
      </c>
      <c r="BE207" s="843" t="e">
        <f aca="false">IF($AT$44="Region",IF($E207=BD$762,$T207,""),IF($G207=BD$762,$T207,""))</f>
        <v>#REF!</v>
      </c>
      <c r="BF207" s="628"/>
      <c r="BG207" s="843" t="e">
        <f aca="false">IF($AT$44="region",IF($E207=BG$762,$S207,""),IF($G207=BG$762,$S207,""))</f>
        <v>#REF!</v>
      </c>
      <c r="BH207" s="843" t="e">
        <f aca="false">IF($AT$44="Region",IF($E207=BG$762,$T207,""),IF($G207=BG$762,$T207,""))</f>
        <v>#REF!</v>
      </c>
      <c r="BI207" s="628"/>
      <c r="BJ207" s="843" t="str">
        <f aca="false">IF($E207=$BJ$47,S207,"")</f>
        <v/>
      </c>
      <c r="BK207" s="843" t="str">
        <f aca="false">IF($E207=$BJ$47,T207,"")</f>
        <v/>
      </c>
      <c r="BL207" s="628"/>
      <c r="BM207" s="843" t="str">
        <f aca="false">IF($E207=$BM$47,S207,"")</f>
        <v/>
      </c>
      <c r="BN207" s="843" t="str">
        <f aca="false">IF($E207=$BM$47,T207,"")</f>
        <v/>
      </c>
      <c r="BO207" s="628"/>
      <c r="BP207" s="843" t="str">
        <f aca="false">IF($E207=$BP$47,S207,"")</f>
        <v/>
      </c>
      <c r="BQ207" s="843" t="str">
        <f aca="false">IF($E207=$BP$47,T207,"")</f>
        <v/>
      </c>
      <c r="BR207" s="628"/>
      <c r="BS207" s="843" t="str">
        <f aca="false">IF($E207=$BS$47,S207,"")</f>
        <v/>
      </c>
      <c r="BT207" s="843" t="str">
        <f aca="false">IF($E207=$BS$47,T207,"")</f>
        <v/>
      </c>
      <c r="BU207" s="628"/>
      <c r="BV207" s="860"/>
    </row>
    <row r="208" s="810" customFormat="true" ht="15" hidden="false" customHeight="false" outlineLevel="0" collapsed="false">
      <c r="A208" s="828" t="n">
        <v>17</v>
      </c>
      <c r="B208" s="829" t="str">
        <f aca="false">CONCATENATE(E208,": ",C208)</f>
        <v>: </v>
      </c>
      <c r="C208" s="830"/>
      <c r="D208" s="830"/>
      <c r="E208" s="831"/>
      <c r="F208" s="830"/>
      <c r="G208" s="831"/>
      <c r="H208" s="832"/>
      <c r="I208" s="830"/>
      <c r="J208" s="830"/>
      <c r="K208" s="833"/>
      <c r="L208" s="834"/>
      <c r="M208" s="835"/>
      <c r="N208" s="836" t="s">
        <v>417</v>
      </c>
      <c r="O208" s="837"/>
      <c r="P208" s="833"/>
      <c r="Q208" s="838"/>
      <c r="R208" s="839"/>
      <c r="S208" s="840" t="str">
        <f aca="false">IF(R208="Y","",IF(AND(M208="",K208=""),"",IF(M208="",K208,M208)))</f>
        <v/>
      </c>
      <c r="T208" s="841" t="str">
        <f aca="false">IF(S208="","",IF($S$220="Y",U208,IF(S208&gt;=$S$212-$AB$35*$S$216,IF(S208&lt;=$S$212+$AB$35*$S$216,S208,""),"")))</f>
        <v/>
      </c>
      <c r="U208" s="840" t="str">
        <f aca="false">IF(R208="Y","",IF(AND(M208="",K208=""),"",IF(M208="",K208*O208,M208*O208)))</f>
        <v/>
      </c>
      <c r="V208" s="842" t="str">
        <f aca="false">IF(AND(N208="",L208=""),"",IF(N208="",L208,N208))</f>
        <v>US$2014/ ha/ yr</v>
      </c>
      <c r="W208" s="628"/>
      <c r="X208" s="628"/>
      <c r="Z208" s="727"/>
      <c r="AP208" s="860"/>
      <c r="AQ208" s="628"/>
      <c r="AR208" s="628"/>
      <c r="AS208" s="844"/>
      <c r="AT208" s="628"/>
      <c r="AU208" s="843" t="e">
        <f aca="false">IF($AT$44="region",IF($E208=AU$762,$S208,""),IF($G208=AU$762,$S208,""))</f>
        <v>#REF!</v>
      </c>
      <c r="AV208" s="843" t="e">
        <f aca="false">IF($AT$44="Region",IF($E208=AU$762,$T208,""),IF($G208=AU$762,$T208,""))</f>
        <v>#REF!</v>
      </c>
      <c r="AW208" s="628"/>
      <c r="AX208" s="843" t="e">
        <f aca="false">IF($AT$44="region",IF($E208=AX$762,$S208,""),IF($G208=AX$762,$S208,""))</f>
        <v>#REF!</v>
      </c>
      <c r="AY208" s="843" t="e">
        <f aca="false">IF($AT$44="Region",IF($E208=AX$762,$T208,""),IF($G208=AX$762,$T208,""))</f>
        <v>#REF!</v>
      </c>
      <c r="AZ208" s="628"/>
      <c r="BA208" s="843" t="e">
        <f aca="false">IF($AT$44="region",IF($E208=BA$762,$S208,""),IF($G208=BA$762,$S208,""))</f>
        <v>#REF!</v>
      </c>
      <c r="BB208" s="843" t="e">
        <f aca="false">IF($AT$44="Region",IF($E208=BA$762,$T208,""),IF($G208=BA$762,$T208,""))</f>
        <v>#REF!</v>
      </c>
      <c r="BC208" s="628"/>
      <c r="BD208" s="843" t="e">
        <f aca="false">IF($AT$44="region",IF($E208=BD$762,$S208,""),IF($G208=BD$762,$S208,""))</f>
        <v>#REF!</v>
      </c>
      <c r="BE208" s="843" t="e">
        <f aca="false">IF($AT$44="Region",IF($E208=BD$762,$T208,""),IF($G208=BD$762,$T208,""))</f>
        <v>#REF!</v>
      </c>
      <c r="BF208" s="628"/>
      <c r="BG208" s="843" t="e">
        <f aca="false">IF($AT$44="region",IF($E208=BG$762,$S208,""),IF($G208=BG$762,$S208,""))</f>
        <v>#REF!</v>
      </c>
      <c r="BH208" s="843" t="e">
        <f aca="false">IF($AT$44="Region",IF($E208=BG$762,$T208,""),IF($G208=BG$762,$T208,""))</f>
        <v>#REF!</v>
      </c>
      <c r="BI208" s="628"/>
      <c r="BJ208" s="843" t="str">
        <f aca="false">IF($E208=$BJ$47,S208,"")</f>
        <v/>
      </c>
      <c r="BK208" s="843" t="str">
        <f aca="false">IF($E208=$BJ$47,T208,"")</f>
        <v/>
      </c>
      <c r="BL208" s="628"/>
      <c r="BM208" s="843" t="str">
        <f aca="false">IF($E208=$BM$47,S208,"")</f>
        <v/>
      </c>
      <c r="BN208" s="843" t="str">
        <f aca="false">IF($E208=$BM$47,T208,"")</f>
        <v/>
      </c>
      <c r="BO208" s="628"/>
      <c r="BP208" s="843" t="str">
        <f aca="false">IF($E208=$BP$47,S208,"")</f>
        <v/>
      </c>
      <c r="BQ208" s="843" t="str">
        <f aca="false">IF($E208=$BP$47,T208,"")</f>
        <v/>
      </c>
      <c r="BR208" s="628"/>
      <c r="BS208" s="843" t="str">
        <f aca="false">IF($E208=$BS$47,S208,"")</f>
        <v/>
      </c>
      <c r="BT208" s="843" t="str">
        <f aca="false">IF($E208=$BS$47,T208,"")</f>
        <v/>
      </c>
      <c r="BU208" s="628"/>
      <c r="BV208" s="860"/>
    </row>
    <row r="209" s="810" customFormat="true" ht="15" hidden="false" customHeight="false" outlineLevel="0" collapsed="false">
      <c r="A209" s="828" t="n">
        <v>18</v>
      </c>
      <c r="B209" s="829" t="str">
        <f aca="false">CONCATENATE(E209,": ",C209)</f>
        <v>: </v>
      </c>
      <c r="C209" s="830"/>
      <c r="D209" s="830"/>
      <c r="E209" s="831"/>
      <c r="F209" s="830"/>
      <c r="G209" s="831"/>
      <c r="H209" s="832"/>
      <c r="I209" s="830"/>
      <c r="J209" s="830"/>
      <c r="K209" s="833"/>
      <c r="L209" s="833"/>
      <c r="M209" s="833"/>
      <c r="N209" s="836" t="s">
        <v>417</v>
      </c>
      <c r="O209" s="837"/>
      <c r="P209" s="833"/>
      <c r="Q209" s="838"/>
      <c r="R209" s="839"/>
      <c r="S209" s="840" t="str">
        <f aca="false">IF(R209="Y","",IF(AND(M209="",K209=""),"",IF(M209="",K209,M209)))</f>
        <v/>
      </c>
      <c r="T209" s="841" t="str">
        <f aca="false">IF(S209="","",IF($S$220="Y",U209,IF(S209&gt;=$S$212-$AB$35*$S$216,IF(S209&lt;=$S$212+$AB$35*$S$216,S209,""),"")))</f>
        <v/>
      </c>
      <c r="U209" s="840" t="str">
        <f aca="false">IF(R209="Y","",IF(AND(M209="",K209=""),"",IF(M209="",K209*O209,M209*O209)))</f>
        <v/>
      </c>
      <c r="V209" s="842" t="str">
        <f aca="false">IF(AND(N209="",L209=""),"",IF(N209="",L209,N209))</f>
        <v>US$2014/ ha/ yr</v>
      </c>
      <c r="W209" s="628"/>
      <c r="X209" s="628"/>
      <c r="Z209" s="727"/>
      <c r="AP209" s="860"/>
      <c r="AQ209" s="628"/>
      <c r="AR209" s="628"/>
      <c r="AS209" s="844"/>
      <c r="AT209" s="628"/>
      <c r="AU209" s="843" t="e">
        <f aca="false">IF($AT$44="region",IF($E209=AU$762,$S209,""),IF($G209=AU$762,$S209,""))</f>
        <v>#REF!</v>
      </c>
      <c r="AV209" s="843" t="e">
        <f aca="false">IF($AT$44="Region",IF($E209=AU$762,$T209,""),IF($G209=AU$762,$T209,""))</f>
        <v>#REF!</v>
      </c>
      <c r="AW209" s="628"/>
      <c r="AX209" s="843" t="e">
        <f aca="false">IF($AT$44="region",IF($E209=AX$762,$S209,""),IF($G209=AX$762,$S209,""))</f>
        <v>#REF!</v>
      </c>
      <c r="AY209" s="843" t="e">
        <f aca="false">IF($AT$44="Region",IF($E209=AX$762,$T209,""),IF($G209=AX$762,$T209,""))</f>
        <v>#REF!</v>
      </c>
      <c r="AZ209" s="628"/>
      <c r="BA209" s="843" t="e">
        <f aca="false">IF($AT$44="region",IF($E209=BA$762,$S209,""),IF($G209=BA$762,$S209,""))</f>
        <v>#REF!</v>
      </c>
      <c r="BB209" s="843" t="e">
        <f aca="false">IF($AT$44="Region",IF($E209=BA$762,$T209,""),IF($G209=BA$762,$T209,""))</f>
        <v>#REF!</v>
      </c>
      <c r="BC209" s="628"/>
      <c r="BD209" s="843" t="e">
        <f aca="false">IF($AT$44="region",IF($E209=BD$762,$S209,""),IF($G209=BD$762,$S209,""))</f>
        <v>#REF!</v>
      </c>
      <c r="BE209" s="843" t="e">
        <f aca="false">IF($AT$44="Region",IF($E209=BD$762,$T209,""),IF($G209=BD$762,$T209,""))</f>
        <v>#REF!</v>
      </c>
      <c r="BF209" s="628"/>
      <c r="BG209" s="843" t="e">
        <f aca="false">IF($AT$44="region",IF($E209=BG$762,$S209,""),IF($G209=BG$762,$S209,""))</f>
        <v>#REF!</v>
      </c>
      <c r="BH209" s="843" t="e">
        <f aca="false">IF($AT$44="Region",IF($E209=BG$762,$T209,""),IF($G209=BG$762,$T209,""))</f>
        <v>#REF!</v>
      </c>
      <c r="BI209" s="628"/>
      <c r="BJ209" s="843" t="str">
        <f aca="false">IF($E209=$BJ$47,S209,"")</f>
        <v/>
      </c>
      <c r="BK209" s="843" t="str">
        <f aca="false">IF($E209=$BJ$47,T209,"")</f>
        <v/>
      </c>
      <c r="BL209" s="628"/>
      <c r="BM209" s="843" t="str">
        <f aca="false">IF($E209=$BM$47,S209,"")</f>
        <v/>
      </c>
      <c r="BN209" s="843" t="str">
        <f aca="false">IF($E209=$BM$47,T209,"")</f>
        <v/>
      </c>
      <c r="BO209" s="628"/>
      <c r="BP209" s="843" t="str">
        <f aca="false">IF($E209=$BP$47,S209,"")</f>
        <v/>
      </c>
      <c r="BQ209" s="843" t="str">
        <f aca="false">IF($E209=$BP$47,T209,"")</f>
        <v/>
      </c>
      <c r="BR209" s="628"/>
      <c r="BS209" s="843" t="str">
        <f aca="false">IF($E209=$BS$47,S209,"")</f>
        <v/>
      </c>
      <c r="BT209" s="843" t="str">
        <f aca="false">IF($E209=$BS$47,T209,"")</f>
        <v/>
      </c>
      <c r="BU209" s="628"/>
      <c r="BV209" s="860"/>
    </row>
    <row r="210" s="810" customFormat="true" ht="15" hidden="false" customHeight="false" outlineLevel="0" collapsed="false">
      <c r="A210" s="828" t="n">
        <v>19</v>
      </c>
      <c r="B210" s="829" t="str">
        <f aca="false">CONCATENATE(E210,": ",C210)</f>
        <v>: </v>
      </c>
      <c r="C210" s="830"/>
      <c r="D210" s="830"/>
      <c r="E210" s="831"/>
      <c r="F210" s="830"/>
      <c r="G210" s="831"/>
      <c r="H210" s="832"/>
      <c r="I210" s="830"/>
      <c r="J210" s="830"/>
      <c r="K210" s="833"/>
      <c r="L210" s="833"/>
      <c r="M210" s="833"/>
      <c r="N210" s="836" t="s">
        <v>417</v>
      </c>
      <c r="O210" s="837"/>
      <c r="P210" s="833"/>
      <c r="Q210" s="838"/>
      <c r="R210" s="839"/>
      <c r="S210" s="840" t="str">
        <f aca="false">IF(R210="Y","",IF(AND(M210="",K210=""),"",IF(M210="",K210,M210)))</f>
        <v/>
      </c>
      <c r="T210" s="841" t="str">
        <f aca="false">IF(S210="","",IF($S$220="Y",U210,IF(S210&gt;=$S$212-$AB$35*$S$216,IF(S210&lt;=$S$212+$AB$35*$S$216,S210,""),"")))</f>
        <v/>
      </c>
      <c r="U210" s="840" t="str">
        <f aca="false">IF(R210="Y","",IF(AND(M210="",K210=""),"",IF(M210="",K210*O210,M210*O210)))</f>
        <v/>
      </c>
      <c r="V210" s="842" t="str">
        <f aca="false">IF(AND(N210="",L210=""),"",IF(N210="",L210,N210))</f>
        <v>US$2014/ ha/ yr</v>
      </c>
      <c r="W210" s="628"/>
      <c r="X210" s="628"/>
      <c r="Z210" s="727"/>
      <c r="AP210" s="860"/>
      <c r="AQ210" s="628"/>
      <c r="AR210" s="628"/>
      <c r="AS210" s="844"/>
      <c r="AT210" s="628"/>
      <c r="AU210" s="843" t="e">
        <f aca="false">IF($AT$44="region",IF($E210=AU$762,$S210,""),IF($G210=AU$762,$S210,""))</f>
        <v>#REF!</v>
      </c>
      <c r="AV210" s="843" t="e">
        <f aca="false">IF($AT$44="Region",IF($E210=AU$762,$T210,""),IF($G210=AU$762,$T210,""))</f>
        <v>#REF!</v>
      </c>
      <c r="AW210" s="628"/>
      <c r="AX210" s="843" t="e">
        <f aca="false">IF($AT$44="region",IF($E210=AX$762,$S210,""),IF($G210=AX$762,$S210,""))</f>
        <v>#REF!</v>
      </c>
      <c r="AY210" s="843" t="e">
        <f aca="false">IF($AT$44="Region",IF($E210=AX$762,$T210,""),IF($G210=AX$762,$T210,""))</f>
        <v>#REF!</v>
      </c>
      <c r="AZ210" s="628"/>
      <c r="BA210" s="843" t="e">
        <f aca="false">IF($AT$44="region",IF($E210=BA$762,$S210,""),IF($G210=BA$762,$S210,""))</f>
        <v>#REF!</v>
      </c>
      <c r="BB210" s="843" t="e">
        <f aca="false">IF($AT$44="Region",IF($E210=BA$762,$T210,""),IF($G210=BA$762,$T210,""))</f>
        <v>#REF!</v>
      </c>
      <c r="BC210" s="628"/>
      <c r="BD210" s="843" t="e">
        <f aca="false">IF($AT$44="region",IF($E210=BD$762,$S210,""),IF($G210=BD$762,$S210,""))</f>
        <v>#REF!</v>
      </c>
      <c r="BE210" s="843" t="e">
        <f aca="false">IF($AT$44="Region",IF($E210=BD$762,$T210,""),IF($G210=BD$762,$T210,""))</f>
        <v>#REF!</v>
      </c>
      <c r="BF210" s="628"/>
      <c r="BG210" s="843" t="e">
        <f aca="false">IF($AT$44="region",IF($E210=BG$762,$S210,""),IF($G210=BG$762,$S210,""))</f>
        <v>#REF!</v>
      </c>
      <c r="BH210" s="843" t="e">
        <f aca="false">IF($AT$44="Region",IF($E210=BG$762,$T210,""),IF($G210=BG$762,$T210,""))</f>
        <v>#REF!</v>
      </c>
      <c r="BI210" s="628"/>
      <c r="BJ210" s="843" t="str">
        <f aca="false">IF($E210=$BJ$47,S210,"")</f>
        <v/>
      </c>
      <c r="BK210" s="843" t="str">
        <f aca="false">IF($E210=$BJ$47,T210,"")</f>
        <v/>
      </c>
      <c r="BL210" s="628"/>
      <c r="BM210" s="843" t="str">
        <f aca="false">IF($E210=$BM$47,S210,"")</f>
        <v/>
      </c>
      <c r="BN210" s="843" t="str">
        <f aca="false">IF($E210=$BM$47,T210,"")</f>
        <v/>
      </c>
      <c r="BO210" s="628"/>
      <c r="BP210" s="843" t="str">
        <f aca="false">IF($E210=$BP$47,S210,"")</f>
        <v/>
      </c>
      <c r="BQ210" s="843" t="str">
        <f aca="false">IF($E210=$BP$47,T210,"")</f>
        <v/>
      </c>
      <c r="BR210" s="628"/>
      <c r="BS210" s="843" t="str">
        <f aca="false">IF($E210=$BS$47,S210,"")</f>
        <v/>
      </c>
      <c r="BT210" s="843" t="str">
        <f aca="false">IF($E210=$BS$47,T210,"")</f>
        <v/>
      </c>
      <c r="BU210" s="628"/>
      <c r="BV210" s="860"/>
    </row>
    <row r="211" s="810" customFormat="true" ht="15" hidden="false" customHeight="false" outlineLevel="0" collapsed="false">
      <c r="A211" s="828" t="n">
        <v>20</v>
      </c>
      <c r="B211" s="829" t="str">
        <f aca="false">CONCATENATE(E211,": ",C211)</f>
        <v>: </v>
      </c>
      <c r="C211" s="830"/>
      <c r="D211" s="830"/>
      <c r="E211" s="831"/>
      <c r="F211" s="830"/>
      <c r="G211" s="831"/>
      <c r="H211" s="832"/>
      <c r="I211" s="830"/>
      <c r="J211" s="830"/>
      <c r="K211" s="833"/>
      <c r="L211" s="833"/>
      <c r="M211" s="833"/>
      <c r="N211" s="836" t="s">
        <v>417</v>
      </c>
      <c r="O211" s="837"/>
      <c r="P211" s="833"/>
      <c r="Q211" s="838"/>
      <c r="R211" s="839"/>
      <c r="S211" s="840" t="str">
        <f aca="false">IF(R211="Y","",IF(AND(M211="",K211=""),"",IF(M211="",K211,M211)))</f>
        <v/>
      </c>
      <c r="T211" s="841" t="str">
        <f aca="false">IF(S211="","",IF($S$220="Y",U211,IF(S211&gt;=$S$212-$AB$35*$S$216,IF(S211&lt;=$S$212+$AB$35*$S$216,S211,""),"")))</f>
        <v/>
      </c>
      <c r="U211" s="840" t="str">
        <f aca="false">IF(R211="Y","",IF(AND(M211="",K211=""),"",IF(M211="",K211*O211,M211*O211)))</f>
        <v/>
      </c>
      <c r="V211" s="842" t="str">
        <f aca="false">IF(AND(N211="",L211=""),"",IF(N211="",L211,N211))</f>
        <v>US$2014/ ha/ yr</v>
      </c>
      <c r="W211" s="628"/>
      <c r="X211" s="628"/>
      <c r="Z211" s="727"/>
      <c r="AP211" s="860"/>
      <c r="AQ211" s="628"/>
      <c r="AR211" s="628"/>
      <c r="AS211" s="844"/>
      <c r="AT211" s="628"/>
      <c r="AU211" s="843" t="e">
        <f aca="false">IF($AT$44="region",IF($E211=AU$762,$S211,""),IF($G211=AU$762,$S211,""))</f>
        <v>#REF!</v>
      </c>
      <c r="AV211" s="843" t="e">
        <f aca="false">IF($AT$44="Region",IF($E211=AU$762,$T211,""),IF($G211=AU$762,$T211,""))</f>
        <v>#REF!</v>
      </c>
      <c r="AW211" s="628"/>
      <c r="AX211" s="843" t="e">
        <f aca="false">IF($AT$44="region",IF($E211=AX$762,$S211,""),IF($G211=AX$762,$S211,""))</f>
        <v>#REF!</v>
      </c>
      <c r="AY211" s="843" t="e">
        <f aca="false">IF($AT$44="Region",IF($E211=AX$762,$T211,""),IF($G211=AX$762,$T211,""))</f>
        <v>#REF!</v>
      </c>
      <c r="AZ211" s="628"/>
      <c r="BA211" s="843" t="e">
        <f aca="false">IF($AT$44="region",IF($E211=BA$762,$S211,""),IF($G211=BA$762,$S211,""))</f>
        <v>#REF!</v>
      </c>
      <c r="BB211" s="843" t="e">
        <f aca="false">IF($AT$44="Region",IF($E211=BA$762,$T211,""),IF($G211=BA$762,$T211,""))</f>
        <v>#REF!</v>
      </c>
      <c r="BC211" s="628"/>
      <c r="BD211" s="843" t="e">
        <f aca="false">IF($AT$44="region",IF($E211=BD$762,$S211,""),IF($G211=BD$762,$S211,""))</f>
        <v>#REF!</v>
      </c>
      <c r="BE211" s="843" t="e">
        <f aca="false">IF($AT$44="Region",IF($E211=BD$762,$T211,""),IF($G211=BD$762,$T211,""))</f>
        <v>#REF!</v>
      </c>
      <c r="BF211" s="628"/>
      <c r="BG211" s="843" t="e">
        <f aca="false">IF($AT$44="region",IF($E211=BG$762,$S211,""),IF($G211=BG$762,$S211,""))</f>
        <v>#REF!</v>
      </c>
      <c r="BH211" s="843" t="e">
        <f aca="false">IF($AT$44="Region",IF($E211=BG$762,$T211,""),IF($G211=BG$762,$T211,""))</f>
        <v>#REF!</v>
      </c>
      <c r="BI211" s="628"/>
      <c r="BJ211" s="843" t="str">
        <f aca="false">IF($E211=$BJ$47,S211,"")</f>
        <v/>
      </c>
      <c r="BK211" s="843" t="str">
        <f aca="false">IF($E211=$BJ$47,T211,"")</f>
        <v/>
      </c>
      <c r="BL211" s="628"/>
      <c r="BM211" s="843" t="str">
        <f aca="false">IF($E211=$BM$47,S211,"")</f>
        <v/>
      </c>
      <c r="BN211" s="843" t="str">
        <f aca="false">IF($E211=$BM$47,T211,"")</f>
        <v/>
      </c>
      <c r="BO211" s="628"/>
      <c r="BP211" s="843" t="str">
        <f aca="false">IF($E211=$BP$47,S211,"")</f>
        <v/>
      </c>
      <c r="BQ211" s="843" t="str">
        <f aca="false">IF($E211=$BP$47,T211,"")</f>
        <v/>
      </c>
      <c r="BR211" s="628"/>
      <c r="BS211" s="843" t="str">
        <f aca="false">IF($E211=$BS$47,S211,"")</f>
        <v/>
      </c>
      <c r="BT211" s="843" t="str">
        <f aca="false">IF($E211=$BS$47,T211,"")</f>
        <v/>
      </c>
      <c r="BU211" s="628"/>
      <c r="BV211" s="860"/>
    </row>
    <row r="212" s="810" customFormat="true" ht="13.8" hidden="false" customHeight="false" outlineLevel="0" collapsed="false">
      <c r="A212" s="846"/>
      <c r="B212" s="847" t="s">
        <v>409</v>
      </c>
      <c r="C212" s="848"/>
      <c r="D212" s="848"/>
      <c r="E212" s="848"/>
      <c r="F212" s="848"/>
      <c r="G212" s="848"/>
      <c r="I212" s="628"/>
      <c r="J212" s="849"/>
      <c r="M212" s="810" t="s">
        <v>354</v>
      </c>
      <c r="P212" s="838"/>
      <c r="Q212" s="838"/>
      <c r="R212" s="849" t="s">
        <v>356</v>
      </c>
      <c r="S212" s="892" t="n">
        <v>837.643130909091</v>
      </c>
      <c r="T212" s="911" t="n">
        <v>837.643130909091</v>
      </c>
      <c r="U212" s="851" t="e">
        <f aca="false">#DIV/0!</f>
        <v>#DIV/0!</v>
      </c>
      <c r="V212" s="628"/>
      <c r="W212" s="628"/>
      <c r="X212" s="628"/>
      <c r="Z212" s="912"/>
      <c r="AP212" s="860"/>
      <c r="AQ212" s="628"/>
      <c r="AR212" s="628"/>
      <c r="AS212" s="628"/>
      <c r="AT212" s="849" t="s">
        <v>356</v>
      </c>
      <c r="AU212" s="852" t="e">
        <f aca="false">AVERAGE(AU192:AU211)</f>
        <v>#REF!</v>
      </c>
      <c r="AV212" s="852" t="e">
        <f aca="false">SUM(AV192:AV211)/COUNTIF(AV192:AV211,"&gt;0")</f>
        <v>#REF!</v>
      </c>
      <c r="AW212" s="628"/>
      <c r="AX212" s="852" t="e">
        <f aca="false">AVERAGE(AX192:AX211)</f>
        <v>#REF!</v>
      </c>
      <c r="AY212" s="852" t="e">
        <f aca="false">SUM(AY192:AY211)/COUNTIF(AY192:AY211,"&gt;0")</f>
        <v>#REF!</v>
      </c>
      <c r="AZ212" s="628"/>
      <c r="BA212" s="852" t="e">
        <f aca="false">AVERAGE(BA192:BA211)</f>
        <v>#REF!</v>
      </c>
      <c r="BB212" s="852" t="e">
        <f aca="false">SUM(BB192:BB211)/COUNTIF(BB192:BB211,"&gt;0")</f>
        <v>#REF!</v>
      </c>
      <c r="BC212" s="628"/>
      <c r="BD212" s="852" t="e">
        <f aca="false">AVERAGE(BD192:BD211)</f>
        <v>#REF!</v>
      </c>
      <c r="BE212" s="852" t="e">
        <f aca="false">SUM(BE192:BE211)/COUNTIF(BE192:BE211,"&gt;0")</f>
        <v>#REF!</v>
      </c>
      <c r="BF212" s="628"/>
      <c r="BG212" s="852" t="e">
        <f aca="false">AVERAGE(BG192:BG211)</f>
        <v>#REF!</v>
      </c>
      <c r="BH212" s="852" t="e">
        <f aca="false">SUM(BH192:BH211)/COUNTIF(BH192:BH211,"&gt;0")</f>
        <v>#REF!</v>
      </c>
      <c r="BI212" s="849"/>
      <c r="BJ212" s="852" t="e">
        <f aca="false">AVERAGE(BJ192:BJ211)</f>
        <v>#DIV/0!</v>
      </c>
      <c r="BK212" s="852" t="e">
        <f aca="false">SUM(BK192:BK211)/COUNTIF(BK192:BK211,"&gt;0")</f>
        <v>#DIV/0!</v>
      </c>
      <c r="BL212" s="628"/>
      <c r="BM212" s="852" t="e">
        <f aca="false">AVERAGE(BM192:BM211)</f>
        <v>#DIV/0!</v>
      </c>
      <c r="BN212" s="852" t="e">
        <f aca="false">SUM(BN192:BN211)/COUNTIF(BN192:BN211,"&gt;0")</f>
        <v>#DIV/0!</v>
      </c>
      <c r="BO212" s="628"/>
      <c r="BP212" s="852" t="e">
        <f aca="false">AVERAGE(BP192:BP211)</f>
        <v>#DIV/0!</v>
      </c>
      <c r="BQ212" s="852" t="e">
        <f aca="false">SUM(BQ192:BQ211)/COUNTIF(BQ192:BQ211,"&gt;0")</f>
        <v>#DIV/0!</v>
      </c>
      <c r="BR212" s="628"/>
      <c r="BS212" s="852" t="e">
        <f aca="false">AVERAGE(BS192:BS211)</f>
        <v>#DIV/0!</v>
      </c>
      <c r="BT212" s="852" t="e">
        <f aca="false">SUM(BT192:BT211)/COUNTIF(BT192:BT211,"&gt;0")</f>
        <v>#DIV/0!</v>
      </c>
      <c r="BU212" s="628"/>
      <c r="BV212" s="860"/>
    </row>
    <row r="213" s="810" customFormat="true" ht="15" hidden="false" customHeight="false" outlineLevel="0" collapsed="false">
      <c r="A213" s="846"/>
      <c r="B213" s="847" t="s">
        <v>410</v>
      </c>
      <c r="C213" s="848" t="s">
        <v>358</v>
      </c>
      <c r="D213" s="893"/>
      <c r="E213" s="893"/>
      <c r="F213" s="893"/>
      <c r="G213" s="893"/>
      <c r="H213" s="893"/>
      <c r="I213" s="893"/>
      <c r="J213" s="893"/>
      <c r="K213" s="893"/>
      <c r="P213" s="838"/>
      <c r="Q213" s="838"/>
      <c r="R213" s="854" t="s">
        <v>97</v>
      </c>
      <c r="S213" s="855" t="n">
        <v>1694.62599661285</v>
      </c>
      <c r="T213" s="913" t="n">
        <v>1694.62599661285</v>
      </c>
      <c r="U213" s="855" t="e">
        <f aca="false">#DIV/0!</f>
        <v>#DIV/0!</v>
      </c>
      <c r="V213" s="856" t="n">
        <v>1</v>
      </c>
      <c r="W213" s="669" t="s">
        <v>360</v>
      </c>
      <c r="X213" s="628"/>
      <c r="Y213" s="628" t="s">
        <v>361</v>
      </c>
      <c r="Z213" s="914"/>
      <c r="AP213" s="860"/>
      <c r="AQ213" s="628"/>
      <c r="AR213" s="628"/>
      <c r="AS213" s="628"/>
      <c r="AT213" s="854" t="s">
        <v>97</v>
      </c>
      <c r="AU213" s="857" t="e">
        <f aca="false">AU212+(AU218*AU215)</f>
        <v>#REF!</v>
      </c>
      <c r="AV213" s="857" t="e">
        <f aca="false">AV212+(AV218*AU215)</f>
        <v>#REF!</v>
      </c>
      <c r="AW213" s="628"/>
      <c r="AX213" s="857" t="e">
        <f aca="false">AX212+(AX218*AX215)</f>
        <v>#REF!</v>
      </c>
      <c r="AY213" s="857" t="e">
        <f aca="false">AY212+(AY218*AX215)</f>
        <v>#REF!</v>
      </c>
      <c r="AZ213" s="628"/>
      <c r="BA213" s="857" t="e">
        <f aca="false">BA212+(BA218*BA215)</f>
        <v>#REF!</v>
      </c>
      <c r="BB213" s="857" t="e">
        <f aca="false">BB212+(BB218*BA215)</f>
        <v>#REF!</v>
      </c>
      <c r="BC213" s="628"/>
      <c r="BD213" s="857" t="e">
        <f aca="false">BD212+(BD218*BD215)</f>
        <v>#REF!</v>
      </c>
      <c r="BE213" s="857" t="e">
        <f aca="false">BE212+(BE218*BD215)</f>
        <v>#REF!</v>
      </c>
      <c r="BF213" s="628"/>
      <c r="BG213" s="857" t="e">
        <f aca="false">BG212+(BG218*BG215)</f>
        <v>#REF!</v>
      </c>
      <c r="BH213" s="857" t="e">
        <f aca="false">BH212+(BH218*BG215)</f>
        <v>#REF!</v>
      </c>
      <c r="BI213" s="854"/>
      <c r="BJ213" s="857" t="e">
        <f aca="false">BJ212+(BJ218*BJ215)</f>
        <v>#DIV/0!</v>
      </c>
      <c r="BK213" s="857" t="e">
        <f aca="false">BK212+(BK218*BJ215)</f>
        <v>#DIV/0!</v>
      </c>
      <c r="BL213" s="628"/>
      <c r="BM213" s="857" t="e">
        <f aca="false">BM212+(BM218*BM215)</f>
        <v>#DIV/0!</v>
      </c>
      <c r="BN213" s="857" t="e">
        <f aca="false">BN212+(BN218*BM215)</f>
        <v>#DIV/0!</v>
      </c>
      <c r="BO213" s="628"/>
      <c r="BP213" s="857" t="e">
        <f aca="false">BP212+(BP218*BP215)</f>
        <v>#DIV/0!</v>
      </c>
      <c r="BQ213" s="857" t="e">
        <f aca="false">BQ212+(BQ218*BP215)</f>
        <v>#DIV/0!</v>
      </c>
      <c r="BR213" s="628"/>
      <c r="BS213" s="857" t="e">
        <f aca="false">BS212+(BS218*BS215)</f>
        <v>#DIV/0!</v>
      </c>
      <c r="BT213" s="857" t="e">
        <f aca="false">BT212+(BT218*BS215)</f>
        <v>#DIV/0!</v>
      </c>
      <c r="BU213" s="628"/>
      <c r="BV213" s="860"/>
    </row>
    <row r="214" s="810" customFormat="true" ht="15" hidden="false" customHeight="false" outlineLevel="0" collapsed="false">
      <c r="A214" s="846"/>
      <c r="B214" s="847" t="s">
        <v>411</v>
      </c>
      <c r="C214" s="858"/>
      <c r="D214" s="893"/>
      <c r="E214" s="893"/>
      <c r="F214" s="893"/>
      <c r="G214" s="893"/>
      <c r="H214" s="893"/>
      <c r="I214" s="893"/>
      <c r="J214" s="893"/>
      <c r="K214" s="893"/>
      <c r="L214" s="628"/>
      <c r="M214" s="628"/>
      <c r="R214" s="854" t="s">
        <v>98</v>
      </c>
      <c r="S214" s="855" t="n">
        <v>-19.3397347946698</v>
      </c>
      <c r="T214" s="915" t="n">
        <v>-19.3397347946698</v>
      </c>
      <c r="U214" s="855" t="e">
        <f aca="false">#DIV/0!</f>
        <v>#DIV/0!</v>
      </c>
      <c r="V214" s="856" t="n">
        <v>1</v>
      </c>
      <c r="W214" s="669" t="s">
        <v>364</v>
      </c>
      <c r="X214" s="628"/>
      <c r="Y214" s="859" t="s">
        <v>166</v>
      </c>
      <c r="Z214" s="914"/>
      <c r="AP214" s="860"/>
      <c r="AQ214" s="628"/>
      <c r="AR214" s="628"/>
      <c r="AS214" s="628"/>
      <c r="AT214" s="854" t="s">
        <v>98</v>
      </c>
      <c r="AU214" s="857" t="e">
        <f aca="false">AU212-(AU218*AU216)</f>
        <v>#REF!</v>
      </c>
      <c r="AV214" s="857" t="e">
        <f aca="false">AV212-(AV218*AU216)</f>
        <v>#REF!</v>
      </c>
      <c r="AW214" s="628"/>
      <c r="AX214" s="857" t="e">
        <f aca="false">AX212-(AX218*AX216)</f>
        <v>#REF!</v>
      </c>
      <c r="AY214" s="857" t="e">
        <f aca="false">AY212-(AY218*AX216)</f>
        <v>#REF!</v>
      </c>
      <c r="AZ214" s="628"/>
      <c r="BA214" s="857" t="e">
        <f aca="false">BA212-(BA218*BA216)</f>
        <v>#REF!</v>
      </c>
      <c r="BB214" s="857" t="e">
        <f aca="false">BB212-(BB218*BA216)</f>
        <v>#REF!</v>
      </c>
      <c r="BC214" s="628"/>
      <c r="BD214" s="857" t="e">
        <f aca="false">BD212-(BD218*BD216)</f>
        <v>#REF!</v>
      </c>
      <c r="BE214" s="857" t="e">
        <f aca="false">BE212-(BE218*BD216)</f>
        <v>#REF!</v>
      </c>
      <c r="BF214" s="628"/>
      <c r="BG214" s="857" t="e">
        <f aca="false">BG212-(BG218*BG216)</f>
        <v>#REF!</v>
      </c>
      <c r="BH214" s="857" t="e">
        <f aca="false">BH212-(BH218*BG216)</f>
        <v>#REF!</v>
      </c>
      <c r="BI214" s="854"/>
      <c r="BJ214" s="857" t="e">
        <f aca="false">BJ212-(BJ218*BJ216)</f>
        <v>#DIV/0!</v>
      </c>
      <c r="BK214" s="857" t="e">
        <f aca="false">BK212-(BK218*BJ216)</f>
        <v>#DIV/0!</v>
      </c>
      <c r="BL214" s="628"/>
      <c r="BM214" s="857" t="e">
        <f aca="false">BM212-(BM218*BM216)</f>
        <v>#DIV/0!</v>
      </c>
      <c r="BN214" s="857" t="e">
        <f aca="false">BN212-(BN218*BM216)</f>
        <v>#DIV/0!</v>
      </c>
      <c r="BO214" s="628"/>
      <c r="BP214" s="857" t="e">
        <f aca="false">BP212-(BP218*BP216)</f>
        <v>#DIV/0!</v>
      </c>
      <c r="BQ214" s="857" t="e">
        <f aca="false">BQ212-(BQ218*BP216)</f>
        <v>#DIV/0!</v>
      </c>
      <c r="BR214" s="628"/>
      <c r="BS214" s="857" t="e">
        <f aca="false">BS212-(BS218*BS216)</f>
        <v>#DIV/0!</v>
      </c>
      <c r="BT214" s="857" t="e">
        <f aca="false">BT212-(BT218*BS216)</f>
        <v>#DIV/0!</v>
      </c>
      <c r="BU214" s="628"/>
      <c r="BV214" s="860"/>
    </row>
    <row r="215" s="810" customFormat="true" ht="14.25" hidden="false" customHeight="false" outlineLevel="0" collapsed="false">
      <c r="A215" s="846"/>
      <c r="B215" s="846"/>
      <c r="C215" s="858"/>
      <c r="D215" s="893"/>
      <c r="E215" s="893"/>
      <c r="F215" s="893"/>
      <c r="G215" s="893"/>
      <c r="H215" s="893"/>
      <c r="I215" s="893"/>
      <c r="J215" s="893"/>
      <c r="K215" s="893"/>
      <c r="R215" s="854" t="s">
        <v>365</v>
      </c>
      <c r="S215" s="855" t="s">
        <v>232</v>
      </c>
      <c r="T215" s="855" t="s">
        <v>232</v>
      </c>
      <c r="U215" s="855" t="e">
        <f aca="false">#DIV/0!</f>
        <v>#DIV/0!</v>
      </c>
      <c r="Z215" s="914"/>
      <c r="AP215" s="860"/>
      <c r="AS215" s="861" t="s">
        <v>366</v>
      </c>
      <c r="AT215" s="861"/>
      <c r="AU215" s="856" t="n">
        <v>1</v>
      </c>
      <c r="AX215" s="856" t="n">
        <v>1</v>
      </c>
      <c r="BA215" s="856" t="n">
        <v>1</v>
      </c>
      <c r="BD215" s="856" t="n">
        <v>1</v>
      </c>
      <c r="BG215" s="856" t="n">
        <v>1</v>
      </c>
      <c r="BI215" s="854"/>
      <c r="BJ215" s="856" t="n">
        <v>1</v>
      </c>
      <c r="BM215" s="856" t="n">
        <v>1</v>
      </c>
      <c r="BP215" s="856" t="n">
        <v>1</v>
      </c>
      <c r="BS215" s="856" t="n">
        <v>1</v>
      </c>
      <c r="BV215" s="860"/>
    </row>
    <row r="216" s="810" customFormat="true" ht="14.25" hidden="false" customHeight="false" outlineLevel="0" collapsed="false">
      <c r="A216" s="862" t="str">
        <f aca="false">HYPERLINK("#"&amp;"'"&amp;A$1&amp;"'!a1","Back to top")</f>
        <v>Back to top</v>
      </c>
      <c r="B216" s="862"/>
      <c r="C216" s="858"/>
      <c r="D216" s="893"/>
      <c r="E216" s="893"/>
      <c r="F216" s="893"/>
      <c r="G216" s="893"/>
      <c r="H216" s="893"/>
      <c r="I216" s="893"/>
      <c r="J216" s="893"/>
      <c r="K216" s="893"/>
      <c r="N216" s="669"/>
      <c r="O216" s="669"/>
      <c r="R216" s="854" t="s">
        <v>371</v>
      </c>
      <c r="S216" s="855" t="n">
        <v>856.982865703761</v>
      </c>
      <c r="T216" s="855" t="n">
        <v>856.982865703761</v>
      </c>
      <c r="U216" s="855" t="e">
        <f aca="false">#DIV/0!</f>
        <v>#DIV/0!</v>
      </c>
      <c r="Z216" s="914"/>
      <c r="AP216" s="860"/>
      <c r="AS216" s="861"/>
      <c r="AT216" s="861"/>
      <c r="AU216" s="856" t="n">
        <v>1</v>
      </c>
      <c r="AX216" s="856" t="n">
        <v>1</v>
      </c>
      <c r="BA216" s="856" t="n">
        <v>1</v>
      </c>
      <c r="BD216" s="856" t="n">
        <v>1</v>
      </c>
      <c r="BG216" s="856" t="n">
        <v>1</v>
      </c>
      <c r="BI216" s="854"/>
      <c r="BJ216" s="856" t="n">
        <v>1</v>
      </c>
      <c r="BM216" s="856" t="n">
        <v>1</v>
      </c>
      <c r="BP216" s="856" t="n">
        <v>1</v>
      </c>
      <c r="BS216" s="856" t="n">
        <v>1</v>
      </c>
      <c r="BV216" s="860"/>
    </row>
    <row r="217" s="810" customFormat="true" ht="15" hidden="false" customHeight="false" outlineLevel="0" collapsed="false">
      <c r="A217" s="846"/>
      <c r="B217" s="846"/>
      <c r="C217" s="828"/>
      <c r="D217" s="893"/>
      <c r="E217" s="893"/>
      <c r="F217" s="893"/>
      <c r="G217" s="893"/>
      <c r="H217" s="893"/>
      <c r="I217" s="893"/>
      <c r="J217" s="893"/>
      <c r="K217" s="893"/>
      <c r="R217" s="863" t="s">
        <v>372</v>
      </c>
      <c r="S217" s="864" t="n">
        <v>11</v>
      </c>
      <c r="T217" s="864" t="n">
        <v>11</v>
      </c>
      <c r="U217" s="865"/>
      <c r="V217" s="866" t="s">
        <v>369</v>
      </c>
      <c r="Z217" s="727"/>
      <c r="AP217" s="860"/>
      <c r="AT217" s="854" t="s">
        <v>365</v>
      </c>
      <c r="AU217" s="857" t="e">
        <f aca="false">IF((0.67*AU218)&gt;AU212,"no","yes")</f>
        <v>#REF!</v>
      </c>
      <c r="AV217" s="857" t="e">
        <f aca="false">IF((0.67*AV218)&gt;AV212,"no","yes")</f>
        <v>#REF!</v>
      </c>
      <c r="AX217" s="857" t="e">
        <f aca="false">IF((0.67*AX218)&gt;AX212,"no","yes")</f>
        <v>#REF!</v>
      </c>
      <c r="AY217" s="857" t="e">
        <f aca="false">IF((0.67*AY218)&gt;AY212,"no","yes")</f>
        <v>#REF!</v>
      </c>
      <c r="BA217" s="857" t="e">
        <f aca="false">IF((0.67*BA218)&gt;BA212,"no","yes")</f>
        <v>#REF!</v>
      </c>
      <c r="BB217" s="857" t="e">
        <f aca="false">IF((0.67*BB218)&gt;BB212,"no","yes")</f>
        <v>#REF!</v>
      </c>
      <c r="BD217" s="857" t="e">
        <f aca="false">IF((0.67*BD218)&gt;BD212,"no","yes")</f>
        <v>#REF!</v>
      </c>
      <c r="BE217" s="857" t="e">
        <f aca="false">IF((0.67*BE218)&gt;BE212,"no","yes")</f>
        <v>#REF!</v>
      </c>
      <c r="BG217" s="857" t="e">
        <f aca="false">IF((0.67*BG218)&gt;BG212,"no","yes")</f>
        <v>#REF!</v>
      </c>
      <c r="BH217" s="857" t="e">
        <f aca="false">IF((0.67*BH218)&gt;BH212,"no","yes")</f>
        <v>#REF!</v>
      </c>
      <c r="BI217" s="863"/>
      <c r="BJ217" s="857" t="e">
        <f aca="false">IF((0.67*BJ218)&gt;BJ212,"no","yes")</f>
        <v>#DIV/0!</v>
      </c>
      <c r="BK217" s="857" t="e">
        <f aca="false">IF((0.67*BK218)&gt;BK212,"no","yes")</f>
        <v>#DIV/0!</v>
      </c>
      <c r="BM217" s="857" t="e">
        <f aca="false">IF((0.67*BM218)&gt;BM212,"no","yes")</f>
        <v>#DIV/0!</v>
      </c>
      <c r="BN217" s="857" t="e">
        <f aca="false">IF((0.67*BN218)&gt;BN212,"no","yes")</f>
        <v>#DIV/0!</v>
      </c>
      <c r="BP217" s="857" t="e">
        <f aca="false">IF((0.67*BP218)&gt;BP212,"no","yes")</f>
        <v>#DIV/0!</v>
      </c>
      <c r="BQ217" s="857" t="e">
        <f aca="false">IF((0.67*BQ218)&gt;BQ212,"no","yes")</f>
        <v>#DIV/0!</v>
      </c>
      <c r="BS217" s="857" t="e">
        <f aca="false">IF((0.67*BS218)&gt;BS212,"no","yes")</f>
        <v>#DIV/0!</v>
      </c>
      <c r="BT217" s="857" t="e">
        <f aca="false">IF((0.67*BT218)&gt;BT212,"no","yes")</f>
        <v>#DIV/0!</v>
      </c>
      <c r="BV217" s="860"/>
    </row>
    <row r="218" s="810" customFormat="true" ht="14.25" hidden="false" customHeight="false" outlineLevel="0" collapsed="false">
      <c r="A218" s="846"/>
      <c r="B218" s="846"/>
      <c r="C218" s="846"/>
      <c r="D218" s="893"/>
      <c r="E218" s="893"/>
      <c r="F218" s="893"/>
      <c r="G218" s="893"/>
      <c r="H218" s="893"/>
      <c r="I218" s="893"/>
      <c r="J218" s="893"/>
      <c r="K218" s="893"/>
      <c r="T218" s="838"/>
      <c r="U218" s="838"/>
      <c r="V218" s="894"/>
      <c r="W218" s="895"/>
      <c r="X218" s="896"/>
      <c r="Z218" s="727"/>
      <c r="AP218" s="860"/>
      <c r="AT218" s="854" t="s">
        <v>371</v>
      </c>
      <c r="AU218" s="857" t="e">
        <f aca="false">_xlfn.STDEV.P(AU192:AU211)</f>
        <v>#REF!</v>
      </c>
      <c r="AV218" s="857" t="e">
        <f aca="false">_xlfn.STDEV.P(AV192:AV211)</f>
        <v>#REF!</v>
      </c>
      <c r="AX218" s="857" t="e">
        <f aca="false">_xlfn.STDEV.P(AX192:AX211)</f>
        <v>#REF!</v>
      </c>
      <c r="AY218" s="857" t="e">
        <f aca="false">_xlfn.STDEV.P(AY192:AY211)</f>
        <v>#REF!</v>
      </c>
      <c r="BA218" s="857" t="e">
        <f aca="false">_xlfn.STDEV.P(BA192:BA211)</f>
        <v>#REF!</v>
      </c>
      <c r="BB218" s="857" t="e">
        <f aca="false">_xlfn.STDEV.P(BB192:BB211)</f>
        <v>#REF!</v>
      </c>
      <c r="BD218" s="857" t="e">
        <f aca="false">_xlfn.STDEV.P(BD192:BD211)</f>
        <v>#REF!</v>
      </c>
      <c r="BE218" s="857" t="e">
        <f aca="false">_xlfn.STDEV.P(BE192:BE211)</f>
        <v>#REF!</v>
      </c>
      <c r="BG218" s="857" t="e">
        <f aca="false">_xlfn.STDEV.P(BG192:BG211)</f>
        <v>#REF!</v>
      </c>
      <c r="BH218" s="857" t="e">
        <f aca="false">_xlfn.STDEV.P(BH192:BH211)</f>
        <v>#REF!</v>
      </c>
      <c r="BJ218" s="857" t="e">
        <f aca="false">_xlfn.STDEV.P(BJ192:BJ211)</f>
        <v>#DIV/0!</v>
      </c>
      <c r="BK218" s="857" t="e">
        <f aca="false">_xlfn.STDEV.P(BK192:BK211)</f>
        <v>#DIV/0!</v>
      </c>
      <c r="BM218" s="857" t="e">
        <f aca="false">_xlfn.STDEV.P(BM192:BM211)</f>
        <v>#DIV/0!</v>
      </c>
      <c r="BN218" s="857" t="e">
        <f aca="false">_xlfn.STDEV.P(BN192:BN211)</f>
        <v>#DIV/0!</v>
      </c>
      <c r="BP218" s="857" t="e">
        <f aca="false">_xlfn.STDEV.P(BP192:BP211)</f>
        <v>#DIV/0!</v>
      </c>
      <c r="BQ218" s="857" t="e">
        <f aca="false">_xlfn.STDEV.P(BQ192:BQ211)</f>
        <v>#DIV/0!</v>
      </c>
      <c r="BS218" s="857" t="e">
        <f aca="false">_xlfn.STDEV.P(BS192:BS211)</f>
        <v>#DIV/0!</v>
      </c>
      <c r="BT218" s="857" t="e">
        <f aca="false">_xlfn.STDEV.P(BT192:BT211)</f>
        <v>#DIV/0!</v>
      </c>
      <c r="BU218" s="667"/>
      <c r="BV218" s="860"/>
    </row>
    <row r="219" s="810" customFormat="true" ht="15" hidden="false" customHeight="false" outlineLevel="0" collapsed="false">
      <c r="A219" s="846"/>
      <c r="B219" s="846"/>
      <c r="C219" s="846"/>
      <c r="D219" s="893"/>
      <c r="E219" s="893"/>
      <c r="F219" s="893"/>
      <c r="G219" s="893"/>
      <c r="H219" s="893"/>
      <c r="I219" s="893"/>
      <c r="J219" s="893"/>
      <c r="K219" s="893"/>
      <c r="S219" s="869" t="s">
        <v>373</v>
      </c>
      <c r="T219" s="838"/>
      <c r="V219" s="897"/>
      <c r="W219" s="898"/>
      <c r="X219" s="899"/>
      <c r="Z219" s="727"/>
      <c r="AP219" s="860"/>
      <c r="AT219" s="863" t="s">
        <v>372</v>
      </c>
      <c r="AU219" s="868" t="n">
        <f aca="false">COUNTIF(AU192:AU211,"&gt;0")</f>
        <v>0</v>
      </c>
      <c r="AV219" s="868" t="n">
        <f aca="false">COUNTIF(AV192:AV211,"&gt;0")</f>
        <v>0</v>
      </c>
      <c r="AX219" s="868" t="n">
        <f aca="false">COUNTIF(AX192:AX211,"&gt;0")</f>
        <v>0</v>
      </c>
      <c r="AY219" s="868" t="n">
        <f aca="false">COUNTIF(AY192:AY211,"&gt;0")</f>
        <v>0</v>
      </c>
      <c r="BA219" s="868" t="n">
        <f aca="false">COUNTIF(BA192:BA211,"&gt;0")</f>
        <v>0</v>
      </c>
      <c r="BB219" s="868" t="n">
        <f aca="false">COUNTIF(BB192:BB211,"&gt;0")</f>
        <v>0</v>
      </c>
      <c r="BD219" s="868" t="n">
        <f aca="false">COUNTIF(BD192:BD211,"&gt;0")</f>
        <v>0</v>
      </c>
      <c r="BE219" s="868" t="n">
        <f aca="false">COUNTIF(BE192:BE211,"&gt;0")</f>
        <v>0</v>
      </c>
      <c r="BG219" s="868" t="n">
        <f aca="false">COUNTIF(BG192:BG211,"&gt;0")</f>
        <v>0</v>
      </c>
      <c r="BH219" s="868" t="n">
        <f aca="false">COUNTIF(BH192:BH211,"&gt;0")</f>
        <v>0</v>
      </c>
      <c r="BJ219" s="868" t="n">
        <f aca="false">COUNTIF(BJ192:BJ211,"&gt;0")</f>
        <v>0</v>
      </c>
      <c r="BK219" s="868" t="n">
        <f aca="false">COUNTIF(BK192:BK211,"&gt;0")</f>
        <v>0</v>
      </c>
      <c r="BM219" s="868" t="n">
        <f aca="false">COUNTIF(BM192:BM211,"&gt;0")</f>
        <v>0</v>
      </c>
      <c r="BN219" s="868" t="n">
        <f aca="false">COUNTIF(BN192:BN211,"&gt;0")</f>
        <v>0</v>
      </c>
      <c r="BP219" s="868" t="n">
        <f aca="false">COUNTIF(BP192:BP211,"&gt;0")</f>
        <v>0</v>
      </c>
      <c r="BQ219" s="868" t="n">
        <f aca="false">COUNTIF(BQ192:BQ211,"&gt;0")</f>
        <v>0</v>
      </c>
      <c r="BS219" s="868" t="n">
        <f aca="false">COUNTIF(BS192:BS211,"&gt;0")</f>
        <v>0</v>
      </c>
      <c r="BT219" s="868" t="n">
        <f aca="false">COUNTIF(BT192:BT211,"&gt;0")</f>
        <v>0</v>
      </c>
      <c r="BU219" s="667"/>
      <c r="BV219" s="860"/>
    </row>
    <row r="220" s="810" customFormat="true" ht="14.25" hidden="false" customHeight="false" outlineLevel="0" collapsed="false">
      <c r="A220" s="846"/>
      <c r="B220" s="846"/>
      <c r="C220" s="846"/>
      <c r="D220" s="893"/>
      <c r="E220" s="893"/>
      <c r="F220" s="893"/>
      <c r="G220" s="893"/>
      <c r="H220" s="893"/>
      <c r="I220" s="893"/>
      <c r="J220" s="893"/>
      <c r="K220" s="893"/>
      <c r="S220" s="870" t="s">
        <v>166</v>
      </c>
      <c r="T220" s="838"/>
      <c r="V220" s="897"/>
      <c r="W220" s="898"/>
      <c r="X220" s="899"/>
      <c r="Z220" s="727"/>
      <c r="AP220" s="860"/>
      <c r="AT220" s="828"/>
      <c r="BV220" s="860"/>
    </row>
    <row r="221" s="810" customFormat="true" ht="14.25" hidden="false" customHeight="false" outlineLevel="0" collapsed="false">
      <c r="A221" s="846"/>
      <c r="B221" s="846"/>
      <c r="C221" s="846"/>
      <c r="D221" s="893"/>
      <c r="E221" s="893"/>
      <c r="F221" s="893"/>
      <c r="G221" s="893"/>
      <c r="H221" s="893"/>
      <c r="I221" s="893"/>
      <c r="J221" s="893"/>
      <c r="K221" s="893"/>
      <c r="T221" s="838"/>
      <c r="V221" s="902"/>
      <c r="W221" s="903"/>
      <c r="X221" s="904"/>
      <c r="Z221" s="727"/>
      <c r="AP221" s="860"/>
      <c r="AT221" s="828"/>
      <c r="BV221" s="860"/>
    </row>
    <row r="222" s="667" customFormat="true" ht="18" hidden="false" customHeight="false" outlineLevel="0" collapsed="false">
      <c r="C222" s="810"/>
      <c r="D222" s="893"/>
      <c r="E222" s="893"/>
      <c r="F222" s="893"/>
      <c r="G222" s="893"/>
      <c r="H222" s="893"/>
      <c r="I222" s="893"/>
      <c r="J222" s="893"/>
      <c r="K222" s="893"/>
      <c r="S222" s="708"/>
      <c r="T222" s="708"/>
      <c r="U222" s="810"/>
      <c r="V222" s="810"/>
      <c r="W222" s="810"/>
      <c r="X222" s="810"/>
      <c r="Z222" s="728"/>
      <c r="AP222" s="805"/>
      <c r="AQ222" s="919"/>
      <c r="AR222" s="919"/>
      <c r="AS222" s="920"/>
      <c r="AT222" s="921"/>
      <c r="AU222" s="920"/>
      <c r="AV222" s="920"/>
      <c r="AW222" s="920"/>
      <c r="AX222" s="920"/>
      <c r="AY222" s="920"/>
      <c r="AZ222" s="920"/>
      <c r="BA222" s="920"/>
      <c r="BB222" s="920"/>
      <c r="BC222" s="920"/>
      <c r="BD222" s="920"/>
      <c r="BE222" s="920"/>
      <c r="BF222" s="920"/>
      <c r="BG222" s="920"/>
      <c r="BH222" s="920"/>
      <c r="BI222" s="920"/>
      <c r="BJ222" s="920"/>
      <c r="BK222" s="920"/>
      <c r="BL222" s="920"/>
      <c r="BM222" s="920"/>
      <c r="BN222" s="920"/>
      <c r="BO222" s="920"/>
      <c r="BP222" s="920"/>
      <c r="BQ222" s="920"/>
      <c r="BR222" s="920"/>
      <c r="BS222" s="920"/>
      <c r="BT222" s="920"/>
      <c r="BU222" s="920"/>
      <c r="BV222" s="805"/>
    </row>
    <row r="223" s="667" customFormat="true" ht="14.25" hidden="false" customHeight="false" outlineLevel="0" collapsed="false">
      <c r="S223" s="708"/>
      <c r="T223" s="708"/>
      <c r="U223" s="708"/>
      <c r="V223" s="708"/>
      <c r="Z223" s="728"/>
      <c r="AP223" s="729"/>
      <c r="AT223" s="905"/>
      <c r="BV223" s="729"/>
    </row>
    <row r="224" s="667" customFormat="true" ht="14.25" hidden="false" customHeight="false" outlineLevel="0" collapsed="false">
      <c r="S224" s="708"/>
      <c r="T224" s="708"/>
      <c r="U224" s="708"/>
      <c r="V224" s="708"/>
      <c r="Z224" s="728"/>
      <c r="AP224" s="729"/>
      <c r="AT224" s="905"/>
      <c r="BV224" s="729"/>
    </row>
    <row r="225" s="600" customFormat="true" ht="15.75" hidden="false" customHeight="false" outlineLevel="0" collapsed="false">
      <c r="A225" s="800" t="n">
        <f aca="false">1+A189</f>
        <v>6</v>
      </c>
      <c r="B225" s="800"/>
      <c r="C225" s="801" t="s">
        <v>481</v>
      </c>
      <c r="D225" s="881"/>
      <c r="E225" s="881"/>
      <c r="F225" s="881"/>
      <c r="G225" s="881"/>
      <c r="H225" s="881"/>
      <c r="K225" s="881"/>
      <c r="L225" s="881"/>
      <c r="M225" s="802"/>
      <c r="N225" s="802"/>
      <c r="O225" s="802"/>
      <c r="T225" s="883"/>
      <c r="U225" s="883"/>
      <c r="Z225" s="883"/>
      <c r="AQ225" s="771" t="n">
        <f aca="false">A225</f>
        <v>6</v>
      </c>
      <c r="AR225" s="771" t="str">
        <f aca="false">C225</f>
        <v>CONVENTIONAL Net Profit Margin per Functional Unit per Annum</v>
      </c>
      <c r="AT225" s="883"/>
    </row>
    <row r="226" s="667" customFormat="true" ht="15" hidden="false" customHeight="false" outlineLevel="0" collapsed="false">
      <c r="A226" s="884"/>
      <c r="B226" s="884"/>
      <c r="C226" s="884"/>
      <c r="D226" s="785"/>
      <c r="E226" s="785"/>
      <c r="F226" s="785"/>
      <c r="G226" s="785"/>
      <c r="H226" s="785"/>
      <c r="K226" s="785"/>
      <c r="L226" s="785"/>
      <c r="M226" s="810"/>
      <c r="N226" s="810"/>
      <c r="O226" s="810"/>
      <c r="T226" s="708"/>
      <c r="U226" s="708"/>
      <c r="Z226" s="728"/>
      <c r="AP226" s="729"/>
      <c r="AQ226" s="628"/>
      <c r="AR226" s="628"/>
      <c r="AS226" s="628"/>
      <c r="AT226" s="628"/>
      <c r="AU226" s="809" t="e">
        <f aca="false">IF($AT$44="Region",'Advanced Controls'!$A$59,#REF!)</f>
        <v>#REF!</v>
      </c>
      <c r="AV226" s="809"/>
      <c r="AW226" s="628"/>
      <c r="AX226" s="809" t="e">
        <f aca="false">IF($AT$44="Region",'Advanced Controls'!$A$60,#REF!)</f>
        <v>#REF!</v>
      </c>
      <c r="AY226" s="809"/>
      <c r="AZ226" s="628"/>
      <c r="BA226" s="809" t="e">
        <f aca="false">IF($AT$44="Region",'Advanced Controls'!$A$61,#REF!)</f>
        <v>#REF!</v>
      </c>
      <c r="BB226" s="809"/>
      <c r="BC226" s="628"/>
      <c r="BD226" s="809" t="e">
        <f aca="false">IF($AT$44="Region",'Advanced Controls'!$A$62,#REF!)</f>
        <v>#REF!</v>
      </c>
      <c r="BE226" s="809"/>
      <c r="BF226" s="628"/>
      <c r="BG226" s="809" t="e">
        <f aca="false">IF($AT$44="Region",'Advanced Controls'!$A$63,#REF!)</f>
        <v>#REF!</v>
      </c>
      <c r="BH226" s="809"/>
      <c r="BI226" s="628"/>
      <c r="BJ226" s="809" t="s">
        <v>80</v>
      </c>
      <c r="BK226" s="809"/>
      <c r="BL226" s="628"/>
      <c r="BM226" s="809" t="s">
        <v>81</v>
      </c>
      <c r="BN226" s="809"/>
      <c r="BO226" s="628"/>
      <c r="BP226" s="809" t="s">
        <v>82</v>
      </c>
      <c r="BQ226" s="809"/>
      <c r="BR226" s="628"/>
      <c r="BS226" s="809" t="s">
        <v>83</v>
      </c>
      <c r="BT226" s="809"/>
      <c r="BU226" s="628"/>
      <c r="BV226" s="729"/>
    </row>
    <row r="227" s="667" customFormat="true" ht="45.75" hidden="false" customHeight="false" outlineLevel="0" collapsed="false">
      <c r="A227" s="848" t="s">
        <v>329</v>
      </c>
      <c r="B227" s="812" t="s">
        <v>104</v>
      </c>
      <c r="C227" s="816" t="s">
        <v>330</v>
      </c>
      <c r="D227" s="907" t="s">
        <v>331</v>
      </c>
      <c r="E227" s="907" t="s">
        <v>332</v>
      </c>
      <c r="F227" s="816" t="s">
        <v>333</v>
      </c>
      <c r="G227" s="815" t="s">
        <v>326</v>
      </c>
      <c r="H227" s="816" t="s">
        <v>334</v>
      </c>
      <c r="I227" s="816" t="s">
        <v>335</v>
      </c>
      <c r="J227" s="816" t="s">
        <v>336</v>
      </c>
      <c r="K227" s="908" t="s">
        <v>337</v>
      </c>
      <c r="L227" s="818" t="s">
        <v>338</v>
      </c>
      <c r="M227" s="819" t="s">
        <v>339</v>
      </c>
      <c r="N227" s="820" t="s">
        <v>340</v>
      </c>
      <c r="O227" s="821" t="s">
        <v>341</v>
      </c>
      <c r="P227" s="820" t="s">
        <v>342</v>
      </c>
      <c r="Q227" s="807"/>
      <c r="R227" s="822" t="s">
        <v>343</v>
      </c>
      <c r="S227" s="823" t="s">
        <v>344</v>
      </c>
      <c r="T227" s="824" t="s">
        <v>345</v>
      </c>
      <c r="U227" s="823" t="s">
        <v>346</v>
      </c>
      <c r="V227" s="825" t="s">
        <v>347</v>
      </c>
      <c r="W227" s="807"/>
      <c r="X227" s="807"/>
      <c r="Z227" s="728"/>
      <c r="AP227" s="729"/>
      <c r="AQ227" s="807"/>
      <c r="AR227" s="807"/>
      <c r="AS227" s="825" t="s">
        <v>348</v>
      </c>
      <c r="AT227" s="807"/>
      <c r="AU227" s="826" t="s">
        <v>344</v>
      </c>
      <c r="AV227" s="827" t="s">
        <v>345</v>
      </c>
      <c r="AW227" s="807"/>
      <c r="AX227" s="826" t="s">
        <v>344</v>
      </c>
      <c r="AY227" s="827" t="s">
        <v>345</v>
      </c>
      <c r="AZ227" s="807"/>
      <c r="BA227" s="826" t="s">
        <v>344</v>
      </c>
      <c r="BB227" s="827" t="s">
        <v>345</v>
      </c>
      <c r="BC227" s="807"/>
      <c r="BD227" s="826" t="s">
        <v>344</v>
      </c>
      <c r="BE227" s="827" t="s">
        <v>345</v>
      </c>
      <c r="BF227" s="807"/>
      <c r="BG227" s="826" t="s">
        <v>344</v>
      </c>
      <c r="BH227" s="827" t="s">
        <v>345</v>
      </c>
      <c r="BI227" s="807"/>
      <c r="BJ227" s="826" t="s">
        <v>344</v>
      </c>
      <c r="BK227" s="827" t="s">
        <v>345</v>
      </c>
      <c r="BL227" s="807"/>
      <c r="BM227" s="826" t="s">
        <v>344</v>
      </c>
      <c r="BN227" s="827" t="s">
        <v>345</v>
      </c>
      <c r="BO227" s="807"/>
      <c r="BP227" s="826" t="s">
        <v>344</v>
      </c>
      <c r="BQ227" s="827" t="s">
        <v>345</v>
      </c>
      <c r="BR227" s="807"/>
      <c r="BS227" s="826" t="s">
        <v>344</v>
      </c>
      <c r="BT227" s="827" t="s">
        <v>345</v>
      </c>
      <c r="BU227" s="807"/>
      <c r="BV227" s="729"/>
    </row>
    <row r="228" s="667" customFormat="true" ht="15.75" hidden="false" customHeight="false" outlineLevel="0" collapsed="false">
      <c r="A228" s="828" t="n">
        <v>1</v>
      </c>
      <c r="B228" s="829" t="str">
        <f aca="false">CONCATENATE(E228,": ",C228)</f>
        <v>USA: Metzger 2005</v>
      </c>
      <c r="C228" s="831" t="s">
        <v>413</v>
      </c>
      <c r="D228" s="917" t="s">
        <v>414</v>
      </c>
      <c r="E228" s="831" t="s">
        <v>83</v>
      </c>
      <c r="F228" s="871" t="s">
        <v>415</v>
      </c>
      <c r="G228" s="831"/>
      <c r="H228" s="832" t="s">
        <v>252</v>
      </c>
      <c r="I228" s="830" t="n">
        <v>2005</v>
      </c>
      <c r="J228" s="830"/>
      <c r="K228" s="834"/>
      <c r="L228" s="834" t="s">
        <v>482</v>
      </c>
      <c r="M228" s="835" t="n">
        <f aca="false">K228*$AC$14</f>
        <v>0</v>
      </c>
      <c r="N228" s="836" t="s">
        <v>417</v>
      </c>
      <c r="O228" s="837"/>
      <c r="P228" s="833" t="s">
        <v>483</v>
      </c>
      <c r="Q228" s="838"/>
      <c r="R228" s="839"/>
      <c r="S228" s="840" t="n">
        <f aca="false">IF(R228="Y","",IF(AND(M228="",K228=""),"",IF(M228="",K228,M228)))</f>
        <v>0</v>
      </c>
      <c r="T228" s="841" t="n">
        <f aca="false">IF(S228="","",IF($S$256="Y",U228,IF(S228&gt;=$S$248-$AB$35*$S$252,IF(S228&lt;=$S$248+$AB$35*$S$252,S228,""),"")))</f>
        <v>0</v>
      </c>
      <c r="U228" s="840" t="n">
        <f aca="false">IF(R228="Y","",IF(AND(M228="",K228=""),"",IF(M228="",K228*O228,M228*O228)))</f>
        <v>0</v>
      </c>
      <c r="V228" s="842" t="str">
        <f aca="false">IF(AND(N228="",L228=""),"",IF(N228="",L228,N228))</f>
        <v>US$2014/ ha/ yr</v>
      </c>
      <c r="W228" s="628"/>
      <c r="X228" s="628"/>
      <c r="Z228" s="728"/>
      <c r="AP228" s="729"/>
      <c r="AQ228" s="628"/>
      <c r="AR228" s="628"/>
      <c r="AS228" s="843" t="n">
        <f aca="false">$U228</f>
        <v>0</v>
      </c>
      <c r="AT228" s="628"/>
      <c r="AU228" s="843" t="e">
        <f aca="false">IF($AT$44="region",IF($E228=AU$762,$S228,""),IF($G228=AU$762,$S228,""))</f>
        <v>#REF!</v>
      </c>
      <c r="AV228" s="843" t="e">
        <f aca="false">IF($AT$44="Region",IF($E228=AU$762,$T228,""),IF($G228=AU$762,$T228,""))</f>
        <v>#REF!</v>
      </c>
      <c r="AW228" s="628"/>
      <c r="AX228" s="843" t="e">
        <f aca="false">IF($AT$44="region",IF($E228=AX$762,$S228,""),IF($G228=AX$762,$S228,""))</f>
        <v>#REF!</v>
      </c>
      <c r="AY228" s="843" t="e">
        <f aca="false">IF($AT$44="Region",IF($E228=AX$762,$T228,""),IF($G228=AX$762,$T228,""))</f>
        <v>#REF!</v>
      </c>
      <c r="AZ228" s="628"/>
      <c r="BA228" s="843" t="e">
        <f aca="false">IF($AT$44="region",IF($E228=BA$762,$S228,""),IF($G228=BA$762,$S228,""))</f>
        <v>#REF!</v>
      </c>
      <c r="BB228" s="843" t="e">
        <f aca="false">IF($AT$44="Region",IF($E228=BA$762,$T228,""),IF($G228=BA$762,$T228,""))</f>
        <v>#REF!</v>
      </c>
      <c r="BC228" s="628"/>
      <c r="BD228" s="843" t="e">
        <f aca="false">IF($AT$44="region",IF($E228=BD$762,$S228,""),IF($G228=BD$762,$S228,""))</f>
        <v>#REF!</v>
      </c>
      <c r="BE228" s="843" t="e">
        <f aca="false">IF($AT$44="Region",IF($E228=BD$762,$T228,""),IF($G228=BD$762,$T228,""))</f>
        <v>#REF!</v>
      </c>
      <c r="BF228" s="628"/>
      <c r="BG228" s="843" t="e">
        <f aca="false">IF($AT$44="region",IF($E228=BG$762,$S228,""),IF($G228=BG$762,$S228,""))</f>
        <v>#REF!</v>
      </c>
      <c r="BH228" s="843" t="e">
        <f aca="false">IF($AT$44="Region",IF($E228=BG$762,$T228,""),IF($G228=BG$762,$T228,""))</f>
        <v>#REF!</v>
      </c>
      <c r="BI228" s="628"/>
      <c r="BJ228" s="843" t="str">
        <f aca="false">IF($E228=$BJ$47,S228,"")</f>
        <v/>
      </c>
      <c r="BK228" s="843" t="str">
        <f aca="false">IF($E228=$BJ$47,T228,"")</f>
        <v/>
      </c>
      <c r="BL228" s="628"/>
      <c r="BM228" s="843" t="str">
        <f aca="false">IF($E228=$BM$47,S228,"")</f>
        <v/>
      </c>
      <c r="BN228" s="843" t="str">
        <f aca="false">IF($E228=$BM$47,T228,"")</f>
        <v/>
      </c>
      <c r="BO228" s="628"/>
      <c r="BP228" s="843" t="str">
        <f aca="false">IF($E228=$BP$47,S228,"")</f>
        <v/>
      </c>
      <c r="BQ228" s="843" t="str">
        <f aca="false">IF($E228=$BP$47,T228,"")</f>
        <v/>
      </c>
      <c r="BR228" s="628"/>
      <c r="BS228" s="843" t="n">
        <f aca="false">IF($E228=$BS$47,S228,"")</f>
        <v>0</v>
      </c>
      <c r="BT228" s="843" t="n">
        <f aca="false">IF($E228=$BS$47,T228,"")</f>
        <v>0</v>
      </c>
      <c r="BU228" s="628"/>
      <c r="BV228" s="729"/>
    </row>
    <row r="229" s="667" customFormat="true" ht="15.75" hidden="false" customHeight="false" outlineLevel="0" collapsed="false">
      <c r="A229" s="828" t="n">
        <v>2</v>
      </c>
      <c r="B229" s="829" t="str">
        <f aca="false">CONCATENATE(E229,": ",C229)</f>
        <v>OECD90: NSW 2016a</v>
      </c>
      <c r="C229" s="831" t="s">
        <v>419</v>
      </c>
      <c r="D229" s="917" t="s">
        <v>420</v>
      </c>
      <c r="E229" s="831" t="s">
        <v>75</v>
      </c>
      <c r="F229" s="831" t="s">
        <v>421</v>
      </c>
      <c r="G229" s="831"/>
      <c r="H229" s="832" t="s">
        <v>253</v>
      </c>
      <c r="I229" s="830" t="n">
        <v>2016</v>
      </c>
      <c r="J229" s="830"/>
      <c r="K229" s="837"/>
      <c r="L229" s="834" t="s">
        <v>484</v>
      </c>
      <c r="M229" s="835" t="n">
        <f aca="false">(K229*0.77)*$AC$3</f>
        <v>0</v>
      </c>
      <c r="N229" s="836" t="s">
        <v>417</v>
      </c>
      <c r="O229" s="837"/>
      <c r="P229" s="833" t="s">
        <v>485</v>
      </c>
      <c r="Q229" s="838"/>
      <c r="R229" s="839"/>
      <c r="S229" s="840" t="n">
        <f aca="false">IF(R229="Y","",IF(AND(M229="",K229=""),"",IF(M229="",K229,M229)))</f>
        <v>0</v>
      </c>
      <c r="T229" s="841" t="n">
        <f aca="false">IF(S229="","",IF($S$256="Y",U229,IF(S229&gt;=$S$248-$AB$35*$S$252,IF(S229&lt;=$S$248+$AB$35*$S$252,S229,""),"")))</f>
        <v>0</v>
      </c>
      <c r="U229" s="840" t="n">
        <f aca="false">IF(R229="Y","",IF(AND(M229="",K229=""),"",IF(M229="",K229*O229,M229*O229)))</f>
        <v>0</v>
      </c>
      <c r="V229" s="842" t="str">
        <f aca="false">IF(AND(N229="",L229=""),"",IF(N229="",L229,N229))</f>
        <v>US$2014/ ha/ yr</v>
      </c>
      <c r="W229" s="628"/>
      <c r="X229" s="628"/>
      <c r="Z229" s="728"/>
      <c r="AP229" s="729"/>
      <c r="AQ229" s="628"/>
      <c r="AR229" s="628"/>
      <c r="AS229" s="844"/>
      <c r="AT229" s="628"/>
      <c r="AU229" s="843" t="e">
        <f aca="false">IF($AT$44="region",IF($E229=AU$762,$S229,""),IF($G229=AU$762,$S229,""))</f>
        <v>#REF!</v>
      </c>
      <c r="AV229" s="843" t="e">
        <f aca="false">IF($AT$44="Region",IF($E229=AU$762,$T229,""),IF($G229=AU$762,$T229,""))</f>
        <v>#REF!</v>
      </c>
      <c r="AW229" s="628"/>
      <c r="AX229" s="843" t="e">
        <f aca="false">IF($AT$44="region",IF($E229=AX$762,$S229,""),IF($G229=AX$762,$S229,""))</f>
        <v>#REF!</v>
      </c>
      <c r="AY229" s="843" t="e">
        <f aca="false">IF($AT$44="Region",IF($E229=AX$762,$T229,""),IF($G229=AX$762,$T229,""))</f>
        <v>#REF!</v>
      </c>
      <c r="AZ229" s="628"/>
      <c r="BA229" s="843" t="e">
        <f aca="false">IF($AT$44="region",IF($E229=BA$762,$S229,""),IF($G229=BA$762,$S229,""))</f>
        <v>#REF!</v>
      </c>
      <c r="BB229" s="843" t="e">
        <f aca="false">IF($AT$44="Region",IF($E229=BA$762,$T229,""),IF($G229=BA$762,$T229,""))</f>
        <v>#REF!</v>
      </c>
      <c r="BC229" s="628"/>
      <c r="BD229" s="843" t="e">
        <f aca="false">IF($AT$44="region",IF($E229=BD$762,$S229,""),IF($G229=BD$762,$S229,""))</f>
        <v>#REF!</v>
      </c>
      <c r="BE229" s="843" t="e">
        <f aca="false">IF($AT$44="Region",IF($E229=BD$762,$T229,""),IF($G229=BD$762,$T229,""))</f>
        <v>#REF!</v>
      </c>
      <c r="BF229" s="628"/>
      <c r="BG229" s="843" t="e">
        <f aca="false">IF($AT$44="region",IF($E229=BG$762,$S229,""),IF($G229=BG$762,$S229,""))</f>
        <v>#REF!</v>
      </c>
      <c r="BH229" s="843" t="e">
        <f aca="false">IF($AT$44="Region",IF($E229=BG$762,$T229,""),IF($G229=BG$762,$T229,""))</f>
        <v>#REF!</v>
      </c>
      <c r="BI229" s="628"/>
      <c r="BJ229" s="843" t="str">
        <f aca="false">IF($E229=$BJ$47,S229,"")</f>
        <v/>
      </c>
      <c r="BK229" s="843" t="str">
        <f aca="false">IF($E229=$BJ$47,T229,"")</f>
        <v/>
      </c>
      <c r="BL229" s="628"/>
      <c r="BM229" s="843" t="str">
        <f aca="false">IF($E229=$BM$47,S229,"")</f>
        <v/>
      </c>
      <c r="BN229" s="843" t="str">
        <f aca="false">IF($E229=$BM$47,T229,"")</f>
        <v/>
      </c>
      <c r="BO229" s="628"/>
      <c r="BP229" s="843" t="str">
        <f aca="false">IF($E229=$BP$47,S229,"")</f>
        <v/>
      </c>
      <c r="BQ229" s="843" t="str">
        <f aca="false">IF($E229=$BP$47,T229,"")</f>
        <v/>
      </c>
      <c r="BR229" s="628"/>
      <c r="BS229" s="843" t="str">
        <f aca="false">IF($E229=$BS$47,S229,"")</f>
        <v/>
      </c>
      <c r="BT229" s="843" t="str">
        <f aca="false">IF($E229=$BS$47,T229,"")</f>
        <v/>
      </c>
      <c r="BU229" s="628"/>
      <c r="BV229" s="729"/>
    </row>
    <row r="230" s="667" customFormat="true" ht="15.75" hidden="false" customHeight="false" outlineLevel="0" collapsed="false">
      <c r="A230" s="828" t="n">
        <v>3</v>
      </c>
      <c r="B230" s="829" t="str">
        <f aca="false">CONCATENATE(E230,": ",C230)</f>
        <v>OECD90: NSW 2016b</v>
      </c>
      <c r="C230" s="830" t="s">
        <v>424</v>
      </c>
      <c r="D230" s="845" t="s">
        <v>486</v>
      </c>
      <c r="E230" s="831" t="s">
        <v>75</v>
      </c>
      <c r="F230" s="830" t="s">
        <v>421</v>
      </c>
      <c r="G230" s="831"/>
      <c r="H230" s="832" t="s">
        <v>253</v>
      </c>
      <c r="I230" s="830" t="n">
        <v>2016</v>
      </c>
      <c r="J230" s="830"/>
      <c r="K230" s="833"/>
      <c r="L230" s="834" t="s">
        <v>484</v>
      </c>
      <c r="M230" s="835" t="n">
        <f aca="false">(K230*0.77)*$AC$3</f>
        <v>0</v>
      </c>
      <c r="N230" s="836" t="s">
        <v>417</v>
      </c>
      <c r="O230" s="837"/>
      <c r="P230" s="833" t="s">
        <v>487</v>
      </c>
      <c r="Q230" s="838"/>
      <c r="R230" s="839"/>
      <c r="S230" s="840" t="n">
        <f aca="false">IF(R230="Y","",IF(AND(M230="",K230=""),"",IF(M230="",K230,M230)))</f>
        <v>0</v>
      </c>
      <c r="T230" s="841" t="n">
        <f aca="false">IF(S230="","",IF($S$256="Y",U230,IF(S230&gt;=$S$248-$AB$35*$S$252,IF(S230&lt;=$S$248+$AB$35*$S$252,S230,""),"")))</f>
        <v>0</v>
      </c>
      <c r="U230" s="840" t="n">
        <f aca="false">IF(R230="Y","",IF(AND(M230="",K230=""),"",IF(M230="",K230*O230,M230*O230)))</f>
        <v>0</v>
      </c>
      <c r="V230" s="842" t="str">
        <f aca="false">IF(AND(N230="",L230=""),"",IF(N230="",L230,N230))</f>
        <v>US$2014/ ha/ yr</v>
      </c>
      <c r="W230" s="628"/>
      <c r="X230" s="628"/>
      <c r="Z230" s="728"/>
      <c r="AP230" s="729"/>
      <c r="AQ230" s="628"/>
      <c r="AR230" s="628"/>
      <c r="AS230" s="810"/>
      <c r="AT230" s="628"/>
      <c r="AU230" s="843" t="e">
        <f aca="false">IF($AT$44="region",IF($E230=AU$762,$S230,""),IF($G230=AU$762,$S230,""))</f>
        <v>#REF!</v>
      </c>
      <c r="AV230" s="843" t="e">
        <f aca="false">IF($AT$44="Region",IF($E230=AU$762,$T230,""),IF($G230=AU$762,$T230,""))</f>
        <v>#REF!</v>
      </c>
      <c r="AW230" s="628"/>
      <c r="AX230" s="843" t="e">
        <f aca="false">IF($AT$44="region",IF($E230=AX$762,$S230,""),IF($G230=AX$762,$S230,""))</f>
        <v>#REF!</v>
      </c>
      <c r="AY230" s="843" t="e">
        <f aca="false">IF($AT$44="Region",IF($E230=AX$762,$T230,""),IF($G230=AX$762,$T230,""))</f>
        <v>#REF!</v>
      </c>
      <c r="AZ230" s="628"/>
      <c r="BA230" s="843" t="e">
        <f aca="false">IF($AT$44="region",IF($E230=BA$762,$S230,""),IF($G230=BA$762,$S230,""))</f>
        <v>#REF!</v>
      </c>
      <c r="BB230" s="843" t="e">
        <f aca="false">IF($AT$44="Region",IF($E230=BA$762,$T230,""),IF($G230=BA$762,$T230,""))</f>
        <v>#REF!</v>
      </c>
      <c r="BC230" s="628"/>
      <c r="BD230" s="843" t="e">
        <f aca="false">IF($AT$44="region",IF($E230=BD$762,$S230,""),IF($G230=BD$762,$S230,""))</f>
        <v>#REF!</v>
      </c>
      <c r="BE230" s="843" t="e">
        <f aca="false">IF($AT$44="Region",IF($E230=BD$762,$T230,""),IF($G230=BD$762,$T230,""))</f>
        <v>#REF!</v>
      </c>
      <c r="BF230" s="628"/>
      <c r="BG230" s="843" t="e">
        <f aca="false">IF($AT$44="region",IF($E230=BG$762,$S230,""),IF($G230=BG$762,$S230,""))</f>
        <v>#REF!</v>
      </c>
      <c r="BH230" s="843" t="e">
        <f aca="false">IF($AT$44="Region",IF($E230=BG$762,$T230,""),IF($G230=BG$762,$T230,""))</f>
        <v>#REF!</v>
      </c>
      <c r="BI230" s="628"/>
      <c r="BJ230" s="843" t="str">
        <f aca="false">IF($E230=$BJ$47,S230,"")</f>
        <v/>
      </c>
      <c r="BK230" s="843" t="str">
        <f aca="false">IF($E230=$BJ$47,T230,"")</f>
        <v/>
      </c>
      <c r="BL230" s="628"/>
      <c r="BM230" s="843" t="str">
        <f aca="false">IF($E230=$BM$47,S230,"")</f>
        <v/>
      </c>
      <c r="BN230" s="843" t="str">
        <f aca="false">IF($E230=$BM$47,T230,"")</f>
        <v/>
      </c>
      <c r="BO230" s="628"/>
      <c r="BP230" s="843" t="str">
        <f aca="false">IF($E230=$BP$47,S230,"")</f>
        <v/>
      </c>
      <c r="BQ230" s="843" t="str">
        <f aca="false">IF($E230=$BP$47,T230,"")</f>
        <v/>
      </c>
      <c r="BR230" s="628"/>
      <c r="BS230" s="843" t="str">
        <f aca="false">IF($E230=$BS$47,S230,"")</f>
        <v/>
      </c>
      <c r="BT230" s="843" t="str">
        <f aca="false">IF($E230=$BS$47,T230,"")</f>
        <v/>
      </c>
      <c r="BU230" s="628"/>
      <c r="BV230" s="729"/>
    </row>
    <row r="231" s="667" customFormat="true" ht="15.75" hidden="false" customHeight="false" outlineLevel="0" collapsed="false">
      <c r="A231" s="828" t="n">
        <v>4</v>
      </c>
      <c r="B231" s="829" t="str">
        <f aca="false">CONCATENATE(E231,": ",C231)</f>
        <v>USA: Holmgren 2015</v>
      </c>
      <c r="C231" s="830" t="s">
        <v>488</v>
      </c>
      <c r="D231" s="845" t="s">
        <v>428</v>
      </c>
      <c r="E231" s="831" t="s">
        <v>83</v>
      </c>
      <c r="F231" s="830" t="s">
        <v>429</v>
      </c>
      <c r="G231" s="831"/>
      <c r="H231" s="832" t="s">
        <v>252</v>
      </c>
      <c r="I231" s="830" t="n">
        <v>2015</v>
      </c>
      <c r="J231" s="830"/>
      <c r="K231" s="833"/>
      <c r="L231" s="834" t="s">
        <v>430</v>
      </c>
      <c r="M231" s="835" t="n">
        <f aca="false">K231*$AC$4</f>
        <v>0</v>
      </c>
      <c r="N231" s="836" t="s">
        <v>417</v>
      </c>
      <c r="O231" s="837"/>
      <c r="P231" s="833" t="s">
        <v>489</v>
      </c>
      <c r="Q231" s="838"/>
      <c r="R231" s="839"/>
      <c r="S231" s="840" t="n">
        <f aca="false">IF(R231="Y","",IF(AND(M231="",K231=""),"",IF(M231="",K231,M231)))</f>
        <v>0</v>
      </c>
      <c r="T231" s="841" t="n">
        <f aca="false">IF(S231="","",IF($S$256="Y",U231,IF(S231&gt;=$S$248-$AB$35*$S$252,IF(S231&lt;=$S$248+$AB$35*$S$252,S231,""),"")))</f>
        <v>0</v>
      </c>
      <c r="U231" s="840" t="n">
        <f aca="false">IF(R231="Y","",IF(AND(M231="",K231=""),"",IF(M231="",K231*O231,M231*O231)))</f>
        <v>0</v>
      </c>
      <c r="V231" s="842" t="str">
        <f aca="false">IF(AND(N231="",L231=""),"",IF(N231="",L231,N231))</f>
        <v>US$2014/ ha/ yr</v>
      </c>
      <c r="W231" s="628"/>
      <c r="X231" s="628"/>
      <c r="Z231" s="728"/>
      <c r="AP231" s="729"/>
      <c r="AQ231" s="628"/>
      <c r="AR231" s="628"/>
      <c r="AS231" s="844"/>
      <c r="AT231" s="628"/>
      <c r="AU231" s="843" t="e">
        <f aca="false">IF($AT$44="region",IF($E231=AU$762,$S231,""),IF($G231=AU$762,$S231,""))</f>
        <v>#REF!</v>
      </c>
      <c r="AV231" s="843" t="e">
        <f aca="false">IF($AT$44="Region",IF($E231=AU$762,$T231,""),IF($G231=AU$762,$T231,""))</f>
        <v>#REF!</v>
      </c>
      <c r="AW231" s="628"/>
      <c r="AX231" s="843" t="e">
        <f aca="false">IF($AT$44="region",IF($E231=AX$762,$S231,""),IF($G231=AX$762,$S231,""))</f>
        <v>#REF!</v>
      </c>
      <c r="AY231" s="843" t="e">
        <f aca="false">IF($AT$44="Region",IF($E231=AX$762,$T231,""),IF($G231=AX$762,$T231,""))</f>
        <v>#REF!</v>
      </c>
      <c r="AZ231" s="628"/>
      <c r="BA231" s="843" t="e">
        <f aca="false">IF($AT$44="region",IF($E231=BA$762,$S231,""),IF($G231=BA$762,$S231,""))</f>
        <v>#REF!</v>
      </c>
      <c r="BB231" s="843" t="e">
        <f aca="false">IF($AT$44="Region",IF($E231=BA$762,$T231,""),IF($G231=BA$762,$T231,""))</f>
        <v>#REF!</v>
      </c>
      <c r="BC231" s="628"/>
      <c r="BD231" s="843" t="e">
        <f aca="false">IF($AT$44="region",IF($E231=BD$762,$S231,""),IF($G231=BD$762,$S231,""))</f>
        <v>#REF!</v>
      </c>
      <c r="BE231" s="843" t="e">
        <f aca="false">IF($AT$44="Region",IF($E231=BD$762,$T231,""),IF($G231=BD$762,$T231,""))</f>
        <v>#REF!</v>
      </c>
      <c r="BF231" s="628"/>
      <c r="BG231" s="843" t="e">
        <f aca="false">IF($AT$44="region",IF($E231=BG$762,$S231,""),IF($G231=BG$762,$S231,""))</f>
        <v>#REF!</v>
      </c>
      <c r="BH231" s="843" t="e">
        <f aca="false">IF($AT$44="Region",IF($E231=BG$762,$T231,""),IF($G231=BG$762,$T231,""))</f>
        <v>#REF!</v>
      </c>
      <c r="BI231" s="628"/>
      <c r="BJ231" s="843" t="str">
        <f aca="false">IF($E231=$BJ$47,S231,"")</f>
        <v/>
      </c>
      <c r="BK231" s="843" t="str">
        <f aca="false">IF($E231=$BJ$47,T231,"")</f>
        <v/>
      </c>
      <c r="BL231" s="628"/>
      <c r="BM231" s="843" t="str">
        <f aca="false">IF($E231=$BM$47,S231,"")</f>
        <v/>
      </c>
      <c r="BN231" s="843" t="str">
        <f aca="false">IF($E231=$BM$47,T231,"")</f>
        <v/>
      </c>
      <c r="BO231" s="628"/>
      <c r="BP231" s="843" t="str">
        <f aca="false">IF($E231=$BP$47,S231,"")</f>
        <v/>
      </c>
      <c r="BQ231" s="843" t="str">
        <f aca="false">IF($E231=$BP$47,T231,"")</f>
        <v/>
      </c>
      <c r="BR231" s="628"/>
      <c r="BS231" s="843" t="n">
        <f aca="false">IF($E231=$BS$47,S231,"")</f>
        <v>0</v>
      </c>
      <c r="BT231" s="843" t="n">
        <f aca="false">IF($E231=$BS$47,T231,"")</f>
        <v>0</v>
      </c>
      <c r="BU231" s="628"/>
      <c r="BV231" s="729"/>
    </row>
    <row r="232" s="667" customFormat="true" ht="15.75" hidden="false" customHeight="false" outlineLevel="0" collapsed="false">
      <c r="A232" s="828" t="n">
        <v>5</v>
      </c>
      <c r="B232" s="829" t="str">
        <f aca="false">CONCATENATE(E232,": ",C232)</f>
        <v>USA: Griffith 2015</v>
      </c>
      <c r="C232" s="830" t="s">
        <v>432</v>
      </c>
      <c r="D232" s="845" t="s">
        <v>433</v>
      </c>
      <c r="E232" s="831" t="s">
        <v>83</v>
      </c>
      <c r="F232" s="830" t="s">
        <v>434</v>
      </c>
      <c r="G232" s="831"/>
      <c r="H232" s="832" t="s">
        <v>252</v>
      </c>
      <c r="I232" s="830" t="n">
        <v>2015</v>
      </c>
      <c r="J232" s="830"/>
      <c r="K232" s="833"/>
      <c r="L232" s="834" t="s">
        <v>430</v>
      </c>
      <c r="M232" s="835" t="n">
        <f aca="false">K232*$AC$4</f>
        <v>0</v>
      </c>
      <c r="N232" s="836" t="s">
        <v>417</v>
      </c>
      <c r="O232" s="837"/>
      <c r="P232" s="833" t="s">
        <v>490</v>
      </c>
      <c r="Q232" s="838"/>
      <c r="R232" s="839"/>
      <c r="S232" s="840" t="n">
        <f aca="false">IF(R232="Y","",IF(AND(M232="",K232=""),"",IF(M232="",K232,M232)))</f>
        <v>0</v>
      </c>
      <c r="T232" s="841" t="n">
        <f aca="false">IF(S232="","",IF($S$256="Y",U232,IF(S232&gt;=$S$248-$AB$35*$S$252,IF(S232&lt;=$S$248+$AB$35*$S$252,S232,""),"")))</f>
        <v>0</v>
      </c>
      <c r="U232" s="840" t="n">
        <f aca="false">IF(R232="Y","",IF(AND(M232="",K232=""),"",IF(M232="",K232*O232,M232*O232)))</f>
        <v>0</v>
      </c>
      <c r="V232" s="842" t="str">
        <f aca="false">IF(AND(N232="",L232=""),"",IF(N232="",L232,N232))</f>
        <v>US$2014/ ha/ yr</v>
      </c>
      <c r="W232" s="628"/>
      <c r="X232" s="628"/>
      <c r="Z232" s="728"/>
      <c r="AP232" s="729"/>
      <c r="AQ232" s="628"/>
      <c r="AR232" s="628"/>
      <c r="AS232" s="844"/>
      <c r="AT232" s="628"/>
      <c r="AU232" s="843" t="e">
        <f aca="false">IF($AT$44="region",IF($E232=AU$762,$S232,""),IF($G232=AU$762,$S232,""))</f>
        <v>#REF!</v>
      </c>
      <c r="AV232" s="843" t="e">
        <f aca="false">IF($AT$44="Region",IF($E232=AU$762,$T232,""),IF($G232=AU$762,$T232,""))</f>
        <v>#REF!</v>
      </c>
      <c r="AW232" s="628"/>
      <c r="AX232" s="843" t="e">
        <f aca="false">IF($AT$44="region",IF($E232=AX$762,$S232,""),IF($G232=AX$762,$S232,""))</f>
        <v>#REF!</v>
      </c>
      <c r="AY232" s="843" t="e">
        <f aca="false">IF($AT$44="Region",IF($E232=AX$762,$T232,""),IF($G232=AX$762,$T232,""))</f>
        <v>#REF!</v>
      </c>
      <c r="AZ232" s="628"/>
      <c r="BA232" s="843" t="e">
        <f aca="false">IF($AT$44="region",IF($E232=BA$762,$S232,""),IF($G232=BA$762,$S232,""))</f>
        <v>#REF!</v>
      </c>
      <c r="BB232" s="843" t="e">
        <f aca="false">IF($AT$44="Region",IF($E232=BA$762,$T232,""),IF($G232=BA$762,$T232,""))</f>
        <v>#REF!</v>
      </c>
      <c r="BC232" s="628"/>
      <c r="BD232" s="843" t="e">
        <f aca="false">IF($AT$44="region",IF($E232=BD$762,$S232,""),IF($G232=BD$762,$S232,""))</f>
        <v>#REF!</v>
      </c>
      <c r="BE232" s="843" t="e">
        <f aca="false">IF($AT$44="Region",IF($E232=BD$762,$T232,""),IF($G232=BD$762,$T232,""))</f>
        <v>#REF!</v>
      </c>
      <c r="BF232" s="628"/>
      <c r="BG232" s="843" t="e">
        <f aca="false">IF($AT$44="region",IF($E232=BG$762,$S232,""),IF($G232=BG$762,$S232,""))</f>
        <v>#REF!</v>
      </c>
      <c r="BH232" s="843" t="e">
        <f aca="false">IF($AT$44="Region",IF($E232=BG$762,$T232,""),IF($G232=BG$762,$T232,""))</f>
        <v>#REF!</v>
      </c>
      <c r="BI232" s="628"/>
      <c r="BJ232" s="843" t="str">
        <f aca="false">IF($E232=$BJ$47,S232,"")</f>
        <v/>
      </c>
      <c r="BK232" s="843" t="str">
        <f aca="false">IF($E232=$BJ$47,T232,"")</f>
        <v/>
      </c>
      <c r="BL232" s="628"/>
      <c r="BM232" s="843" t="str">
        <f aca="false">IF($E232=$BM$47,S232,"")</f>
        <v/>
      </c>
      <c r="BN232" s="843" t="str">
        <f aca="false">IF($E232=$BM$47,T232,"")</f>
        <v/>
      </c>
      <c r="BO232" s="628"/>
      <c r="BP232" s="843" t="str">
        <f aca="false">IF($E232=$BP$47,S232,"")</f>
        <v/>
      </c>
      <c r="BQ232" s="843" t="str">
        <f aca="false">IF($E232=$BP$47,T232,"")</f>
        <v/>
      </c>
      <c r="BR232" s="628"/>
      <c r="BS232" s="843" t="n">
        <f aca="false">IF($E232=$BS$47,S232,"")</f>
        <v>0</v>
      </c>
      <c r="BT232" s="843" t="n">
        <f aca="false">IF($E232=$BS$47,T232,"")</f>
        <v>0</v>
      </c>
      <c r="BU232" s="628"/>
      <c r="BV232" s="729"/>
    </row>
    <row r="233" s="667" customFormat="true" ht="15.75" hidden="false" customHeight="false" outlineLevel="0" collapsed="false">
      <c r="A233" s="828" t="n">
        <v>6</v>
      </c>
      <c r="B233" s="829" t="str">
        <f aca="false">CONCATENATE(E233,": ",C233)</f>
        <v>USA: Holmgren 2013</v>
      </c>
      <c r="C233" s="830" t="s">
        <v>437</v>
      </c>
      <c r="D233" s="845" t="s">
        <v>438</v>
      </c>
      <c r="E233" s="831" t="s">
        <v>83</v>
      </c>
      <c r="F233" s="830" t="s">
        <v>429</v>
      </c>
      <c r="G233" s="831"/>
      <c r="H233" s="832" t="s">
        <v>252</v>
      </c>
      <c r="I233" s="830" t="n">
        <v>2013</v>
      </c>
      <c r="J233" s="830"/>
      <c r="K233" s="833"/>
      <c r="L233" s="834" t="s">
        <v>491</v>
      </c>
      <c r="M233" s="835" t="n">
        <f aca="false">K233*$AC$6</f>
        <v>0</v>
      </c>
      <c r="N233" s="836" t="s">
        <v>417</v>
      </c>
      <c r="O233" s="837"/>
      <c r="P233" s="833" t="s">
        <v>440</v>
      </c>
      <c r="Q233" s="838"/>
      <c r="R233" s="839"/>
      <c r="S233" s="840" t="n">
        <f aca="false">IF(R233="Y","",IF(AND(M233="",K233=""),"",IF(M233="",K233,M233)))</f>
        <v>0</v>
      </c>
      <c r="T233" s="841" t="n">
        <f aca="false">IF(S233="","",IF($S$256="Y",U233,IF(S233&gt;=$S$248-$AB$35*$S$252,IF(S233&lt;=$S$248+$AB$35*$S$252,S233,""),"")))</f>
        <v>0</v>
      </c>
      <c r="U233" s="840" t="n">
        <f aca="false">IF(R233="Y","",IF(AND(M233="",K233=""),"",IF(M233="",K233*O233,M233*O233)))</f>
        <v>0</v>
      </c>
      <c r="V233" s="842" t="str">
        <f aca="false">IF(AND(N233="",L233=""),"",IF(N233="",L233,N233))</f>
        <v>US$2014/ ha/ yr</v>
      </c>
      <c r="W233" s="628"/>
      <c r="X233" s="628"/>
      <c r="Z233" s="728"/>
      <c r="AP233" s="729"/>
      <c r="AQ233" s="628"/>
      <c r="AR233" s="628"/>
      <c r="AS233" s="844"/>
      <c r="AT233" s="628"/>
      <c r="AU233" s="843" t="e">
        <f aca="false">IF($AT$44="region",IF($E233=AU$762,$S233,""),IF($G233=AU$762,$S233,""))</f>
        <v>#REF!</v>
      </c>
      <c r="AV233" s="843" t="e">
        <f aca="false">IF($AT$44="Region",IF($E233=AU$762,$T233,""),IF($G233=AU$762,$T233,""))</f>
        <v>#REF!</v>
      </c>
      <c r="AW233" s="628"/>
      <c r="AX233" s="843" t="e">
        <f aca="false">IF($AT$44="region",IF($E233=AX$762,$S233,""),IF($G233=AX$762,$S233,""))</f>
        <v>#REF!</v>
      </c>
      <c r="AY233" s="843" t="e">
        <f aca="false">IF($AT$44="Region",IF($E233=AX$762,$T233,""),IF($G233=AX$762,$T233,""))</f>
        <v>#REF!</v>
      </c>
      <c r="AZ233" s="628"/>
      <c r="BA233" s="843" t="e">
        <f aca="false">IF($AT$44="region",IF($E233=BA$762,$S233,""),IF($G233=BA$762,$S233,""))</f>
        <v>#REF!</v>
      </c>
      <c r="BB233" s="843" t="e">
        <f aca="false">IF($AT$44="Region",IF($E233=BA$762,$T233,""),IF($G233=BA$762,$T233,""))</f>
        <v>#REF!</v>
      </c>
      <c r="BC233" s="628"/>
      <c r="BD233" s="843" t="e">
        <f aca="false">IF($AT$44="region",IF($E233=BD$762,$S233,""),IF($G233=BD$762,$S233,""))</f>
        <v>#REF!</v>
      </c>
      <c r="BE233" s="843" t="e">
        <f aca="false">IF($AT$44="Region",IF($E233=BD$762,$T233,""),IF($G233=BD$762,$T233,""))</f>
        <v>#REF!</v>
      </c>
      <c r="BF233" s="628"/>
      <c r="BG233" s="843" t="e">
        <f aca="false">IF($AT$44="region",IF($E233=BG$762,$S233,""),IF($G233=BG$762,$S233,""))</f>
        <v>#REF!</v>
      </c>
      <c r="BH233" s="843" t="e">
        <f aca="false">IF($AT$44="Region",IF($E233=BG$762,$T233,""),IF($G233=BG$762,$T233,""))</f>
        <v>#REF!</v>
      </c>
      <c r="BI233" s="628"/>
      <c r="BJ233" s="843" t="str">
        <f aca="false">IF($E233=$BJ$47,S233,"")</f>
        <v/>
      </c>
      <c r="BK233" s="843" t="str">
        <f aca="false">IF($E233=$BJ$47,T233,"")</f>
        <v/>
      </c>
      <c r="BL233" s="628"/>
      <c r="BM233" s="843" t="str">
        <f aca="false">IF($E233=$BM$47,S233,"")</f>
        <v/>
      </c>
      <c r="BN233" s="843" t="str">
        <f aca="false">IF($E233=$BM$47,T233,"")</f>
        <v/>
      </c>
      <c r="BO233" s="628"/>
      <c r="BP233" s="843" t="str">
        <f aca="false">IF($E233=$BP$47,S233,"")</f>
        <v/>
      </c>
      <c r="BQ233" s="843" t="str">
        <f aca="false">IF($E233=$BP$47,T233,"")</f>
        <v/>
      </c>
      <c r="BR233" s="628"/>
      <c r="BS233" s="843" t="n">
        <f aca="false">IF($E233=$BS$47,S233,"")</f>
        <v>0</v>
      </c>
      <c r="BT233" s="843" t="n">
        <f aca="false">IF($E233=$BS$47,T233,"")</f>
        <v>0</v>
      </c>
      <c r="BU233" s="628"/>
      <c r="BV233" s="729"/>
    </row>
    <row r="234" s="667" customFormat="true" ht="15" hidden="false" customHeight="false" outlineLevel="0" collapsed="false">
      <c r="A234" s="828" t="n">
        <v>7</v>
      </c>
      <c r="B234" s="829" t="str">
        <f aca="false">CONCATENATE(E234,": ",C234)</f>
        <v>OECD90: NSW 2016c</v>
      </c>
      <c r="C234" s="830" t="s">
        <v>441</v>
      </c>
      <c r="D234" s="830" t="s">
        <v>442</v>
      </c>
      <c r="E234" s="831" t="s">
        <v>75</v>
      </c>
      <c r="F234" s="830" t="s">
        <v>421</v>
      </c>
      <c r="G234" s="831"/>
      <c r="H234" s="832" t="s">
        <v>253</v>
      </c>
      <c r="I234" s="830" t="n">
        <v>2016</v>
      </c>
      <c r="J234" s="830"/>
      <c r="K234" s="833"/>
      <c r="L234" s="834" t="s">
        <v>484</v>
      </c>
      <c r="M234" s="835" t="n">
        <f aca="false">(K234*0.77)*$AC$3</f>
        <v>0</v>
      </c>
      <c r="N234" s="836" t="s">
        <v>417</v>
      </c>
      <c r="O234" s="837"/>
      <c r="P234" s="833" t="s">
        <v>492</v>
      </c>
      <c r="Q234" s="838"/>
      <c r="R234" s="839"/>
      <c r="S234" s="840" t="n">
        <f aca="false">IF(R234="Y","",IF(AND(M234="",K234=""),"",IF(M234="",K234,M234)))</f>
        <v>0</v>
      </c>
      <c r="T234" s="841" t="n">
        <f aca="false">IF(S234="","",IF($S$256="Y",U234,IF(S234&gt;=$S$248-$AB$35*$S$252,IF(S234&lt;=$S$248+$AB$35*$S$252,S234,""),"")))</f>
        <v>0</v>
      </c>
      <c r="U234" s="840" t="n">
        <f aca="false">IF(R234="Y","",IF(AND(M234="",K234=""),"",IF(M234="",K234*O234,M234*O234)))</f>
        <v>0</v>
      </c>
      <c r="V234" s="842" t="str">
        <f aca="false">IF(AND(N234="",L234=""),"",IF(N234="",L234,N234))</f>
        <v>US$2014/ ha/ yr</v>
      </c>
      <c r="W234" s="628"/>
      <c r="X234" s="628"/>
      <c r="Z234" s="728"/>
      <c r="AP234" s="729"/>
      <c r="AQ234" s="628"/>
      <c r="AR234" s="628"/>
      <c r="AS234" s="844"/>
      <c r="AT234" s="628"/>
      <c r="AU234" s="843" t="e">
        <f aca="false">IF($AT$44="region",IF($E234=AU$762,$S234,""),IF($G234=AU$762,$S234,""))</f>
        <v>#REF!</v>
      </c>
      <c r="AV234" s="843" t="e">
        <f aca="false">IF($AT$44="Region",IF($E234=AU$762,$T234,""),IF($G234=AU$762,$T234,""))</f>
        <v>#REF!</v>
      </c>
      <c r="AW234" s="628"/>
      <c r="AX234" s="843" t="e">
        <f aca="false">IF($AT$44="region",IF($E234=AX$762,$S234,""),IF($G234=AX$762,$S234,""))</f>
        <v>#REF!</v>
      </c>
      <c r="AY234" s="843" t="e">
        <f aca="false">IF($AT$44="Region",IF($E234=AX$762,$T234,""),IF($G234=AX$762,$T234,""))</f>
        <v>#REF!</v>
      </c>
      <c r="AZ234" s="628"/>
      <c r="BA234" s="843" t="e">
        <f aca="false">IF($AT$44="region",IF($E234=BA$762,$S234,""),IF($G234=BA$762,$S234,""))</f>
        <v>#REF!</v>
      </c>
      <c r="BB234" s="843" t="e">
        <f aca="false">IF($AT$44="Region",IF($E234=BA$762,$T234,""),IF($G234=BA$762,$T234,""))</f>
        <v>#REF!</v>
      </c>
      <c r="BC234" s="628"/>
      <c r="BD234" s="843" t="e">
        <f aca="false">IF($AT$44="region",IF($E234=BD$762,$S234,""),IF($G234=BD$762,$S234,""))</f>
        <v>#REF!</v>
      </c>
      <c r="BE234" s="843" t="e">
        <f aca="false">IF($AT$44="Region",IF($E234=BD$762,$T234,""),IF($G234=BD$762,$T234,""))</f>
        <v>#REF!</v>
      </c>
      <c r="BF234" s="628"/>
      <c r="BG234" s="843" t="e">
        <f aca="false">IF($AT$44="region",IF($E234=BG$762,$S234,""),IF($G234=BG$762,$S234,""))</f>
        <v>#REF!</v>
      </c>
      <c r="BH234" s="843" t="e">
        <f aca="false">IF($AT$44="Region",IF($E234=BG$762,$T234,""),IF($G234=BG$762,$T234,""))</f>
        <v>#REF!</v>
      </c>
      <c r="BI234" s="628"/>
      <c r="BJ234" s="843" t="str">
        <f aca="false">IF($E234=$BJ$47,S234,"")</f>
        <v/>
      </c>
      <c r="BK234" s="843" t="str">
        <f aca="false">IF($E234=$BJ$47,T234,"")</f>
        <v/>
      </c>
      <c r="BL234" s="628"/>
      <c r="BM234" s="843" t="str">
        <f aca="false">IF($E234=$BM$47,S234,"")</f>
        <v/>
      </c>
      <c r="BN234" s="843" t="str">
        <f aca="false">IF($E234=$BM$47,T234,"")</f>
        <v/>
      </c>
      <c r="BO234" s="628"/>
      <c r="BP234" s="843" t="str">
        <f aca="false">IF($E234=$BP$47,S234,"")</f>
        <v/>
      </c>
      <c r="BQ234" s="843" t="str">
        <f aca="false">IF($E234=$BP$47,T234,"")</f>
        <v/>
      </c>
      <c r="BR234" s="628"/>
      <c r="BS234" s="843" t="str">
        <f aca="false">IF($E234=$BS$47,S234,"")</f>
        <v/>
      </c>
      <c r="BT234" s="843" t="str">
        <f aca="false">IF($E234=$BS$47,T234,"")</f>
        <v/>
      </c>
      <c r="BU234" s="628"/>
      <c r="BV234" s="729"/>
    </row>
    <row r="235" s="667" customFormat="true" ht="15.75" hidden="false" customHeight="false" outlineLevel="0" collapsed="false">
      <c r="A235" s="828" t="n">
        <v>8</v>
      </c>
      <c r="B235" s="829" t="str">
        <f aca="false">CONCATENATE(E235,": ",C235)</f>
        <v>OECD90: Browne 2012</v>
      </c>
      <c r="C235" s="830" t="s">
        <v>493</v>
      </c>
      <c r="D235" s="845" t="s">
        <v>494</v>
      </c>
      <c r="E235" s="831" t="s">
        <v>75</v>
      </c>
      <c r="F235" s="830" t="s">
        <v>421</v>
      </c>
      <c r="G235" s="831"/>
      <c r="H235" s="832" t="s">
        <v>252</v>
      </c>
      <c r="I235" s="830" t="n">
        <v>2012</v>
      </c>
      <c r="J235" s="830"/>
      <c r="K235" s="833"/>
      <c r="L235" s="834" t="s">
        <v>495</v>
      </c>
      <c r="M235" s="835" t="n">
        <f aca="false">(K235*0.77)*$AC$7</f>
        <v>0</v>
      </c>
      <c r="N235" s="836" t="s">
        <v>417</v>
      </c>
      <c r="O235" s="837"/>
      <c r="P235" s="833" t="s">
        <v>496</v>
      </c>
      <c r="Q235" s="838"/>
      <c r="R235" s="839"/>
      <c r="S235" s="840" t="n">
        <f aca="false">IF(R235="Y","",IF(AND(M235="",K235=""),"",IF(M235="",K235,M235)))</f>
        <v>0</v>
      </c>
      <c r="T235" s="841" t="n">
        <f aca="false">IF(S235="","",IF($S$256="Y",U235,IF(S235&gt;=$S$248-$AB$35*$S$252,IF(S235&lt;=$S$248+$AB$35*$S$252,S235,""),"")))</f>
        <v>0</v>
      </c>
      <c r="U235" s="840" t="n">
        <f aca="false">IF(R235="Y","",IF(AND(M235="",K235=""),"",IF(M235="",K235*O235,M235*O235)))</f>
        <v>0</v>
      </c>
      <c r="V235" s="842" t="str">
        <f aca="false">IF(AND(N235="",L235=""),"",IF(N235="",L235,N235))</f>
        <v>US$2014/ ha/ yr</v>
      </c>
      <c r="W235" s="628"/>
      <c r="X235" s="628"/>
      <c r="Z235" s="728"/>
      <c r="AP235" s="729"/>
      <c r="AQ235" s="628"/>
      <c r="AR235" s="628"/>
      <c r="AS235" s="844"/>
      <c r="AT235" s="628"/>
      <c r="AU235" s="843" t="e">
        <f aca="false">IF($AT$44="region",IF($E235=AU$762,$S235,""),IF($G235=AU$762,$S235,""))</f>
        <v>#REF!</v>
      </c>
      <c r="AV235" s="843" t="e">
        <f aca="false">IF($AT$44="Region",IF($E235=AU$762,$T235,""),IF($G235=AU$762,$T235,""))</f>
        <v>#REF!</v>
      </c>
      <c r="AW235" s="628"/>
      <c r="AX235" s="843" t="e">
        <f aca="false">IF($AT$44="region",IF($E235=AX$762,$S235,""),IF($G235=AX$762,$S235,""))</f>
        <v>#REF!</v>
      </c>
      <c r="AY235" s="843" t="e">
        <f aca="false">IF($AT$44="Region",IF($E235=AX$762,$T235,""),IF($G235=AX$762,$T235,""))</f>
        <v>#REF!</v>
      </c>
      <c r="AZ235" s="628"/>
      <c r="BA235" s="843" t="e">
        <f aca="false">IF($AT$44="region",IF($E235=BA$762,$S235,""),IF($G235=BA$762,$S235,""))</f>
        <v>#REF!</v>
      </c>
      <c r="BB235" s="843" t="e">
        <f aca="false">IF($AT$44="Region",IF($E235=BA$762,$T235,""),IF($G235=BA$762,$T235,""))</f>
        <v>#REF!</v>
      </c>
      <c r="BC235" s="628"/>
      <c r="BD235" s="843" t="e">
        <f aca="false">IF($AT$44="region",IF($E235=BD$762,$S235,""),IF($G235=BD$762,$S235,""))</f>
        <v>#REF!</v>
      </c>
      <c r="BE235" s="843" t="e">
        <f aca="false">IF($AT$44="Region",IF($E235=BD$762,$T235,""),IF($G235=BD$762,$T235,""))</f>
        <v>#REF!</v>
      </c>
      <c r="BF235" s="628"/>
      <c r="BG235" s="843" t="e">
        <f aca="false">IF($AT$44="region",IF($E235=BG$762,$S235,""),IF($G235=BG$762,$S235,""))</f>
        <v>#REF!</v>
      </c>
      <c r="BH235" s="843" t="e">
        <f aca="false">IF($AT$44="Region",IF($E235=BG$762,$T235,""),IF($G235=BG$762,$T235,""))</f>
        <v>#REF!</v>
      </c>
      <c r="BI235" s="628"/>
      <c r="BJ235" s="843" t="str">
        <f aca="false">IF($E235=$BJ$47,S235,"")</f>
        <v/>
      </c>
      <c r="BK235" s="843" t="str">
        <f aca="false">IF($E235=$BJ$47,T235,"")</f>
        <v/>
      </c>
      <c r="BL235" s="628"/>
      <c r="BM235" s="843" t="str">
        <f aca="false">IF($E235=$BM$47,S235,"")</f>
        <v/>
      </c>
      <c r="BN235" s="843" t="str">
        <f aca="false">IF($E235=$BM$47,T235,"")</f>
        <v/>
      </c>
      <c r="BO235" s="628"/>
      <c r="BP235" s="843" t="str">
        <f aca="false">IF($E235=$BP$47,S235,"")</f>
        <v/>
      </c>
      <c r="BQ235" s="843" t="str">
        <f aca="false">IF($E235=$BP$47,T235,"")</f>
        <v/>
      </c>
      <c r="BR235" s="628"/>
      <c r="BS235" s="843" t="str">
        <f aca="false">IF($E235=$BS$47,S235,"")</f>
        <v/>
      </c>
      <c r="BT235" s="843" t="str">
        <f aca="false">IF($E235=$BS$47,T235,"")</f>
        <v/>
      </c>
      <c r="BU235" s="628"/>
      <c r="BV235" s="729"/>
    </row>
    <row r="236" s="667" customFormat="true" ht="15" hidden="false" customHeight="false" outlineLevel="0" collapsed="false">
      <c r="A236" s="828" t="n">
        <v>9</v>
      </c>
      <c r="B236" s="829" t="str">
        <f aca="false">CONCATENATE(E236,": ",C236)</f>
        <v>OECD90: Browne 2012</v>
      </c>
      <c r="C236" s="830" t="s">
        <v>493</v>
      </c>
      <c r="D236" s="830" t="s">
        <v>494</v>
      </c>
      <c r="E236" s="831" t="s">
        <v>75</v>
      </c>
      <c r="F236" s="830" t="s">
        <v>421</v>
      </c>
      <c r="G236" s="831"/>
      <c r="H236" s="832" t="s">
        <v>252</v>
      </c>
      <c r="I236" s="830" t="n">
        <v>2012</v>
      </c>
      <c r="J236" s="830"/>
      <c r="K236" s="833"/>
      <c r="L236" s="834" t="s">
        <v>495</v>
      </c>
      <c r="M236" s="835" t="n">
        <f aca="false">(K236*0.77)*$AC$7</f>
        <v>0</v>
      </c>
      <c r="N236" s="836" t="s">
        <v>417</v>
      </c>
      <c r="O236" s="837"/>
      <c r="P236" s="833" t="s">
        <v>497</v>
      </c>
      <c r="Q236" s="838"/>
      <c r="R236" s="839"/>
      <c r="S236" s="840" t="n">
        <f aca="false">IF(R236="Y","",IF(AND(M236="",K236=""),"",IF(M236="",K236,M236)))</f>
        <v>0</v>
      </c>
      <c r="T236" s="841" t="n">
        <f aca="false">IF(S236="","",IF($S$256="Y",U236,IF(S236&gt;=$S$248-$AB$35*$S$252,IF(S236&lt;=$S$248+$AB$35*$S$252,S236,""),"")))</f>
        <v>0</v>
      </c>
      <c r="U236" s="840" t="n">
        <f aca="false">IF(R236="Y","",IF(AND(M236="",K236=""),"",IF(M236="",K236*O236,M236*O236)))</f>
        <v>0</v>
      </c>
      <c r="V236" s="842" t="str">
        <f aca="false">IF(AND(N236="",L236=""),"",IF(N236="",L236,N236))</f>
        <v>US$2014/ ha/ yr</v>
      </c>
      <c r="W236" s="628"/>
      <c r="X236" s="628"/>
      <c r="Z236" s="728"/>
      <c r="AP236" s="729"/>
      <c r="AQ236" s="628"/>
      <c r="AR236" s="628"/>
      <c r="AS236" s="844"/>
      <c r="AT236" s="628"/>
      <c r="AU236" s="843" t="e">
        <f aca="false">IF($AT$44="region",IF($E236=AU$762,$S236,""),IF($G236=AU$762,$S236,""))</f>
        <v>#REF!</v>
      </c>
      <c r="AV236" s="843" t="e">
        <f aca="false">IF($AT$44="Region",IF($E236=AU$762,$T236,""),IF($G236=AU$762,$T236,""))</f>
        <v>#REF!</v>
      </c>
      <c r="AW236" s="628"/>
      <c r="AX236" s="843" t="e">
        <f aca="false">IF($AT$44="region",IF($E236=AX$762,$S236,""),IF($G236=AX$762,$S236,""))</f>
        <v>#REF!</v>
      </c>
      <c r="AY236" s="843" t="e">
        <f aca="false">IF($AT$44="Region",IF($E236=AX$762,$T236,""),IF($G236=AX$762,$T236,""))</f>
        <v>#REF!</v>
      </c>
      <c r="AZ236" s="628"/>
      <c r="BA236" s="843" t="e">
        <f aca="false">IF($AT$44="region",IF($E236=BA$762,$S236,""),IF($G236=BA$762,$S236,""))</f>
        <v>#REF!</v>
      </c>
      <c r="BB236" s="843" t="e">
        <f aca="false">IF($AT$44="Region",IF($E236=BA$762,$T236,""),IF($G236=BA$762,$T236,""))</f>
        <v>#REF!</v>
      </c>
      <c r="BC236" s="628"/>
      <c r="BD236" s="843" t="e">
        <f aca="false">IF($AT$44="region",IF($E236=BD$762,$S236,""),IF($G236=BD$762,$S236,""))</f>
        <v>#REF!</v>
      </c>
      <c r="BE236" s="843" t="e">
        <f aca="false">IF($AT$44="Region",IF($E236=BD$762,$T236,""),IF($G236=BD$762,$T236,""))</f>
        <v>#REF!</v>
      </c>
      <c r="BF236" s="628"/>
      <c r="BG236" s="843" t="e">
        <f aca="false">IF($AT$44="region",IF($E236=BG$762,$S236,""),IF($G236=BG$762,$S236,""))</f>
        <v>#REF!</v>
      </c>
      <c r="BH236" s="843" t="e">
        <f aca="false">IF($AT$44="Region",IF($E236=BG$762,$T236,""),IF($G236=BG$762,$T236,""))</f>
        <v>#REF!</v>
      </c>
      <c r="BI236" s="628"/>
      <c r="BJ236" s="843" t="str">
        <f aca="false">IF($E236=$BJ$47,S236,"")</f>
        <v/>
      </c>
      <c r="BK236" s="843" t="str">
        <f aca="false">IF($E236=$BJ$47,T236,"")</f>
        <v/>
      </c>
      <c r="BL236" s="628"/>
      <c r="BM236" s="843" t="str">
        <f aca="false">IF($E236=$BM$47,S236,"")</f>
        <v/>
      </c>
      <c r="BN236" s="843" t="str">
        <f aca="false">IF($E236=$BM$47,T236,"")</f>
        <v/>
      </c>
      <c r="BO236" s="628"/>
      <c r="BP236" s="843" t="str">
        <f aca="false">IF($E236=$BP$47,S236,"")</f>
        <v/>
      </c>
      <c r="BQ236" s="843" t="str">
        <f aca="false">IF($E236=$BP$47,T236,"")</f>
        <v/>
      </c>
      <c r="BR236" s="628"/>
      <c r="BS236" s="843" t="str">
        <f aca="false">IF($E236=$BS$47,S236,"")</f>
        <v/>
      </c>
      <c r="BT236" s="843" t="str">
        <f aca="false">IF($E236=$BS$47,T236,"")</f>
        <v/>
      </c>
      <c r="BU236" s="628"/>
      <c r="BV236" s="729"/>
    </row>
    <row r="237" s="667" customFormat="true" ht="15.75" hidden="false" customHeight="false" outlineLevel="0" collapsed="false">
      <c r="A237" s="828" t="n">
        <v>10</v>
      </c>
      <c r="B237" s="829" t="str">
        <f aca="false">CONCATENATE(E237,": ",C237)</f>
        <v>Latin America: Guevara 2012</v>
      </c>
      <c r="C237" s="830" t="s">
        <v>444</v>
      </c>
      <c r="D237" s="845" t="s">
        <v>445</v>
      </c>
      <c r="E237" s="831" t="s">
        <v>79</v>
      </c>
      <c r="F237" s="830" t="s">
        <v>446</v>
      </c>
      <c r="G237" s="831"/>
      <c r="H237" s="832" t="s">
        <v>252</v>
      </c>
      <c r="I237" s="830" t="n">
        <v>2010</v>
      </c>
      <c r="J237" s="830"/>
      <c r="K237" s="833"/>
      <c r="L237" s="834" t="s">
        <v>498</v>
      </c>
      <c r="M237" s="835" t="n">
        <f aca="false">K237*$AC$9</f>
        <v>0</v>
      </c>
      <c r="N237" s="836" t="s">
        <v>417</v>
      </c>
      <c r="O237" s="837"/>
      <c r="P237" s="833" t="s">
        <v>499</v>
      </c>
      <c r="Q237" s="838"/>
      <c r="R237" s="839"/>
      <c r="S237" s="840" t="n">
        <f aca="false">IF(R237="Y","",IF(AND(M237="",K237=""),"",IF(M237="",K237,M237)))</f>
        <v>0</v>
      </c>
      <c r="T237" s="841" t="n">
        <f aca="false">IF(S237="","",IF($S$256="Y",U237,IF(S237&gt;=$S$248-$AB$35*$S$252,IF(S237&lt;=$S$248+$AB$35*$S$252,S237,""),"")))</f>
        <v>0</v>
      </c>
      <c r="U237" s="840" t="n">
        <f aca="false">IF(R237="Y","",IF(AND(M237="",K237=""),"",IF(M237="",K237*O237,M237*O237)))</f>
        <v>0</v>
      </c>
      <c r="V237" s="842" t="str">
        <f aca="false">IF(AND(N237="",L237=""),"",IF(N237="",L237,N237))</f>
        <v>US$2014/ ha/ yr</v>
      </c>
      <c r="W237" s="628"/>
      <c r="X237" s="628"/>
      <c r="Z237" s="728"/>
      <c r="AP237" s="729"/>
      <c r="AQ237" s="628"/>
      <c r="AR237" s="628"/>
      <c r="AS237" s="844"/>
      <c r="AT237" s="628"/>
      <c r="AU237" s="843" t="e">
        <f aca="false">IF($AT$44="region",IF($E237=AU$762,$S237,""),IF($G237=AU$762,$S237,""))</f>
        <v>#REF!</v>
      </c>
      <c r="AV237" s="843" t="e">
        <f aca="false">IF($AT$44="Region",IF($E237=AU$762,$T237,""),IF($G237=AU$762,$T237,""))</f>
        <v>#REF!</v>
      </c>
      <c r="AW237" s="628"/>
      <c r="AX237" s="843" t="e">
        <f aca="false">IF($AT$44="region",IF($E237=AX$762,$S237,""),IF($G237=AX$762,$S237,""))</f>
        <v>#REF!</v>
      </c>
      <c r="AY237" s="843" t="e">
        <f aca="false">IF($AT$44="Region",IF($E237=AX$762,$T237,""),IF($G237=AX$762,$T237,""))</f>
        <v>#REF!</v>
      </c>
      <c r="AZ237" s="628"/>
      <c r="BA237" s="843" t="e">
        <f aca="false">IF($AT$44="region",IF($E237=BA$762,$S237,""),IF($G237=BA$762,$S237,""))</f>
        <v>#REF!</v>
      </c>
      <c r="BB237" s="843" t="e">
        <f aca="false">IF($AT$44="Region",IF($E237=BA$762,$T237,""),IF($G237=BA$762,$T237,""))</f>
        <v>#REF!</v>
      </c>
      <c r="BC237" s="628"/>
      <c r="BD237" s="843" t="e">
        <f aca="false">IF($AT$44="region",IF($E237=BD$762,$S237,""),IF($G237=BD$762,$S237,""))</f>
        <v>#REF!</v>
      </c>
      <c r="BE237" s="843" t="e">
        <f aca="false">IF($AT$44="Region",IF($E237=BD$762,$T237,""),IF($G237=BD$762,$T237,""))</f>
        <v>#REF!</v>
      </c>
      <c r="BF237" s="628"/>
      <c r="BG237" s="843" t="e">
        <f aca="false">IF($AT$44="region",IF($E237=BG$762,$S237,""),IF($G237=BG$762,$S237,""))</f>
        <v>#REF!</v>
      </c>
      <c r="BH237" s="843" t="e">
        <f aca="false">IF($AT$44="Region",IF($E237=BG$762,$T237,""),IF($G237=BG$762,$T237,""))</f>
        <v>#REF!</v>
      </c>
      <c r="BI237" s="628"/>
      <c r="BJ237" s="843" t="str">
        <f aca="false">IF($E237=$BJ$47,S237,"")</f>
        <v/>
      </c>
      <c r="BK237" s="843" t="str">
        <f aca="false">IF($E237=$BJ$47,T237,"")</f>
        <v/>
      </c>
      <c r="BL237" s="628"/>
      <c r="BM237" s="843" t="str">
        <f aca="false">IF($E237=$BM$47,S237,"")</f>
        <v/>
      </c>
      <c r="BN237" s="843" t="str">
        <f aca="false">IF($E237=$BM$47,T237,"")</f>
        <v/>
      </c>
      <c r="BO237" s="628"/>
      <c r="BP237" s="843" t="str">
        <f aca="false">IF($E237=$BP$47,S237,"")</f>
        <v/>
      </c>
      <c r="BQ237" s="843" t="str">
        <f aca="false">IF($E237=$BP$47,T237,"")</f>
        <v/>
      </c>
      <c r="BR237" s="628"/>
      <c r="BS237" s="843" t="str">
        <f aca="false">IF($E237=$BS$47,S237,"")</f>
        <v/>
      </c>
      <c r="BT237" s="843" t="str">
        <f aca="false">IF($E237=$BS$47,T237,"")</f>
        <v/>
      </c>
      <c r="BU237" s="628"/>
      <c r="BV237" s="729"/>
    </row>
    <row r="238" s="667" customFormat="true" ht="15" hidden="false" customHeight="false" outlineLevel="0" collapsed="false">
      <c r="A238" s="828" t="n">
        <v>11</v>
      </c>
      <c r="B238" s="829" t="str">
        <f aca="false">CONCATENATE(E238,": ",C238)</f>
        <v>: </v>
      </c>
      <c r="C238" s="830"/>
      <c r="D238" s="830"/>
      <c r="E238" s="831"/>
      <c r="F238" s="830"/>
      <c r="G238" s="831"/>
      <c r="H238" s="832"/>
      <c r="I238" s="830"/>
      <c r="J238" s="830"/>
      <c r="K238" s="833"/>
      <c r="L238" s="834"/>
      <c r="M238" s="835"/>
      <c r="N238" s="836" t="s">
        <v>500</v>
      </c>
      <c r="O238" s="837"/>
      <c r="P238" s="833"/>
      <c r="Q238" s="838"/>
      <c r="R238" s="839"/>
      <c r="S238" s="840" t="str">
        <f aca="false">IF(R238="Y","",IF(AND(M238="",K238=""),"",IF(M238="",K238,M238)))</f>
        <v/>
      </c>
      <c r="T238" s="841" t="str">
        <f aca="false">IF(S238="","",IF($S$256="Y",U238,IF(S238&gt;=$S$248-$AB$35*$S$252,IF(S238&lt;=$S$248+$AB$35*$S$252,S238,""),"")))</f>
        <v/>
      </c>
      <c r="U238" s="840" t="str">
        <f aca="false">IF(R238="Y","",IF(AND(M238="",K238=""),"",IF(M238="",K238*O238,M238*O238)))</f>
        <v/>
      </c>
      <c r="V238" s="842" t="str">
        <f aca="false">IF(AND(N238="",L238=""),"",IF(N238="",L238,N238))</f>
        <v>US$2014/ha/yr</v>
      </c>
      <c r="W238" s="628"/>
      <c r="X238" s="628"/>
      <c r="Z238" s="728"/>
      <c r="AP238" s="729"/>
      <c r="AQ238" s="628"/>
      <c r="AR238" s="628"/>
      <c r="AS238" s="844"/>
      <c r="AT238" s="628"/>
      <c r="AU238" s="843" t="e">
        <f aca="false">IF($AT$44="region",IF($E238=AU$762,$S238,""),IF($G238=AU$762,$S238,""))</f>
        <v>#REF!</v>
      </c>
      <c r="AV238" s="843" t="e">
        <f aca="false">IF($AT$44="Region",IF($E238=AU$762,$T238,""),IF($G238=AU$762,$T238,""))</f>
        <v>#REF!</v>
      </c>
      <c r="AW238" s="628"/>
      <c r="AX238" s="843" t="e">
        <f aca="false">IF($AT$44="region",IF($E238=AX$762,$S238,""),IF($G238=AX$762,$S238,""))</f>
        <v>#REF!</v>
      </c>
      <c r="AY238" s="843" t="e">
        <f aca="false">IF($AT$44="Region",IF($E238=AX$762,$T238,""),IF($G238=AX$762,$T238,""))</f>
        <v>#REF!</v>
      </c>
      <c r="AZ238" s="628"/>
      <c r="BA238" s="843" t="e">
        <f aca="false">IF($AT$44="region",IF($E238=BA$762,$S238,""),IF($G238=BA$762,$S238,""))</f>
        <v>#REF!</v>
      </c>
      <c r="BB238" s="843" t="e">
        <f aca="false">IF($AT$44="Region",IF($E238=BA$762,$T238,""),IF($G238=BA$762,$T238,""))</f>
        <v>#REF!</v>
      </c>
      <c r="BC238" s="628"/>
      <c r="BD238" s="843" t="e">
        <f aca="false">IF($AT$44="region",IF($E238=BD$762,$S238,""),IF($G238=BD$762,$S238,""))</f>
        <v>#REF!</v>
      </c>
      <c r="BE238" s="843" t="e">
        <f aca="false">IF($AT$44="Region",IF($E238=BD$762,$T238,""),IF($G238=BD$762,$T238,""))</f>
        <v>#REF!</v>
      </c>
      <c r="BF238" s="628"/>
      <c r="BG238" s="843" t="e">
        <f aca="false">IF($AT$44="region",IF($E238=BG$762,$S238,""),IF($G238=BG$762,$S238,""))</f>
        <v>#REF!</v>
      </c>
      <c r="BH238" s="843" t="e">
        <f aca="false">IF($AT$44="Region",IF($E238=BG$762,$T238,""),IF($G238=BG$762,$T238,""))</f>
        <v>#REF!</v>
      </c>
      <c r="BI238" s="628"/>
      <c r="BJ238" s="843" t="str">
        <f aca="false">IF($E238=$BJ$47,S238,"")</f>
        <v/>
      </c>
      <c r="BK238" s="843" t="str">
        <f aca="false">IF($E238=$BJ$47,T238,"")</f>
        <v/>
      </c>
      <c r="BL238" s="628"/>
      <c r="BM238" s="843" t="str">
        <f aca="false">IF($E238=$BM$47,S238,"")</f>
        <v/>
      </c>
      <c r="BN238" s="843" t="str">
        <f aca="false">IF($E238=$BM$47,T238,"")</f>
        <v/>
      </c>
      <c r="BO238" s="628"/>
      <c r="BP238" s="843" t="str">
        <f aca="false">IF($E238=$BP$47,S238,"")</f>
        <v/>
      </c>
      <c r="BQ238" s="843" t="str">
        <f aca="false">IF($E238=$BP$47,T238,"")</f>
        <v/>
      </c>
      <c r="BR238" s="628"/>
      <c r="BS238" s="843" t="str">
        <f aca="false">IF($E238=$BS$47,S238,"")</f>
        <v/>
      </c>
      <c r="BT238" s="843" t="str">
        <f aca="false">IF($E238=$BS$47,T238,"")</f>
        <v/>
      </c>
      <c r="BU238" s="628"/>
      <c r="BV238" s="729"/>
    </row>
    <row r="239" s="667" customFormat="true" ht="15" hidden="false" customHeight="false" outlineLevel="0" collapsed="false">
      <c r="A239" s="828" t="n">
        <v>12</v>
      </c>
      <c r="B239" s="829" t="str">
        <f aca="false">CONCATENATE(E239,": ",C239)</f>
        <v>: </v>
      </c>
      <c r="C239" s="830"/>
      <c r="D239" s="830"/>
      <c r="E239" s="831"/>
      <c r="F239" s="830"/>
      <c r="G239" s="831"/>
      <c r="H239" s="832"/>
      <c r="I239" s="830"/>
      <c r="J239" s="830"/>
      <c r="K239" s="833"/>
      <c r="L239" s="834"/>
      <c r="M239" s="835"/>
      <c r="N239" s="836" t="s">
        <v>500</v>
      </c>
      <c r="O239" s="837"/>
      <c r="P239" s="833"/>
      <c r="Q239" s="838"/>
      <c r="R239" s="839"/>
      <c r="S239" s="840" t="str">
        <f aca="false">IF(R239="Y","",IF(AND(M239="",K239=""),"",IF(M239="",K239,M239)))</f>
        <v/>
      </c>
      <c r="T239" s="841" t="str">
        <f aca="false">IF(S239="","",IF($S$256="Y",U239,IF(S239&gt;=$S$248-$AB$35*$S$252,IF(S239&lt;=$S$248+$AB$35*$S$252,S239,""),"")))</f>
        <v/>
      </c>
      <c r="U239" s="840" t="str">
        <f aca="false">IF(R239="Y","",IF(AND(M239="",K239=""),"",IF(M239="",K239*O239,M239*O239)))</f>
        <v/>
      </c>
      <c r="V239" s="842" t="str">
        <f aca="false">IF(AND(N239="",L239=""),"",IF(N239="",L239,N239))</f>
        <v>US$2014/ha/yr</v>
      </c>
      <c r="W239" s="628"/>
      <c r="X239" s="628"/>
      <c r="Z239" s="728"/>
      <c r="AP239" s="729"/>
      <c r="AQ239" s="628"/>
      <c r="AR239" s="628"/>
      <c r="AS239" s="844"/>
      <c r="AT239" s="628"/>
      <c r="AU239" s="843" t="e">
        <f aca="false">IF($AT$44="region",IF($E239=AU$762,$S239,""),IF($G239=AU$762,$S239,""))</f>
        <v>#REF!</v>
      </c>
      <c r="AV239" s="843" t="e">
        <f aca="false">IF($AT$44="Region",IF($E239=AU$762,$T239,""),IF($G239=AU$762,$T239,""))</f>
        <v>#REF!</v>
      </c>
      <c r="AW239" s="628"/>
      <c r="AX239" s="843" t="e">
        <f aca="false">IF($AT$44="region",IF($E239=AX$762,$S239,""),IF($G239=AX$762,$S239,""))</f>
        <v>#REF!</v>
      </c>
      <c r="AY239" s="843" t="e">
        <f aca="false">IF($AT$44="Region",IF($E239=AX$762,$T239,""),IF($G239=AX$762,$T239,""))</f>
        <v>#REF!</v>
      </c>
      <c r="AZ239" s="628"/>
      <c r="BA239" s="843" t="e">
        <f aca="false">IF($AT$44="region",IF($E239=BA$762,$S239,""),IF($G239=BA$762,$S239,""))</f>
        <v>#REF!</v>
      </c>
      <c r="BB239" s="843" t="e">
        <f aca="false">IF($AT$44="Region",IF($E239=BA$762,$T239,""),IF($G239=BA$762,$T239,""))</f>
        <v>#REF!</v>
      </c>
      <c r="BC239" s="628"/>
      <c r="BD239" s="843" t="e">
        <f aca="false">IF($AT$44="region",IF($E239=BD$762,$S239,""),IF($G239=BD$762,$S239,""))</f>
        <v>#REF!</v>
      </c>
      <c r="BE239" s="843" t="e">
        <f aca="false">IF($AT$44="Region",IF($E239=BD$762,$T239,""),IF($G239=BD$762,$T239,""))</f>
        <v>#REF!</v>
      </c>
      <c r="BF239" s="628"/>
      <c r="BG239" s="843" t="e">
        <f aca="false">IF($AT$44="region",IF($E239=BG$762,$S239,""),IF($G239=BG$762,$S239,""))</f>
        <v>#REF!</v>
      </c>
      <c r="BH239" s="843" t="e">
        <f aca="false">IF($AT$44="Region",IF($E239=BG$762,$T239,""),IF($G239=BG$762,$T239,""))</f>
        <v>#REF!</v>
      </c>
      <c r="BI239" s="628"/>
      <c r="BJ239" s="843" t="str">
        <f aca="false">IF($E239=$BJ$47,S239,"")</f>
        <v/>
      </c>
      <c r="BK239" s="843" t="str">
        <f aca="false">IF($E239=$BJ$47,T239,"")</f>
        <v/>
      </c>
      <c r="BL239" s="628"/>
      <c r="BM239" s="843" t="str">
        <f aca="false">IF($E239=$BM$47,S239,"")</f>
        <v/>
      </c>
      <c r="BN239" s="843" t="str">
        <f aca="false">IF($E239=$BM$47,T239,"")</f>
        <v/>
      </c>
      <c r="BO239" s="628"/>
      <c r="BP239" s="843" t="str">
        <f aca="false">IF($E239=$BP$47,S239,"")</f>
        <v/>
      </c>
      <c r="BQ239" s="843" t="str">
        <f aca="false">IF($E239=$BP$47,T239,"")</f>
        <v/>
      </c>
      <c r="BR239" s="628"/>
      <c r="BS239" s="843" t="str">
        <f aca="false">IF($E239=$BS$47,S239,"")</f>
        <v/>
      </c>
      <c r="BT239" s="843" t="str">
        <f aca="false">IF($E239=$BS$47,T239,"")</f>
        <v/>
      </c>
      <c r="BU239" s="628"/>
      <c r="BV239" s="729"/>
    </row>
    <row r="240" s="667" customFormat="true" ht="15" hidden="false" customHeight="false" outlineLevel="0" collapsed="false">
      <c r="A240" s="828" t="n">
        <v>13</v>
      </c>
      <c r="B240" s="829" t="str">
        <f aca="false">CONCATENATE(E240,": ",C240)</f>
        <v>: </v>
      </c>
      <c r="C240" s="830"/>
      <c r="D240" s="830"/>
      <c r="E240" s="831"/>
      <c r="F240" s="830"/>
      <c r="G240" s="831"/>
      <c r="H240" s="832"/>
      <c r="I240" s="830"/>
      <c r="J240" s="830"/>
      <c r="K240" s="833"/>
      <c r="L240" s="834"/>
      <c r="M240" s="835"/>
      <c r="N240" s="836" t="s">
        <v>500</v>
      </c>
      <c r="O240" s="837"/>
      <c r="P240" s="833"/>
      <c r="Q240" s="838"/>
      <c r="R240" s="839"/>
      <c r="S240" s="840" t="str">
        <f aca="false">IF(R240="Y","",IF(AND(M240="",K240=""),"",IF(M240="",K240,M240)))</f>
        <v/>
      </c>
      <c r="T240" s="841" t="str">
        <f aca="false">IF(S240="","",IF($S$256="Y",U240,IF(S240&gt;=$S$248-$AB$35*$S$252,IF(S240&lt;=$S$248+$AB$35*$S$252,S240,""),"")))</f>
        <v/>
      </c>
      <c r="U240" s="840" t="str">
        <f aca="false">IF(R240="Y","",IF(AND(M240="",K240=""),"",IF(M240="",K240*O240,M240*O240)))</f>
        <v/>
      </c>
      <c r="V240" s="842" t="str">
        <f aca="false">IF(AND(N240="",L240=""),"",IF(N240="",L240,N240))</f>
        <v>US$2014/ha/yr</v>
      </c>
      <c r="W240" s="628"/>
      <c r="X240" s="628"/>
      <c r="Z240" s="728"/>
      <c r="AP240" s="729"/>
      <c r="AQ240" s="628"/>
      <c r="AR240" s="628"/>
      <c r="AS240" s="844"/>
      <c r="AT240" s="628"/>
      <c r="AU240" s="843" t="e">
        <f aca="false">IF($AT$44="region",IF($E240=AU$762,$S240,""),IF($G240=AU$762,$S240,""))</f>
        <v>#REF!</v>
      </c>
      <c r="AV240" s="843" t="e">
        <f aca="false">IF($AT$44="Region",IF($E240=AU$762,$T240,""),IF($G240=AU$762,$T240,""))</f>
        <v>#REF!</v>
      </c>
      <c r="AW240" s="628"/>
      <c r="AX240" s="843" t="e">
        <f aca="false">IF($AT$44="region",IF($E240=AX$762,$S240,""),IF($G240=AX$762,$S240,""))</f>
        <v>#REF!</v>
      </c>
      <c r="AY240" s="843" t="e">
        <f aca="false">IF($AT$44="Region",IF($E240=AX$762,$T240,""),IF($G240=AX$762,$T240,""))</f>
        <v>#REF!</v>
      </c>
      <c r="AZ240" s="628"/>
      <c r="BA240" s="843" t="e">
        <f aca="false">IF($AT$44="region",IF($E240=BA$762,$S240,""),IF($G240=BA$762,$S240,""))</f>
        <v>#REF!</v>
      </c>
      <c r="BB240" s="843" t="e">
        <f aca="false">IF($AT$44="Region",IF($E240=BA$762,$T240,""),IF($G240=BA$762,$T240,""))</f>
        <v>#REF!</v>
      </c>
      <c r="BC240" s="628"/>
      <c r="BD240" s="843" t="e">
        <f aca="false">IF($AT$44="region",IF($E240=BD$762,$S240,""),IF($G240=BD$762,$S240,""))</f>
        <v>#REF!</v>
      </c>
      <c r="BE240" s="843" t="e">
        <f aca="false">IF($AT$44="Region",IF($E240=BD$762,$T240,""),IF($G240=BD$762,$T240,""))</f>
        <v>#REF!</v>
      </c>
      <c r="BF240" s="628"/>
      <c r="BG240" s="843" t="e">
        <f aca="false">IF($AT$44="region",IF($E240=BG$762,$S240,""),IF($G240=BG$762,$S240,""))</f>
        <v>#REF!</v>
      </c>
      <c r="BH240" s="843" t="e">
        <f aca="false">IF($AT$44="Region",IF($E240=BG$762,$T240,""),IF($G240=BG$762,$T240,""))</f>
        <v>#REF!</v>
      </c>
      <c r="BI240" s="628"/>
      <c r="BJ240" s="843" t="str">
        <f aca="false">IF($E240=$BJ$47,S240,"")</f>
        <v/>
      </c>
      <c r="BK240" s="843" t="str">
        <f aca="false">IF($E240=$BJ$47,T240,"")</f>
        <v/>
      </c>
      <c r="BL240" s="628"/>
      <c r="BM240" s="843" t="str">
        <f aca="false">IF($E240=$BM$47,S240,"")</f>
        <v/>
      </c>
      <c r="BN240" s="843" t="str">
        <f aca="false">IF($E240=$BM$47,T240,"")</f>
        <v/>
      </c>
      <c r="BO240" s="628"/>
      <c r="BP240" s="843" t="str">
        <f aca="false">IF($E240=$BP$47,S240,"")</f>
        <v/>
      </c>
      <c r="BQ240" s="843" t="str">
        <f aca="false">IF($E240=$BP$47,T240,"")</f>
        <v/>
      </c>
      <c r="BR240" s="628"/>
      <c r="BS240" s="843" t="str">
        <f aca="false">IF($E240=$BS$47,S240,"")</f>
        <v/>
      </c>
      <c r="BT240" s="843" t="str">
        <f aca="false">IF($E240=$BS$47,T240,"")</f>
        <v/>
      </c>
      <c r="BU240" s="628"/>
      <c r="BV240" s="729"/>
    </row>
    <row r="241" s="667" customFormat="true" ht="15" hidden="false" customHeight="false" outlineLevel="0" collapsed="false">
      <c r="A241" s="828" t="n">
        <v>14</v>
      </c>
      <c r="B241" s="829" t="str">
        <f aca="false">CONCATENATE(E241,": ",C241)</f>
        <v>: </v>
      </c>
      <c r="C241" s="830"/>
      <c r="D241" s="830"/>
      <c r="E241" s="831"/>
      <c r="F241" s="830"/>
      <c r="G241" s="831"/>
      <c r="H241" s="832"/>
      <c r="I241" s="830"/>
      <c r="J241" s="830"/>
      <c r="K241" s="833"/>
      <c r="L241" s="834"/>
      <c r="M241" s="835"/>
      <c r="N241" s="836" t="s">
        <v>500</v>
      </c>
      <c r="O241" s="837"/>
      <c r="P241" s="833"/>
      <c r="Q241" s="838"/>
      <c r="R241" s="839"/>
      <c r="S241" s="840" t="str">
        <f aca="false">IF(R241="Y","",IF(AND(M241="",K241=""),"",IF(M241="",K241,M241)))</f>
        <v/>
      </c>
      <c r="T241" s="841" t="str">
        <f aca="false">IF(S241="","",IF($S$256="Y",U241,IF(S241&gt;=$S$248-$AB$35*$S$252,IF(S241&lt;=$S$248+$AB$35*$S$252,S241,""),"")))</f>
        <v/>
      </c>
      <c r="U241" s="840" t="str">
        <f aca="false">IF(R241="Y","",IF(AND(M241="",K241=""),"",IF(M241="",K241*O241,M241*O241)))</f>
        <v/>
      </c>
      <c r="V241" s="842" t="str">
        <f aca="false">IF(AND(N241="",L241=""),"",IF(N241="",L241,N241))</f>
        <v>US$2014/ha/yr</v>
      </c>
      <c r="W241" s="628"/>
      <c r="X241" s="628"/>
      <c r="Z241" s="728"/>
      <c r="AP241" s="729"/>
      <c r="AQ241" s="628"/>
      <c r="AR241" s="628"/>
      <c r="AS241" s="844"/>
      <c r="AT241" s="628"/>
      <c r="AU241" s="843" t="e">
        <f aca="false">IF($AT$44="region",IF($E241=AU$762,$S241,""),IF($G241=AU$762,$S241,""))</f>
        <v>#REF!</v>
      </c>
      <c r="AV241" s="843" t="e">
        <f aca="false">IF($AT$44="Region",IF($E241=AU$762,$T241,""),IF($G241=AU$762,$T241,""))</f>
        <v>#REF!</v>
      </c>
      <c r="AW241" s="628"/>
      <c r="AX241" s="843" t="e">
        <f aca="false">IF($AT$44="region",IF($E241=AX$762,$S241,""),IF($G241=AX$762,$S241,""))</f>
        <v>#REF!</v>
      </c>
      <c r="AY241" s="843" t="e">
        <f aca="false">IF($AT$44="Region",IF($E241=AX$762,$T241,""),IF($G241=AX$762,$T241,""))</f>
        <v>#REF!</v>
      </c>
      <c r="AZ241" s="628"/>
      <c r="BA241" s="843" t="e">
        <f aca="false">IF($AT$44="region",IF($E241=BA$762,$S241,""),IF($G241=BA$762,$S241,""))</f>
        <v>#REF!</v>
      </c>
      <c r="BB241" s="843" t="e">
        <f aca="false">IF($AT$44="Region",IF($E241=BA$762,$T241,""),IF($G241=BA$762,$T241,""))</f>
        <v>#REF!</v>
      </c>
      <c r="BC241" s="628"/>
      <c r="BD241" s="843" t="e">
        <f aca="false">IF($AT$44="region",IF($E241=BD$762,$S241,""),IF($G241=BD$762,$S241,""))</f>
        <v>#REF!</v>
      </c>
      <c r="BE241" s="843" t="e">
        <f aca="false">IF($AT$44="Region",IF($E241=BD$762,$T241,""),IF($G241=BD$762,$T241,""))</f>
        <v>#REF!</v>
      </c>
      <c r="BF241" s="628"/>
      <c r="BG241" s="843" t="e">
        <f aca="false">IF($AT$44="region",IF($E241=BG$762,$S241,""),IF($G241=BG$762,$S241,""))</f>
        <v>#REF!</v>
      </c>
      <c r="BH241" s="843" t="e">
        <f aca="false">IF($AT$44="Region",IF($E241=BG$762,$T241,""),IF($G241=BG$762,$T241,""))</f>
        <v>#REF!</v>
      </c>
      <c r="BI241" s="628"/>
      <c r="BJ241" s="843" t="str">
        <f aca="false">IF($E241=$BJ$47,S241,"")</f>
        <v/>
      </c>
      <c r="BK241" s="843" t="str">
        <f aca="false">IF($E241=$BJ$47,T241,"")</f>
        <v/>
      </c>
      <c r="BL241" s="628"/>
      <c r="BM241" s="843" t="str">
        <f aca="false">IF($E241=$BM$47,S241,"")</f>
        <v/>
      </c>
      <c r="BN241" s="843" t="str">
        <f aca="false">IF($E241=$BM$47,T241,"")</f>
        <v/>
      </c>
      <c r="BO241" s="628"/>
      <c r="BP241" s="843" t="str">
        <f aca="false">IF($E241=$BP$47,S241,"")</f>
        <v/>
      </c>
      <c r="BQ241" s="843" t="str">
        <f aca="false">IF($E241=$BP$47,T241,"")</f>
        <v/>
      </c>
      <c r="BR241" s="628"/>
      <c r="BS241" s="843" t="str">
        <f aca="false">IF($E241=$BS$47,S241,"")</f>
        <v/>
      </c>
      <c r="BT241" s="843" t="str">
        <f aca="false">IF($E241=$BS$47,T241,"")</f>
        <v/>
      </c>
      <c r="BU241" s="628"/>
      <c r="BV241" s="729"/>
    </row>
    <row r="242" s="667" customFormat="true" ht="15" hidden="false" customHeight="false" outlineLevel="0" collapsed="false">
      <c r="A242" s="828" t="n">
        <v>15</v>
      </c>
      <c r="B242" s="829" t="str">
        <f aca="false">CONCATENATE(E242,": ",C242)</f>
        <v>: </v>
      </c>
      <c r="C242" s="830"/>
      <c r="D242" s="830"/>
      <c r="E242" s="831"/>
      <c r="F242" s="830"/>
      <c r="G242" s="831"/>
      <c r="H242" s="832"/>
      <c r="I242" s="830"/>
      <c r="J242" s="830"/>
      <c r="K242" s="833"/>
      <c r="L242" s="834"/>
      <c r="M242" s="835"/>
      <c r="N242" s="836" t="s">
        <v>500</v>
      </c>
      <c r="O242" s="837"/>
      <c r="P242" s="833"/>
      <c r="Q242" s="838"/>
      <c r="R242" s="839"/>
      <c r="S242" s="840" t="str">
        <f aca="false">IF(R242="Y","",IF(AND(M242="",K242=""),"",IF(M242="",K242,M242)))</f>
        <v/>
      </c>
      <c r="T242" s="841" t="str">
        <f aca="false">IF(S242="","",IF($S$256="Y",U242,IF(S242&gt;=$S$248-$AB$35*$S$252,IF(S242&lt;=$S$248+$AB$35*$S$252,S242,""),"")))</f>
        <v/>
      </c>
      <c r="U242" s="840" t="str">
        <f aca="false">IF(R242="Y","",IF(AND(M242="",K242=""),"",IF(M242="",K242*O242,M242*O242)))</f>
        <v/>
      </c>
      <c r="V242" s="842" t="str">
        <f aca="false">IF(AND(N242="",L242=""),"",IF(N242="",L242,N242))</f>
        <v>US$2014/ha/yr</v>
      </c>
      <c r="W242" s="628"/>
      <c r="X242" s="628"/>
      <c r="Z242" s="728"/>
      <c r="AP242" s="729"/>
      <c r="AQ242" s="628"/>
      <c r="AR242" s="628"/>
      <c r="AS242" s="844"/>
      <c r="AT242" s="628"/>
      <c r="AU242" s="843" t="e">
        <f aca="false">IF($AT$44="region",IF($E242=AU$762,$S242,""),IF($G242=AU$762,$S242,""))</f>
        <v>#REF!</v>
      </c>
      <c r="AV242" s="843" t="e">
        <f aca="false">IF($AT$44="Region",IF($E242=AU$762,$T242,""),IF($G242=AU$762,$T242,""))</f>
        <v>#REF!</v>
      </c>
      <c r="AW242" s="628"/>
      <c r="AX242" s="843" t="e">
        <f aca="false">IF($AT$44="region",IF($E242=AX$762,$S242,""),IF($G242=AX$762,$S242,""))</f>
        <v>#REF!</v>
      </c>
      <c r="AY242" s="843" t="e">
        <f aca="false">IF($AT$44="Region",IF($E242=AX$762,$T242,""),IF($G242=AX$762,$T242,""))</f>
        <v>#REF!</v>
      </c>
      <c r="AZ242" s="628"/>
      <c r="BA242" s="843" t="e">
        <f aca="false">IF($AT$44="region",IF($E242=BA$762,$S242,""),IF($G242=BA$762,$S242,""))</f>
        <v>#REF!</v>
      </c>
      <c r="BB242" s="843" t="e">
        <f aca="false">IF($AT$44="Region",IF($E242=BA$762,$T242,""),IF($G242=BA$762,$T242,""))</f>
        <v>#REF!</v>
      </c>
      <c r="BC242" s="628"/>
      <c r="BD242" s="843" t="e">
        <f aca="false">IF($AT$44="region",IF($E242=BD$762,$S242,""),IF($G242=BD$762,$S242,""))</f>
        <v>#REF!</v>
      </c>
      <c r="BE242" s="843" t="e">
        <f aca="false">IF($AT$44="Region",IF($E242=BD$762,$T242,""),IF($G242=BD$762,$T242,""))</f>
        <v>#REF!</v>
      </c>
      <c r="BF242" s="628"/>
      <c r="BG242" s="843" t="e">
        <f aca="false">IF($AT$44="region",IF($E242=BG$762,$S242,""),IF($G242=BG$762,$S242,""))</f>
        <v>#REF!</v>
      </c>
      <c r="BH242" s="843" t="e">
        <f aca="false">IF($AT$44="Region",IF($E242=BG$762,$T242,""),IF($G242=BG$762,$T242,""))</f>
        <v>#REF!</v>
      </c>
      <c r="BI242" s="628"/>
      <c r="BJ242" s="843" t="str">
        <f aca="false">IF($E242=$BJ$47,S242,"")</f>
        <v/>
      </c>
      <c r="BK242" s="843" t="str">
        <f aca="false">IF($E242=$BJ$47,T242,"")</f>
        <v/>
      </c>
      <c r="BL242" s="628"/>
      <c r="BM242" s="843" t="str">
        <f aca="false">IF($E242=$BM$47,S242,"")</f>
        <v/>
      </c>
      <c r="BN242" s="843" t="str">
        <f aca="false">IF($E242=$BM$47,T242,"")</f>
        <v/>
      </c>
      <c r="BO242" s="628"/>
      <c r="BP242" s="843" t="str">
        <f aca="false">IF($E242=$BP$47,S242,"")</f>
        <v/>
      </c>
      <c r="BQ242" s="843" t="str">
        <f aca="false">IF($E242=$BP$47,T242,"")</f>
        <v/>
      </c>
      <c r="BR242" s="628"/>
      <c r="BS242" s="843" t="str">
        <f aca="false">IF($E242=$BS$47,S242,"")</f>
        <v/>
      </c>
      <c r="BT242" s="843" t="str">
        <f aca="false">IF($E242=$BS$47,T242,"")</f>
        <v/>
      </c>
      <c r="BU242" s="628"/>
      <c r="BV242" s="729"/>
    </row>
    <row r="243" s="667" customFormat="true" ht="15" hidden="false" customHeight="false" outlineLevel="0" collapsed="false">
      <c r="A243" s="828" t="n">
        <v>16</v>
      </c>
      <c r="B243" s="829" t="str">
        <f aca="false">CONCATENATE(E243,": ",C243)</f>
        <v>: </v>
      </c>
      <c r="C243" s="830"/>
      <c r="D243" s="830"/>
      <c r="E243" s="831"/>
      <c r="F243" s="830"/>
      <c r="G243" s="831"/>
      <c r="H243" s="832"/>
      <c r="I243" s="830"/>
      <c r="J243" s="830"/>
      <c r="K243" s="833"/>
      <c r="L243" s="834"/>
      <c r="M243" s="835"/>
      <c r="N243" s="836" t="s">
        <v>500</v>
      </c>
      <c r="O243" s="837"/>
      <c r="P243" s="833"/>
      <c r="Q243" s="838"/>
      <c r="R243" s="839"/>
      <c r="S243" s="840" t="str">
        <f aca="false">IF(R243="Y","",IF(AND(M243="",K243=""),"",IF(M243="",K243,M243)))</f>
        <v/>
      </c>
      <c r="T243" s="841" t="str">
        <f aca="false">IF(S243="","",IF($S$256="Y",U243,IF(S243&gt;=$S$248-$AB$35*$S$252,IF(S243&lt;=$S$248+$AB$35*$S$252,S243,""),"")))</f>
        <v/>
      </c>
      <c r="U243" s="840" t="str">
        <f aca="false">IF(R243="Y","",IF(AND(M243="",K243=""),"",IF(M243="",K243*O243,M243*O243)))</f>
        <v/>
      </c>
      <c r="V243" s="842" t="str">
        <f aca="false">IF(AND(N243="",L243=""),"",IF(N243="",L243,N243))</f>
        <v>US$2014/ha/yr</v>
      </c>
      <c r="W243" s="628"/>
      <c r="X243" s="628"/>
      <c r="Z243" s="728"/>
      <c r="AP243" s="729"/>
      <c r="AQ243" s="628"/>
      <c r="AR243" s="628"/>
      <c r="AS243" s="844"/>
      <c r="AT243" s="628"/>
      <c r="AU243" s="843" t="e">
        <f aca="false">IF($AT$44="region",IF($E243=AU$762,$S243,""),IF($G243=AU$762,$S243,""))</f>
        <v>#REF!</v>
      </c>
      <c r="AV243" s="843" t="e">
        <f aca="false">IF($AT$44="Region",IF($E243=AU$762,$T243,""),IF($G243=AU$762,$T243,""))</f>
        <v>#REF!</v>
      </c>
      <c r="AW243" s="628"/>
      <c r="AX243" s="843" t="e">
        <f aca="false">IF($AT$44="region",IF($E243=AX$762,$S243,""),IF($G243=AX$762,$S243,""))</f>
        <v>#REF!</v>
      </c>
      <c r="AY243" s="843" t="e">
        <f aca="false">IF($AT$44="Region",IF($E243=AX$762,$T243,""),IF($G243=AX$762,$T243,""))</f>
        <v>#REF!</v>
      </c>
      <c r="AZ243" s="628"/>
      <c r="BA243" s="843" t="e">
        <f aca="false">IF($AT$44="region",IF($E243=BA$762,$S243,""),IF($G243=BA$762,$S243,""))</f>
        <v>#REF!</v>
      </c>
      <c r="BB243" s="843" t="e">
        <f aca="false">IF($AT$44="Region",IF($E243=BA$762,$T243,""),IF($G243=BA$762,$T243,""))</f>
        <v>#REF!</v>
      </c>
      <c r="BC243" s="628"/>
      <c r="BD243" s="843" t="e">
        <f aca="false">IF($AT$44="region",IF($E243=BD$762,$S243,""),IF($G243=BD$762,$S243,""))</f>
        <v>#REF!</v>
      </c>
      <c r="BE243" s="843" t="e">
        <f aca="false">IF($AT$44="Region",IF($E243=BD$762,$T243,""),IF($G243=BD$762,$T243,""))</f>
        <v>#REF!</v>
      </c>
      <c r="BF243" s="628"/>
      <c r="BG243" s="843" t="e">
        <f aca="false">IF($AT$44="region",IF($E243=BG$762,$S243,""),IF($G243=BG$762,$S243,""))</f>
        <v>#REF!</v>
      </c>
      <c r="BH243" s="843" t="e">
        <f aca="false">IF($AT$44="Region",IF($E243=BG$762,$T243,""),IF($G243=BG$762,$T243,""))</f>
        <v>#REF!</v>
      </c>
      <c r="BI243" s="628"/>
      <c r="BJ243" s="843" t="str">
        <f aca="false">IF($E243=$BJ$47,S243,"")</f>
        <v/>
      </c>
      <c r="BK243" s="843" t="str">
        <f aca="false">IF($E243=$BJ$47,T243,"")</f>
        <v/>
      </c>
      <c r="BL243" s="628"/>
      <c r="BM243" s="843" t="str">
        <f aca="false">IF($E243=$BM$47,S243,"")</f>
        <v/>
      </c>
      <c r="BN243" s="843" t="str">
        <f aca="false">IF($E243=$BM$47,T243,"")</f>
        <v/>
      </c>
      <c r="BO243" s="628"/>
      <c r="BP243" s="843" t="str">
        <f aca="false">IF($E243=$BP$47,S243,"")</f>
        <v/>
      </c>
      <c r="BQ243" s="843" t="str">
        <f aca="false">IF($E243=$BP$47,T243,"")</f>
        <v/>
      </c>
      <c r="BR243" s="628"/>
      <c r="BS243" s="843" t="str">
        <f aca="false">IF($E243=$BS$47,S243,"")</f>
        <v/>
      </c>
      <c r="BT243" s="843" t="str">
        <f aca="false">IF($E243=$BS$47,T243,"")</f>
        <v/>
      </c>
      <c r="BU243" s="628"/>
      <c r="BV243" s="729"/>
    </row>
    <row r="244" s="667" customFormat="true" ht="15" hidden="false" customHeight="false" outlineLevel="0" collapsed="false">
      <c r="A244" s="828" t="n">
        <v>17</v>
      </c>
      <c r="B244" s="829" t="str">
        <f aca="false">CONCATENATE(E244,": ",C244)</f>
        <v>: </v>
      </c>
      <c r="C244" s="830"/>
      <c r="D244" s="830"/>
      <c r="E244" s="831"/>
      <c r="F244" s="830"/>
      <c r="G244" s="831"/>
      <c r="H244" s="832"/>
      <c r="I244" s="830"/>
      <c r="J244" s="830"/>
      <c r="K244" s="833"/>
      <c r="L244" s="834"/>
      <c r="M244" s="835"/>
      <c r="N244" s="836" t="s">
        <v>500</v>
      </c>
      <c r="O244" s="837"/>
      <c r="P244" s="833"/>
      <c r="Q244" s="838"/>
      <c r="R244" s="839"/>
      <c r="S244" s="840" t="str">
        <f aca="false">IF(R244="Y","",IF(AND(M244="",K244=""),"",IF(M244="",K244,M244)))</f>
        <v/>
      </c>
      <c r="T244" s="841" t="str">
        <f aca="false">IF(S244="","",IF($S$256="Y",U244,IF(S244&gt;=$S$248-$AB$35*$S$252,IF(S244&lt;=$S$248+$AB$35*$S$252,S244,""),"")))</f>
        <v/>
      </c>
      <c r="U244" s="840" t="str">
        <f aca="false">IF(R244="Y","",IF(AND(M244="",K244=""),"",IF(M244="",K244*O244,M244*O244)))</f>
        <v/>
      </c>
      <c r="V244" s="842" t="str">
        <f aca="false">IF(AND(N244="",L244=""),"",IF(N244="",L244,N244))</f>
        <v>US$2014/ha/yr</v>
      </c>
      <c r="W244" s="628"/>
      <c r="X244" s="628"/>
      <c r="Z244" s="728"/>
      <c r="AP244" s="729"/>
      <c r="AQ244" s="628"/>
      <c r="AR244" s="628"/>
      <c r="AS244" s="844"/>
      <c r="AT244" s="628"/>
      <c r="AU244" s="843" t="e">
        <f aca="false">IF($AT$44="region",IF($E244=AU$762,$S244,""),IF($G244=AU$762,$S244,""))</f>
        <v>#REF!</v>
      </c>
      <c r="AV244" s="843" t="e">
        <f aca="false">IF($AT$44="Region",IF($E244=AU$762,$T244,""),IF($G244=AU$762,$T244,""))</f>
        <v>#REF!</v>
      </c>
      <c r="AW244" s="628"/>
      <c r="AX244" s="843" t="e">
        <f aca="false">IF($AT$44="region",IF($E244=AX$762,$S244,""),IF($G244=AX$762,$S244,""))</f>
        <v>#REF!</v>
      </c>
      <c r="AY244" s="843" t="e">
        <f aca="false">IF($AT$44="Region",IF($E244=AX$762,$T244,""),IF($G244=AX$762,$T244,""))</f>
        <v>#REF!</v>
      </c>
      <c r="AZ244" s="628"/>
      <c r="BA244" s="843" t="e">
        <f aca="false">IF($AT$44="region",IF($E244=BA$762,$S244,""),IF($G244=BA$762,$S244,""))</f>
        <v>#REF!</v>
      </c>
      <c r="BB244" s="843" t="e">
        <f aca="false">IF($AT$44="Region",IF($E244=BA$762,$T244,""),IF($G244=BA$762,$T244,""))</f>
        <v>#REF!</v>
      </c>
      <c r="BC244" s="628"/>
      <c r="BD244" s="843" t="e">
        <f aca="false">IF($AT$44="region",IF($E244=BD$762,$S244,""),IF($G244=BD$762,$S244,""))</f>
        <v>#REF!</v>
      </c>
      <c r="BE244" s="843" t="e">
        <f aca="false">IF($AT$44="Region",IF($E244=BD$762,$T244,""),IF($G244=BD$762,$T244,""))</f>
        <v>#REF!</v>
      </c>
      <c r="BF244" s="628"/>
      <c r="BG244" s="843" t="e">
        <f aca="false">IF($AT$44="region",IF($E244=BG$762,$S244,""),IF($G244=BG$762,$S244,""))</f>
        <v>#REF!</v>
      </c>
      <c r="BH244" s="843" t="e">
        <f aca="false">IF($AT$44="Region",IF($E244=BG$762,$T244,""),IF($G244=BG$762,$T244,""))</f>
        <v>#REF!</v>
      </c>
      <c r="BI244" s="628"/>
      <c r="BJ244" s="843" t="str">
        <f aca="false">IF($E244=$BJ$47,S244,"")</f>
        <v/>
      </c>
      <c r="BK244" s="843" t="str">
        <f aca="false">IF($E244=$BJ$47,T244,"")</f>
        <v/>
      </c>
      <c r="BL244" s="628"/>
      <c r="BM244" s="843" t="str">
        <f aca="false">IF($E244=$BM$47,S244,"")</f>
        <v/>
      </c>
      <c r="BN244" s="843" t="str">
        <f aca="false">IF($E244=$BM$47,T244,"")</f>
        <v/>
      </c>
      <c r="BO244" s="628"/>
      <c r="BP244" s="843" t="str">
        <f aca="false">IF($E244=$BP$47,S244,"")</f>
        <v/>
      </c>
      <c r="BQ244" s="843" t="str">
        <f aca="false">IF($E244=$BP$47,T244,"")</f>
        <v/>
      </c>
      <c r="BR244" s="628"/>
      <c r="BS244" s="843" t="str">
        <f aca="false">IF($E244=$BS$47,S244,"")</f>
        <v/>
      </c>
      <c r="BT244" s="843" t="str">
        <f aca="false">IF($E244=$BS$47,T244,"")</f>
        <v/>
      </c>
      <c r="BU244" s="628"/>
      <c r="BV244" s="729"/>
    </row>
    <row r="245" s="667" customFormat="true" ht="15" hidden="false" customHeight="false" outlineLevel="0" collapsed="false">
      <c r="A245" s="828" t="n">
        <v>18</v>
      </c>
      <c r="B245" s="829" t="str">
        <f aca="false">CONCATENATE(E245,": ",C245)</f>
        <v>: </v>
      </c>
      <c r="C245" s="830"/>
      <c r="D245" s="830"/>
      <c r="E245" s="831"/>
      <c r="F245" s="830"/>
      <c r="G245" s="831"/>
      <c r="H245" s="832"/>
      <c r="I245" s="830"/>
      <c r="J245" s="830"/>
      <c r="K245" s="833"/>
      <c r="L245" s="833"/>
      <c r="M245" s="833"/>
      <c r="N245" s="836" t="s">
        <v>500</v>
      </c>
      <c r="O245" s="837"/>
      <c r="P245" s="833"/>
      <c r="Q245" s="838"/>
      <c r="R245" s="839"/>
      <c r="S245" s="840" t="str">
        <f aca="false">IF(R245="Y","",IF(AND(M245="",K245=""),"",IF(M245="",K245,M245)))</f>
        <v/>
      </c>
      <c r="T245" s="841" t="str">
        <f aca="false">IF(S245="","",IF($S$256="Y",U245,IF(S245&gt;=$S$248-$AB$35*$S$252,IF(S245&lt;=$S$248+$AB$35*$S$252,S245,""),"")))</f>
        <v/>
      </c>
      <c r="U245" s="840" t="str">
        <f aca="false">IF(R245="Y","",IF(AND(M245="",K245=""),"",IF(M245="",K245*O245,M245*O245)))</f>
        <v/>
      </c>
      <c r="V245" s="842" t="str">
        <f aca="false">IF(AND(N245="",L245=""),"",IF(N245="",L245,N245))</f>
        <v>US$2014/ha/yr</v>
      </c>
      <c r="W245" s="628"/>
      <c r="X245" s="628"/>
      <c r="Z245" s="728"/>
      <c r="AP245" s="729"/>
      <c r="AQ245" s="628"/>
      <c r="AR245" s="628"/>
      <c r="AS245" s="844"/>
      <c r="AT245" s="628"/>
      <c r="AU245" s="843" t="e">
        <f aca="false">IF($AT$44="region",IF($E245=AU$762,$S245,""),IF($G245=AU$762,$S245,""))</f>
        <v>#REF!</v>
      </c>
      <c r="AV245" s="843" t="e">
        <f aca="false">IF($AT$44="Region",IF($E245=AU$762,$T245,""),IF($G245=AU$762,$T245,""))</f>
        <v>#REF!</v>
      </c>
      <c r="AW245" s="628"/>
      <c r="AX245" s="843" t="e">
        <f aca="false">IF($AT$44="region",IF($E245=AX$762,$S245,""),IF($G245=AX$762,$S245,""))</f>
        <v>#REF!</v>
      </c>
      <c r="AY245" s="843" t="e">
        <f aca="false">IF($AT$44="Region",IF($E245=AX$762,$T245,""),IF($G245=AX$762,$T245,""))</f>
        <v>#REF!</v>
      </c>
      <c r="AZ245" s="628"/>
      <c r="BA245" s="843" t="e">
        <f aca="false">IF($AT$44="region",IF($E245=BA$762,$S245,""),IF($G245=BA$762,$S245,""))</f>
        <v>#REF!</v>
      </c>
      <c r="BB245" s="843" t="e">
        <f aca="false">IF($AT$44="Region",IF($E245=BA$762,$T245,""),IF($G245=BA$762,$T245,""))</f>
        <v>#REF!</v>
      </c>
      <c r="BC245" s="628"/>
      <c r="BD245" s="843" t="e">
        <f aca="false">IF($AT$44="region",IF($E245=BD$762,$S245,""),IF($G245=BD$762,$S245,""))</f>
        <v>#REF!</v>
      </c>
      <c r="BE245" s="843" t="e">
        <f aca="false">IF($AT$44="Region",IF($E245=BD$762,$T245,""),IF($G245=BD$762,$T245,""))</f>
        <v>#REF!</v>
      </c>
      <c r="BF245" s="628"/>
      <c r="BG245" s="843" t="e">
        <f aca="false">IF($AT$44="region",IF($E245=BG$762,$S245,""),IF($G245=BG$762,$S245,""))</f>
        <v>#REF!</v>
      </c>
      <c r="BH245" s="843" t="e">
        <f aca="false">IF($AT$44="Region",IF($E245=BG$762,$T245,""),IF($G245=BG$762,$T245,""))</f>
        <v>#REF!</v>
      </c>
      <c r="BI245" s="628"/>
      <c r="BJ245" s="843" t="str">
        <f aca="false">IF($E245=$BJ$47,S245,"")</f>
        <v/>
      </c>
      <c r="BK245" s="843" t="str">
        <f aca="false">IF($E245=$BJ$47,T245,"")</f>
        <v/>
      </c>
      <c r="BL245" s="628"/>
      <c r="BM245" s="843" t="str">
        <f aca="false">IF($E245=$BM$47,S245,"")</f>
        <v/>
      </c>
      <c r="BN245" s="843" t="str">
        <f aca="false">IF($E245=$BM$47,T245,"")</f>
        <v/>
      </c>
      <c r="BO245" s="628"/>
      <c r="BP245" s="843" t="str">
        <f aca="false">IF($E245=$BP$47,S245,"")</f>
        <v/>
      </c>
      <c r="BQ245" s="843" t="str">
        <f aca="false">IF($E245=$BP$47,T245,"")</f>
        <v/>
      </c>
      <c r="BR245" s="628"/>
      <c r="BS245" s="843" t="str">
        <f aca="false">IF($E245=$BS$47,S245,"")</f>
        <v/>
      </c>
      <c r="BT245" s="843" t="str">
        <f aca="false">IF($E245=$BS$47,T245,"")</f>
        <v/>
      </c>
      <c r="BU245" s="628"/>
      <c r="BV245" s="729"/>
    </row>
    <row r="246" s="667" customFormat="true" ht="15" hidden="false" customHeight="false" outlineLevel="0" collapsed="false">
      <c r="A246" s="828" t="n">
        <v>19</v>
      </c>
      <c r="B246" s="829" t="str">
        <f aca="false">CONCATENATE(E246,": ",C246)</f>
        <v>: </v>
      </c>
      <c r="C246" s="830"/>
      <c r="D246" s="830"/>
      <c r="E246" s="831"/>
      <c r="F246" s="830"/>
      <c r="G246" s="831"/>
      <c r="H246" s="832"/>
      <c r="I246" s="830"/>
      <c r="J246" s="830"/>
      <c r="K246" s="833"/>
      <c r="L246" s="833"/>
      <c r="M246" s="833"/>
      <c r="N246" s="836" t="s">
        <v>500</v>
      </c>
      <c r="O246" s="837"/>
      <c r="P246" s="833"/>
      <c r="Q246" s="838"/>
      <c r="R246" s="839"/>
      <c r="S246" s="840" t="str">
        <f aca="false">IF(R246="Y","",IF(AND(M246="",K246=""),"",IF(M246="",K246,M246)))</f>
        <v/>
      </c>
      <c r="T246" s="841" t="str">
        <f aca="false">IF(S246="","",IF($S$256="Y",U246,IF(S246&gt;=$S$248-$AB$35*$S$252,IF(S246&lt;=$S$248+$AB$35*$S$252,S246,""),"")))</f>
        <v/>
      </c>
      <c r="U246" s="840" t="str">
        <f aca="false">IF(R246="Y","",IF(AND(M246="",K246=""),"",IF(M246="",K246*O246,M246*O246)))</f>
        <v/>
      </c>
      <c r="V246" s="842" t="str">
        <f aca="false">IF(AND(N246="",L246=""),"",IF(N246="",L246,N246))</f>
        <v>US$2014/ha/yr</v>
      </c>
      <c r="W246" s="628"/>
      <c r="X246" s="628"/>
      <c r="Z246" s="728"/>
      <c r="AP246" s="729"/>
      <c r="AQ246" s="628"/>
      <c r="AR246" s="628"/>
      <c r="AS246" s="844"/>
      <c r="AT246" s="628"/>
      <c r="AU246" s="843" t="e">
        <f aca="false">IF($AT$44="region",IF($E246=AU$762,$S246,""),IF($G246=AU$762,$S246,""))</f>
        <v>#REF!</v>
      </c>
      <c r="AV246" s="843" t="e">
        <f aca="false">IF($AT$44="Region",IF($E246=AU$762,$T246,""),IF($G246=AU$762,$T246,""))</f>
        <v>#REF!</v>
      </c>
      <c r="AW246" s="628"/>
      <c r="AX246" s="843" t="e">
        <f aca="false">IF($AT$44="region",IF($E246=AX$762,$S246,""),IF($G246=AX$762,$S246,""))</f>
        <v>#REF!</v>
      </c>
      <c r="AY246" s="843" t="e">
        <f aca="false">IF($AT$44="Region",IF($E246=AX$762,$T246,""),IF($G246=AX$762,$T246,""))</f>
        <v>#REF!</v>
      </c>
      <c r="AZ246" s="628"/>
      <c r="BA246" s="843" t="e">
        <f aca="false">IF($AT$44="region",IF($E246=BA$762,$S246,""),IF($G246=BA$762,$S246,""))</f>
        <v>#REF!</v>
      </c>
      <c r="BB246" s="843" t="e">
        <f aca="false">IF($AT$44="Region",IF($E246=BA$762,$T246,""),IF($G246=BA$762,$T246,""))</f>
        <v>#REF!</v>
      </c>
      <c r="BC246" s="628"/>
      <c r="BD246" s="843" t="e">
        <f aca="false">IF($AT$44="region",IF($E246=BD$762,$S246,""),IF($G246=BD$762,$S246,""))</f>
        <v>#REF!</v>
      </c>
      <c r="BE246" s="843" t="e">
        <f aca="false">IF($AT$44="Region",IF($E246=BD$762,$T246,""),IF($G246=BD$762,$T246,""))</f>
        <v>#REF!</v>
      </c>
      <c r="BF246" s="628"/>
      <c r="BG246" s="843" t="e">
        <f aca="false">IF($AT$44="region",IF($E246=BG$762,$S246,""),IF($G246=BG$762,$S246,""))</f>
        <v>#REF!</v>
      </c>
      <c r="BH246" s="843" t="e">
        <f aca="false">IF($AT$44="Region",IF($E246=BG$762,$T246,""),IF($G246=BG$762,$T246,""))</f>
        <v>#REF!</v>
      </c>
      <c r="BI246" s="628"/>
      <c r="BJ246" s="843" t="str">
        <f aca="false">IF($E246=$BJ$47,S246,"")</f>
        <v/>
      </c>
      <c r="BK246" s="843" t="str">
        <f aca="false">IF($E246=$BJ$47,T246,"")</f>
        <v/>
      </c>
      <c r="BL246" s="628"/>
      <c r="BM246" s="843" t="str">
        <f aca="false">IF($E246=$BM$47,S246,"")</f>
        <v/>
      </c>
      <c r="BN246" s="843" t="str">
        <f aca="false">IF($E246=$BM$47,T246,"")</f>
        <v/>
      </c>
      <c r="BO246" s="628"/>
      <c r="BP246" s="843" t="str">
        <f aca="false">IF($E246=$BP$47,S246,"")</f>
        <v/>
      </c>
      <c r="BQ246" s="843" t="str">
        <f aca="false">IF($E246=$BP$47,T246,"")</f>
        <v/>
      </c>
      <c r="BR246" s="628"/>
      <c r="BS246" s="843" t="str">
        <f aca="false">IF($E246=$BS$47,S246,"")</f>
        <v/>
      </c>
      <c r="BT246" s="843" t="str">
        <f aca="false">IF($E246=$BS$47,T246,"")</f>
        <v/>
      </c>
      <c r="BU246" s="628"/>
      <c r="BV246" s="729"/>
    </row>
    <row r="247" s="667" customFormat="true" ht="15" hidden="false" customHeight="false" outlineLevel="0" collapsed="false">
      <c r="A247" s="828" t="n">
        <v>20</v>
      </c>
      <c r="B247" s="829" t="str">
        <f aca="false">CONCATENATE(E247,": ",C247)</f>
        <v>: </v>
      </c>
      <c r="C247" s="830"/>
      <c r="D247" s="830"/>
      <c r="E247" s="831"/>
      <c r="F247" s="830"/>
      <c r="G247" s="831"/>
      <c r="H247" s="832"/>
      <c r="I247" s="830"/>
      <c r="J247" s="830"/>
      <c r="K247" s="833"/>
      <c r="L247" s="833"/>
      <c r="M247" s="833"/>
      <c r="N247" s="836" t="s">
        <v>500</v>
      </c>
      <c r="O247" s="837"/>
      <c r="P247" s="833"/>
      <c r="Q247" s="838"/>
      <c r="R247" s="839"/>
      <c r="S247" s="840" t="str">
        <f aca="false">IF(R247="Y","",IF(AND(M247="",K247=""),"",IF(M247="",K247,M247)))</f>
        <v/>
      </c>
      <c r="T247" s="841" t="str">
        <f aca="false">IF(S247="","",IF($S$256="Y",U247,IF(S247&gt;=$S$248-$AB$35*$S$252,IF(S247&lt;=$S$248+$AB$35*$S$252,S247,""),"")))</f>
        <v/>
      </c>
      <c r="U247" s="840" t="str">
        <f aca="false">IF(R247="Y","",IF(AND(M247="",K247=""),"",IF(M247="",K247*O247,M247*O247)))</f>
        <v/>
      </c>
      <c r="V247" s="842" t="str">
        <f aca="false">IF(AND(N247="",L247=""),"",IF(N247="",L247,N247))</f>
        <v>US$2014/ha/yr</v>
      </c>
      <c r="W247" s="628"/>
      <c r="X247" s="628"/>
      <c r="Z247" s="728"/>
      <c r="AP247" s="729"/>
      <c r="AQ247" s="628"/>
      <c r="AR247" s="628"/>
      <c r="AS247" s="844"/>
      <c r="AT247" s="628"/>
      <c r="AU247" s="843" t="e">
        <f aca="false">IF($AT$44="region",IF($E247=AU$762,$S247,""),IF($G247=AU$762,$S247,""))</f>
        <v>#REF!</v>
      </c>
      <c r="AV247" s="843" t="e">
        <f aca="false">IF($AT$44="Region",IF($E247=AU$762,$T247,""),IF($G247=AU$762,$T247,""))</f>
        <v>#REF!</v>
      </c>
      <c r="AW247" s="628"/>
      <c r="AX247" s="843" t="e">
        <f aca="false">IF($AT$44="region",IF($E247=AX$762,$S247,""),IF($G247=AX$762,$S247,""))</f>
        <v>#REF!</v>
      </c>
      <c r="AY247" s="843" t="e">
        <f aca="false">IF($AT$44="Region",IF($E247=AX$762,$T247,""),IF($G247=AX$762,$T247,""))</f>
        <v>#REF!</v>
      </c>
      <c r="AZ247" s="628"/>
      <c r="BA247" s="843" t="e">
        <f aca="false">IF($AT$44="region",IF($E247=BA$762,$S247,""),IF($G247=BA$762,$S247,""))</f>
        <v>#REF!</v>
      </c>
      <c r="BB247" s="843" t="e">
        <f aca="false">IF($AT$44="Region",IF($E247=BA$762,$T247,""),IF($G247=BA$762,$T247,""))</f>
        <v>#REF!</v>
      </c>
      <c r="BC247" s="628"/>
      <c r="BD247" s="843" t="e">
        <f aca="false">IF($AT$44="region",IF($E247=BD$762,$S247,""),IF($G247=BD$762,$S247,""))</f>
        <v>#REF!</v>
      </c>
      <c r="BE247" s="843" t="e">
        <f aca="false">IF($AT$44="Region",IF($E247=BD$762,$T247,""),IF($G247=BD$762,$T247,""))</f>
        <v>#REF!</v>
      </c>
      <c r="BF247" s="628"/>
      <c r="BG247" s="843" t="e">
        <f aca="false">IF($AT$44="region",IF($E247=BG$762,$S247,""),IF($G247=BG$762,$S247,""))</f>
        <v>#REF!</v>
      </c>
      <c r="BH247" s="843" t="e">
        <f aca="false">IF($AT$44="Region",IF($E247=BG$762,$T247,""),IF($G247=BG$762,$T247,""))</f>
        <v>#REF!</v>
      </c>
      <c r="BI247" s="628"/>
      <c r="BJ247" s="843" t="str">
        <f aca="false">IF($E247=$BJ$47,S247,"")</f>
        <v/>
      </c>
      <c r="BK247" s="843" t="str">
        <f aca="false">IF($E247=$BJ$47,T247,"")</f>
        <v/>
      </c>
      <c r="BL247" s="628"/>
      <c r="BM247" s="843" t="str">
        <f aca="false">IF($E247=$BM$47,S247,"")</f>
        <v/>
      </c>
      <c r="BN247" s="843" t="str">
        <f aca="false">IF($E247=$BM$47,T247,"")</f>
        <v/>
      </c>
      <c r="BO247" s="628"/>
      <c r="BP247" s="843" t="str">
        <f aca="false">IF($E247=$BP$47,S247,"")</f>
        <v/>
      </c>
      <c r="BQ247" s="843" t="str">
        <f aca="false">IF($E247=$BP$47,T247,"")</f>
        <v/>
      </c>
      <c r="BR247" s="628"/>
      <c r="BS247" s="843" t="str">
        <f aca="false">IF($E247=$BS$47,S247,"")</f>
        <v/>
      </c>
      <c r="BT247" s="843" t="str">
        <f aca="false">IF($E247=$BS$47,T247,"")</f>
        <v/>
      </c>
      <c r="BU247" s="628"/>
      <c r="BV247" s="729"/>
    </row>
    <row r="248" s="667" customFormat="true" ht="15" hidden="false" customHeight="false" outlineLevel="0" collapsed="false">
      <c r="A248" s="846"/>
      <c r="B248" s="847" t="s">
        <v>409</v>
      </c>
      <c r="C248" s="848"/>
      <c r="D248" s="848"/>
      <c r="E248" s="848"/>
      <c r="F248" s="848"/>
      <c r="G248" s="848"/>
      <c r="H248" s="810"/>
      <c r="I248" s="628"/>
      <c r="J248" s="849"/>
      <c r="K248" s="810"/>
      <c r="L248" s="810"/>
      <c r="M248" s="810" t="s">
        <v>354</v>
      </c>
      <c r="N248" s="810"/>
      <c r="O248" s="810"/>
      <c r="P248" s="838"/>
      <c r="Q248" s="838"/>
      <c r="R248" s="849" t="s">
        <v>356</v>
      </c>
      <c r="S248" s="850" t="n">
        <v>143.543918454436</v>
      </c>
      <c r="T248" s="911" t="n">
        <v>143.543918454436</v>
      </c>
      <c r="U248" s="851" t="e">
        <f aca="false">#DIV/0!</f>
        <v>#DIV/0!</v>
      </c>
      <c r="V248" s="628"/>
      <c r="W248" s="628"/>
      <c r="X248" s="628"/>
      <c r="Z248" s="912"/>
      <c r="AP248" s="729"/>
      <c r="AQ248" s="628"/>
      <c r="AR248" s="628"/>
      <c r="AS248" s="628"/>
      <c r="AT248" s="849" t="s">
        <v>356</v>
      </c>
      <c r="AU248" s="852" t="e">
        <f aca="false">AVERAGE(AU228:AU247)</f>
        <v>#REF!</v>
      </c>
      <c r="AV248" s="852" t="e">
        <f aca="false">SUM(AV228:AV247)/COUNTIF(AV228:AV247,"&gt;0")</f>
        <v>#REF!</v>
      </c>
      <c r="AW248" s="628"/>
      <c r="AX248" s="852" t="e">
        <f aca="false">AVERAGE(AX228:AX247)</f>
        <v>#REF!</v>
      </c>
      <c r="AY248" s="852" t="e">
        <f aca="false">SUM(AY228:AY247)/COUNTIF(AY228:AY247,"&gt;0")</f>
        <v>#REF!</v>
      </c>
      <c r="AZ248" s="628"/>
      <c r="BA248" s="852" t="e">
        <f aca="false">AVERAGE(BA228:BA247)</f>
        <v>#REF!</v>
      </c>
      <c r="BB248" s="852" t="e">
        <f aca="false">SUM(BB228:BB247)/COUNTIF(BB228:BB247,"&gt;0")</f>
        <v>#REF!</v>
      </c>
      <c r="BC248" s="628"/>
      <c r="BD248" s="852" t="e">
        <f aca="false">AVERAGE(BD228:BD247)</f>
        <v>#REF!</v>
      </c>
      <c r="BE248" s="852" t="e">
        <f aca="false">SUM(BE228:BE247)/COUNTIF(BE228:BE247,"&gt;0")</f>
        <v>#REF!</v>
      </c>
      <c r="BF248" s="628"/>
      <c r="BG248" s="852" t="e">
        <f aca="false">AVERAGE(BG228:BG247)</f>
        <v>#REF!</v>
      </c>
      <c r="BH248" s="852" t="e">
        <f aca="false">SUM(BH228:BH247)/COUNTIF(BH228:BH247,"&gt;0")</f>
        <v>#REF!</v>
      </c>
      <c r="BI248" s="849"/>
      <c r="BJ248" s="852" t="e">
        <f aca="false">AVERAGE(BJ228:BJ247)</f>
        <v>#DIV/0!</v>
      </c>
      <c r="BK248" s="852" t="e">
        <f aca="false">SUM(BK228:BK247)/COUNTIF(BK228:BK247,"&gt;0")</f>
        <v>#DIV/0!</v>
      </c>
      <c r="BL248" s="628"/>
      <c r="BM248" s="852" t="e">
        <f aca="false">AVERAGE(BM228:BM247)</f>
        <v>#DIV/0!</v>
      </c>
      <c r="BN248" s="852" t="e">
        <f aca="false">SUM(BN228:BN247)/COUNTIF(BN228:BN247,"&gt;0")</f>
        <v>#DIV/0!</v>
      </c>
      <c r="BO248" s="628"/>
      <c r="BP248" s="852" t="e">
        <f aca="false">AVERAGE(BP228:BP247)</f>
        <v>#DIV/0!</v>
      </c>
      <c r="BQ248" s="852" t="e">
        <f aca="false">SUM(BQ228:BQ247)/COUNTIF(BQ228:BQ247,"&gt;0")</f>
        <v>#DIV/0!</v>
      </c>
      <c r="BR248" s="628"/>
      <c r="BS248" s="852" t="n">
        <f aca="false">AVERAGE(BS228:BS247)</f>
        <v>0</v>
      </c>
      <c r="BT248" s="852" t="e">
        <f aca="false">SUM(BT228:BT247)/COUNTIF(BT228:BT247,"&gt;0")</f>
        <v>#DIV/0!</v>
      </c>
      <c r="BU248" s="628"/>
      <c r="BV248" s="729"/>
    </row>
    <row r="249" s="667" customFormat="true" ht="14.1" hidden="false" customHeight="true" outlineLevel="0" collapsed="false">
      <c r="A249" s="846"/>
      <c r="B249" s="847" t="s">
        <v>410</v>
      </c>
      <c r="C249" s="848" t="s">
        <v>358</v>
      </c>
      <c r="D249" s="853" t="s">
        <v>449</v>
      </c>
      <c r="E249" s="853"/>
      <c r="F249" s="853"/>
      <c r="G249" s="853"/>
      <c r="H249" s="853"/>
      <c r="I249" s="853"/>
      <c r="J249" s="853"/>
      <c r="K249" s="853"/>
      <c r="L249" s="810"/>
      <c r="M249" s="810"/>
      <c r="N249" s="810"/>
      <c r="O249" s="810"/>
      <c r="P249" s="838"/>
      <c r="Q249" s="838"/>
      <c r="R249" s="854" t="s">
        <v>97</v>
      </c>
      <c r="S249" s="855" t="n">
        <v>231.319024699045</v>
      </c>
      <c r="T249" s="913" t="n">
        <v>231.319024699045</v>
      </c>
      <c r="U249" s="855" t="e">
        <f aca="false">#DIV/0!</f>
        <v>#DIV/0!</v>
      </c>
      <c r="V249" s="856" t="n">
        <v>1</v>
      </c>
      <c r="W249" s="669" t="s">
        <v>360</v>
      </c>
      <c r="X249" s="628"/>
      <c r="Y249" s="628" t="s">
        <v>361</v>
      </c>
      <c r="Z249" s="914"/>
      <c r="AP249" s="729"/>
      <c r="AQ249" s="628"/>
      <c r="AR249" s="628"/>
      <c r="AS249" s="628"/>
      <c r="AT249" s="854" t="s">
        <v>97</v>
      </c>
      <c r="AU249" s="857" t="e">
        <f aca="false">AU248+(AU254*AU251)</f>
        <v>#REF!</v>
      </c>
      <c r="AV249" s="857" t="e">
        <f aca="false">AV248+(AV254*AU251)</f>
        <v>#REF!</v>
      </c>
      <c r="AW249" s="628"/>
      <c r="AX249" s="857" t="e">
        <f aca="false">AX248+(AX254*AX251)</f>
        <v>#REF!</v>
      </c>
      <c r="AY249" s="857" t="e">
        <f aca="false">AY248+(AY254*AX251)</f>
        <v>#REF!</v>
      </c>
      <c r="AZ249" s="628"/>
      <c r="BA249" s="857" t="e">
        <f aca="false">BA248+(BA254*BA251)</f>
        <v>#REF!</v>
      </c>
      <c r="BB249" s="857" t="e">
        <f aca="false">BB248+(BB254*BA251)</f>
        <v>#REF!</v>
      </c>
      <c r="BC249" s="628"/>
      <c r="BD249" s="857" t="e">
        <f aca="false">BD248+(BD254*BD251)</f>
        <v>#REF!</v>
      </c>
      <c r="BE249" s="857" t="e">
        <f aca="false">BE248+(BE254*BD251)</f>
        <v>#REF!</v>
      </c>
      <c r="BF249" s="628"/>
      <c r="BG249" s="857" t="e">
        <f aca="false">BG248+(BG254*BG251)</f>
        <v>#REF!</v>
      </c>
      <c r="BH249" s="857" t="e">
        <f aca="false">BH248+(BH254*BG251)</f>
        <v>#REF!</v>
      </c>
      <c r="BI249" s="854"/>
      <c r="BJ249" s="857" t="e">
        <f aca="false">BJ248+(BJ254*BJ251)</f>
        <v>#DIV/0!</v>
      </c>
      <c r="BK249" s="857" t="e">
        <f aca="false">BK248+(BK254*BJ251)</f>
        <v>#DIV/0!</v>
      </c>
      <c r="BL249" s="628"/>
      <c r="BM249" s="857" t="e">
        <f aca="false">BM248+(BM254*BM251)</f>
        <v>#DIV/0!</v>
      </c>
      <c r="BN249" s="857" t="e">
        <f aca="false">BN248+(BN254*BM251)</f>
        <v>#DIV/0!</v>
      </c>
      <c r="BO249" s="628"/>
      <c r="BP249" s="857" t="e">
        <f aca="false">BP248+(BP254*BP251)</f>
        <v>#DIV/0!</v>
      </c>
      <c r="BQ249" s="857" t="e">
        <f aca="false">BQ248+(BQ254*BP251)</f>
        <v>#DIV/0!</v>
      </c>
      <c r="BR249" s="628"/>
      <c r="BS249" s="857" t="n">
        <f aca="false">BS248+(BS254*BS251)</f>
        <v>0</v>
      </c>
      <c r="BT249" s="857" t="e">
        <f aca="false">BT248+(BT254*BS251)</f>
        <v>#DIV/0!</v>
      </c>
      <c r="BU249" s="628"/>
      <c r="BV249" s="729"/>
    </row>
    <row r="250" s="667" customFormat="true" ht="14.1" hidden="false" customHeight="true" outlineLevel="0" collapsed="false">
      <c r="A250" s="846"/>
      <c r="B250" s="847" t="s">
        <v>411</v>
      </c>
      <c r="C250" s="858"/>
      <c r="D250" s="853"/>
      <c r="E250" s="853"/>
      <c r="F250" s="853"/>
      <c r="G250" s="853"/>
      <c r="H250" s="853"/>
      <c r="I250" s="853"/>
      <c r="J250" s="853"/>
      <c r="K250" s="853"/>
      <c r="L250" s="628"/>
      <c r="M250" s="628"/>
      <c r="N250" s="810"/>
      <c r="O250" s="810"/>
      <c r="P250" s="810"/>
      <c r="Q250" s="810"/>
      <c r="R250" s="854" t="s">
        <v>98</v>
      </c>
      <c r="S250" s="855" t="n">
        <v>55.7688122098278</v>
      </c>
      <c r="T250" s="913" t="n">
        <v>55.7688122098278</v>
      </c>
      <c r="U250" s="855" t="e">
        <f aca="false">#DIV/0!</f>
        <v>#DIV/0!</v>
      </c>
      <c r="V250" s="856" t="n">
        <v>1</v>
      </c>
      <c r="W250" s="669" t="s">
        <v>364</v>
      </c>
      <c r="X250" s="628"/>
      <c r="Y250" s="859" t="s">
        <v>166</v>
      </c>
      <c r="Z250" s="914"/>
      <c r="AP250" s="729"/>
      <c r="AQ250" s="628"/>
      <c r="AR250" s="628"/>
      <c r="AS250" s="628"/>
      <c r="AT250" s="854" t="s">
        <v>98</v>
      </c>
      <c r="AU250" s="857" t="e">
        <f aca="false">AU248-(AU254*AU252)</f>
        <v>#REF!</v>
      </c>
      <c r="AV250" s="857" t="e">
        <f aca="false">AV248-(AV254*AU252)</f>
        <v>#REF!</v>
      </c>
      <c r="AW250" s="628"/>
      <c r="AX250" s="857" t="e">
        <f aca="false">AX248-(AX254*AX252)</f>
        <v>#REF!</v>
      </c>
      <c r="AY250" s="857" t="e">
        <f aca="false">AY248-(AY254*AX252)</f>
        <v>#REF!</v>
      </c>
      <c r="AZ250" s="628"/>
      <c r="BA250" s="857" t="e">
        <f aca="false">BA248-(BA254*BA252)</f>
        <v>#REF!</v>
      </c>
      <c r="BB250" s="857" t="e">
        <f aca="false">BB248-(BB254*BA252)</f>
        <v>#REF!</v>
      </c>
      <c r="BC250" s="628"/>
      <c r="BD250" s="857" t="e">
        <f aca="false">BD248-(BD254*BD252)</f>
        <v>#REF!</v>
      </c>
      <c r="BE250" s="857" t="e">
        <f aca="false">BE248-(BE254*BD252)</f>
        <v>#REF!</v>
      </c>
      <c r="BF250" s="628"/>
      <c r="BG250" s="857" t="e">
        <f aca="false">BG248-(BG254*BG252)</f>
        <v>#REF!</v>
      </c>
      <c r="BH250" s="857" t="e">
        <f aca="false">BH248-(BH254*BG252)</f>
        <v>#REF!</v>
      </c>
      <c r="BI250" s="854"/>
      <c r="BJ250" s="857" t="e">
        <f aca="false">BJ248-(BJ254*BJ252)</f>
        <v>#DIV/0!</v>
      </c>
      <c r="BK250" s="857" t="e">
        <f aca="false">BK248-(BK254*BJ252)</f>
        <v>#DIV/0!</v>
      </c>
      <c r="BL250" s="628"/>
      <c r="BM250" s="857" t="e">
        <f aca="false">BM248-(BM254*BM252)</f>
        <v>#DIV/0!</v>
      </c>
      <c r="BN250" s="857" t="e">
        <f aca="false">BN248-(BN254*BM252)</f>
        <v>#DIV/0!</v>
      </c>
      <c r="BO250" s="628"/>
      <c r="BP250" s="857" t="e">
        <f aca="false">BP248-(BP254*BP252)</f>
        <v>#DIV/0!</v>
      </c>
      <c r="BQ250" s="857" t="e">
        <f aca="false">BQ248-(BQ254*BP252)</f>
        <v>#DIV/0!</v>
      </c>
      <c r="BR250" s="628"/>
      <c r="BS250" s="857" t="n">
        <f aca="false">BS248-(BS254*BS252)</f>
        <v>0</v>
      </c>
      <c r="BT250" s="857" t="e">
        <f aca="false">BT248-(BT254*BS252)</f>
        <v>#DIV/0!</v>
      </c>
      <c r="BU250" s="628"/>
      <c r="BV250" s="729"/>
    </row>
    <row r="251" s="667" customFormat="true" ht="13.7" hidden="false" customHeight="true" outlineLevel="0" collapsed="false">
      <c r="A251" s="846"/>
      <c r="B251" s="846"/>
      <c r="C251" s="858"/>
      <c r="D251" s="853"/>
      <c r="E251" s="853"/>
      <c r="F251" s="853"/>
      <c r="G251" s="853"/>
      <c r="H251" s="853"/>
      <c r="I251" s="853"/>
      <c r="J251" s="853"/>
      <c r="K251" s="853"/>
      <c r="L251" s="810"/>
      <c r="M251" s="810"/>
      <c r="N251" s="810"/>
      <c r="O251" s="810"/>
      <c r="P251" s="810"/>
      <c r="Q251" s="810"/>
      <c r="R251" s="854" t="s">
        <v>365</v>
      </c>
      <c r="S251" s="855" t="s">
        <v>232</v>
      </c>
      <c r="T251" s="855" t="s">
        <v>232</v>
      </c>
      <c r="U251" s="855" t="e">
        <f aca="false">#DIV/0!</f>
        <v>#DIV/0!</v>
      </c>
      <c r="V251" s="810"/>
      <c r="W251" s="810"/>
      <c r="X251" s="810"/>
      <c r="Z251" s="914"/>
      <c r="AP251" s="729"/>
      <c r="AQ251" s="810"/>
      <c r="AR251" s="810"/>
      <c r="AS251" s="861" t="s">
        <v>366</v>
      </c>
      <c r="AT251" s="861"/>
      <c r="AU251" s="856" t="n">
        <v>1</v>
      </c>
      <c r="AV251" s="810"/>
      <c r="AW251" s="810"/>
      <c r="AX251" s="856" t="n">
        <v>1</v>
      </c>
      <c r="AY251" s="810"/>
      <c r="AZ251" s="810"/>
      <c r="BA251" s="856" t="n">
        <v>1</v>
      </c>
      <c r="BB251" s="810"/>
      <c r="BC251" s="810"/>
      <c r="BD251" s="856" t="n">
        <v>1</v>
      </c>
      <c r="BE251" s="810"/>
      <c r="BF251" s="810"/>
      <c r="BG251" s="856" t="n">
        <v>1</v>
      </c>
      <c r="BH251" s="810"/>
      <c r="BI251" s="854"/>
      <c r="BJ251" s="856" t="n">
        <v>1</v>
      </c>
      <c r="BK251" s="810"/>
      <c r="BL251" s="810"/>
      <c r="BM251" s="856" t="n">
        <v>1</v>
      </c>
      <c r="BN251" s="810"/>
      <c r="BO251" s="810"/>
      <c r="BP251" s="856" t="n">
        <v>1</v>
      </c>
      <c r="BQ251" s="810"/>
      <c r="BR251" s="810"/>
      <c r="BS251" s="856" t="n">
        <v>1</v>
      </c>
      <c r="BT251" s="810"/>
      <c r="BU251" s="810"/>
      <c r="BV251" s="729"/>
    </row>
    <row r="252" s="667" customFormat="true" ht="13.7" hidden="false" customHeight="true" outlineLevel="0" collapsed="false">
      <c r="A252" s="862" t="str">
        <f aca="false">HYPERLINK("#"&amp;"'"&amp;A$1&amp;"'!a1","Back to top")</f>
        <v>Back to top</v>
      </c>
      <c r="B252" s="862"/>
      <c r="C252" s="858"/>
      <c r="D252" s="853"/>
      <c r="E252" s="853"/>
      <c r="F252" s="853"/>
      <c r="G252" s="853"/>
      <c r="H252" s="853"/>
      <c r="I252" s="853"/>
      <c r="J252" s="853"/>
      <c r="K252" s="853"/>
      <c r="L252" s="810"/>
      <c r="M252" s="810"/>
      <c r="N252" s="669"/>
      <c r="O252" s="669"/>
      <c r="P252" s="810"/>
      <c r="Q252" s="810"/>
      <c r="R252" s="854" t="s">
        <v>371</v>
      </c>
      <c r="S252" s="855" t="n">
        <v>87.7751062446084</v>
      </c>
      <c r="T252" s="855" t="n">
        <v>87.7751062446084</v>
      </c>
      <c r="U252" s="855" t="e">
        <f aca="false">#DIV/0!</f>
        <v>#DIV/0!</v>
      </c>
      <c r="V252" s="810"/>
      <c r="W252" s="810"/>
      <c r="X252" s="810"/>
      <c r="Z252" s="914"/>
      <c r="AP252" s="729"/>
      <c r="AQ252" s="810"/>
      <c r="AR252" s="810"/>
      <c r="AS252" s="861"/>
      <c r="AT252" s="861"/>
      <c r="AU252" s="856" t="n">
        <v>1</v>
      </c>
      <c r="AV252" s="810"/>
      <c r="AW252" s="810"/>
      <c r="AX252" s="856" t="n">
        <v>1</v>
      </c>
      <c r="AY252" s="810"/>
      <c r="AZ252" s="810"/>
      <c r="BA252" s="856" t="n">
        <v>1</v>
      </c>
      <c r="BB252" s="810"/>
      <c r="BC252" s="810"/>
      <c r="BD252" s="856" t="n">
        <v>1</v>
      </c>
      <c r="BE252" s="810"/>
      <c r="BF252" s="810"/>
      <c r="BG252" s="856" t="n">
        <v>1</v>
      </c>
      <c r="BH252" s="810"/>
      <c r="BI252" s="854"/>
      <c r="BJ252" s="856" t="n">
        <v>1</v>
      </c>
      <c r="BK252" s="810"/>
      <c r="BL252" s="810"/>
      <c r="BM252" s="856" t="n">
        <v>1</v>
      </c>
      <c r="BN252" s="810"/>
      <c r="BO252" s="810"/>
      <c r="BP252" s="856" t="n">
        <v>1</v>
      </c>
      <c r="BQ252" s="810"/>
      <c r="BR252" s="810"/>
      <c r="BS252" s="856" t="n">
        <v>1</v>
      </c>
      <c r="BT252" s="810"/>
      <c r="BU252" s="810"/>
      <c r="BV252" s="729"/>
    </row>
    <row r="253" s="667" customFormat="true" ht="14.1" hidden="false" customHeight="true" outlineLevel="0" collapsed="false">
      <c r="A253" s="810"/>
      <c r="B253" s="810"/>
      <c r="C253" s="828"/>
      <c r="D253" s="853"/>
      <c r="E253" s="853"/>
      <c r="F253" s="853"/>
      <c r="G253" s="853"/>
      <c r="H253" s="853"/>
      <c r="I253" s="853"/>
      <c r="J253" s="853"/>
      <c r="K253" s="853"/>
      <c r="L253" s="810"/>
      <c r="M253" s="810"/>
      <c r="N253" s="810"/>
      <c r="O253" s="810"/>
      <c r="P253" s="810"/>
      <c r="Q253" s="810"/>
      <c r="R253" s="863" t="s">
        <v>372</v>
      </c>
      <c r="S253" s="864" t="n">
        <v>10</v>
      </c>
      <c r="T253" s="864" t="n">
        <v>10</v>
      </c>
      <c r="U253" s="865"/>
      <c r="V253" s="866" t="s">
        <v>369</v>
      </c>
      <c r="W253" s="810"/>
      <c r="X253" s="810"/>
      <c r="Z253" s="728"/>
      <c r="AP253" s="729"/>
      <c r="AQ253" s="810"/>
      <c r="AR253" s="810"/>
      <c r="AS253" s="810"/>
      <c r="AT253" s="854" t="s">
        <v>365</v>
      </c>
      <c r="AU253" s="857" t="e">
        <f aca="false">IF((0.67*AU254)&gt;AU248,"no","yes")</f>
        <v>#REF!</v>
      </c>
      <c r="AV253" s="857" t="e">
        <f aca="false">IF((0.67*AV254)&gt;AV248,"no","yes")</f>
        <v>#REF!</v>
      </c>
      <c r="AW253" s="810"/>
      <c r="AX253" s="857" t="e">
        <f aca="false">IF((0.67*AX254)&gt;AX248,"no","yes")</f>
        <v>#REF!</v>
      </c>
      <c r="AY253" s="857" t="e">
        <f aca="false">IF((0.67*AY254)&gt;AY248,"no","yes")</f>
        <v>#REF!</v>
      </c>
      <c r="AZ253" s="810"/>
      <c r="BA253" s="857" t="e">
        <f aca="false">IF((0.67*BA254)&gt;BA248,"no","yes")</f>
        <v>#REF!</v>
      </c>
      <c r="BB253" s="857" t="e">
        <f aca="false">IF((0.67*BB254)&gt;BB248,"no","yes")</f>
        <v>#REF!</v>
      </c>
      <c r="BC253" s="810"/>
      <c r="BD253" s="857" t="e">
        <f aca="false">IF((0.67*BD254)&gt;BD248,"no","yes")</f>
        <v>#REF!</v>
      </c>
      <c r="BE253" s="857" t="e">
        <f aca="false">IF((0.67*BE254)&gt;BE248,"no","yes")</f>
        <v>#REF!</v>
      </c>
      <c r="BF253" s="810"/>
      <c r="BG253" s="857" t="e">
        <f aca="false">IF((0.67*BG254)&gt;BG248,"no","yes")</f>
        <v>#REF!</v>
      </c>
      <c r="BH253" s="857" t="e">
        <f aca="false">IF((0.67*BH254)&gt;BH248,"no","yes")</f>
        <v>#REF!</v>
      </c>
      <c r="BI253" s="863"/>
      <c r="BJ253" s="857" t="e">
        <f aca="false">IF((0.67*BJ254)&gt;BJ248,"no","yes")</f>
        <v>#DIV/0!</v>
      </c>
      <c r="BK253" s="857" t="e">
        <f aca="false">IF((0.67*BK254)&gt;BK248,"no","yes")</f>
        <v>#DIV/0!</v>
      </c>
      <c r="BL253" s="810"/>
      <c r="BM253" s="857" t="e">
        <f aca="false">IF((0.67*BM254)&gt;BM248,"no","yes")</f>
        <v>#DIV/0!</v>
      </c>
      <c r="BN253" s="857" t="e">
        <f aca="false">IF((0.67*BN254)&gt;BN248,"no","yes")</f>
        <v>#DIV/0!</v>
      </c>
      <c r="BO253" s="810"/>
      <c r="BP253" s="857" t="e">
        <f aca="false">IF((0.67*BP254)&gt;BP248,"no","yes")</f>
        <v>#DIV/0!</v>
      </c>
      <c r="BQ253" s="857" t="e">
        <f aca="false">IF((0.67*BQ254)&gt;BQ248,"no","yes")</f>
        <v>#DIV/0!</v>
      </c>
      <c r="BR253" s="810"/>
      <c r="BS253" s="857" t="str">
        <f aca="false">IF((0.67*BS254)&gt;BS248,"no","yes")</f>
        <v>yes</v>
      </c>
      <c r="BT253" s="857" t="e">
        <f aca="false">IF((0.67*BT254)&gt;BT248,"no","yes")</f>
        <v>#DIV/0!</v>
      </c>
      <c r="BU253" s="810"/>
      <c r="BV253" s="729"/>
    </row>
    <row r="254" s="667" customFormat="true" ht="13.7" hidden="false" customHeight="true" outlineLevel="0" collapsed="false">
      <c r="C254" s="846"/>
      <c r="D254" s="853"/>
      <c r="E254" s="853"/>
      <c r="F254" s="853"/>
      <c r="G254" s="853"/>
      <c r="H254" s="853"/>
      <c r="I254" s="853"/>
      <c r="J254" s="853"/>
      <c r="K254" s="853"/>
      <c r="L254" s="810"/>
      <c r="M254" s="810"/>
      <c r="N254" s="810"/>
      <c r="O254" s="810"/>
      <c r="P254" s="810"/>
      <c r="Q254" s="810"/>
      <c r="R254" s="810"/>
      <c r="S254" s="865"/>
      <c r="T254" s="916"/>
      <c r="U254" s="916"/>
      <c r="V254" s="894"/>
      <c r="W254" s="895"/>
      <c r="X254" s="896"/>
      <c r="Z254" s="728"/>
      <c r="AP254" s="729"/>
      <c r="AQ254" s="810"/>
      <c r="AR254" s="810"/>
      <c r="AS254" s="810"/>
      <c r="AT254" s="854" t="s">
        <v>371</v>
      </c>
      <c r="AU254" s="857" t="e">
        <f aca="false">_xlfn.STDEV.P(AU228:AU247)</f>
        <v>#REF!</v>
      </c>
      <c r="AV254" s="857" t="e">
        <f aca="false">_xlfn.STDEV.P(AV228:AV247)</f>
        <v>#REF!</v>
      </c>
      <c r="AW254" s="810"/>
      <c r="AX254" s="857" t="e">
        <f aca="false">_xlfn.STDEV.P(AX228:AX247)</f>
        <v>#REF!</v>
      </c>
      <c r="AY254" s="857" t="e">
        <f aca="false">_xlfn.STDEV.P(AY228:AY247)</f>
        <v>#REF!</v>
      </c>
      <c r="AZ254" s="810"/>
      <c r="BA254" s="857" t="e">
        <f aca="false">_xlfn.STDEV.P(BA228:BA247)</f>
        <v>#REF!</v>
      </c>
      <c r="BB254" s="857" t="e">
        <f aca="false">_xlfn.STDEV.P(BB228:BB247)</f>
        <v>#REF!</v>
      </c>
      <c r="BC254" s="810"/>
      <c r="BD254" s="857" t="e">
        <f aca="false">_xlfn.STDEV.P(BD228:BD247)</f>
        <v>#REF!</v>
      </c>
      <c r="BE254" s="857" t="e">
        <f aca="false">_xlfn.STDEV.P(BE228:BE247)</f>
        <v>#REF!</v>
      </c>
      <c r="BF254" s="810"/>
      <c r="BG254" s="857" t="e">
        <f aca="false">_xlfn.STDEV.P(BG228:BG247)</f>
        <v>#REF!</v>
      </c>
      <c r="BH254" s="857" t="e">
        <f aca="false">_xlfn.STDEV.P(BH228:BH247)</f>
        <v>#REF!</v>
      </c>
      <c r="BI254" s="810"/>
      <c r="BJ254" s="857" t="e">
        <f aca="false">_xlfn.STDEV.P(BJ228:BJ247)</f>
        <v>#DIV/0!</v>
      </c>
      <c r="BK254" s="857" t="e">
        <f aca="false">_xlfn.STDEV.P(BK228:BK247)</f>
        <v>#DIV/0!</v>
      </c>
      <c r="BL254" s="810"/>
      <c r="BM254" s="857" t="e">
        <f aca="false">_xlfn.STDEV.P(BM228:BM247)</f>
        <v>#DIV/0!</v>
      </c>
      <c r="BN254" s="857" t="e">
        <f aca="false">_xlfn.STDEV.P(BN228:BN247)</f>
        <v>#DIV/0!</v>
      </c>
      <c r="BO254" s="810"/>
      <c r="BP254" s="857" t="e">
        <f aca="false">_xlfn.STDEV.P(BP228:BP247)</f>
        <v>#DIV/0!</v>
      </c>
      <c r="BQ254" s="857" t="e">
        <f aca="false">_xlfn.STDEV.P(BQ228:BQ247)</f>
        <v>#DIV/0!</v>
      </c>
      <c r="BR254" s="810"/>
      <c r="BS254" s="857" t="n">
        <f aca="false">_xlfn.STDEV.P(BS228:BS247)</f>
        <v>0</v>
      </c>
      <c r="BT254" s="857" t="n">
        <f aca="false">_xlfn.STDEV.P(BT228:BT247)</f>
        <v>0</v>
      </c>
      <c r="BV254" s="729"/>
    </row>
    <row r="255" s="667" customFormat="true" ht="14.1" hidden="false" customHeight="true" outlineLevel="0" collapsed="false">
      <c r="C255" s="810"/>
      <c r="D255" s="853"/>
      <c r="E255" s="853"/>
      <c r="F255" s="853"/>
      <c r="G255" s="853"/>
      <c r="H255" s="853"/>
      <c r="I255" s="853"/>
      <c r="J255" s="853"/>
      <c r="K255" s="853"/>
      <c r="S255" s="869" t="s">
        <v>373</v>
      </c>
      <c r="T255" s="708"/>
      <c r="U255" s="810"/>
      <c r="V255" s="897"/>
      <c r="W255" s="898"/>
      <c r="X255" s="899"/>
      <c r="Z255" s="728"/>
      <c r="AP255" s="729"/>
      <c r="AQ255" s="810"/>
      <c r="AR255" s="810"/>
      <c r="AS255" s="810"/>
      <c r="AT255" s="863" t="s">
        <v>372</v>
      </c>
      <c r="AU255" s="868" t="n">
        <f aca="false">COUNTIF(AU228:AU247,"&gt;0")</f>
        <v>0</v>
      </c>
      <c r="AV255" s="868" t="n">
        <f aca="false">COUNTIF(AV228:AV247,"&gt;0")</f>
        <v>0</v>
      </c>
      <c r="AW255" s="810"/>
      <c r="AX255" s="868" t="n">
        <f aca="false">COUNTIF(AX228:AX247,"&gt;0")</f>
        <v>0</v>
      </c>
      <c r="AY255" s="868" t="n">
        <f aca="false">COUNTIF(AY228:AY247,"&gt;0")</f>
        <v>0</v>
      </c>
      <c r="AZ255" s="810"/>
      <c r="BA255" s="868" t="n">
        <f aca="false">COUNTIF(BA228:BA247,"&gt;0")</f>
        <v>0</v>
      </c>
      <c r="BB255" s="868" t="n">
        <f aca="false">COUNTIF(BB228:BB247,"&gt;0")</f>
        <v>0</v>
      </c>
      <c r="BC255" s="810"/>
      <c r="BD255" s="868" t="n">
        <f aca="false">COUNTIF(BD228:BD247,"&gt;0")</f>
        <v>0</v>
      </c>
      <c r="BE255" s="868" t="n">
        <f aca="false">COUNTIF(BE228:BE247,"&gt;0")</f>
        <v>0</v>
      </c>
      <c r="BF255" s="810"/>
      <c r="BG255" s="868" t="n">
        <f aca="false">COUNTIF(BG228:BG247,"&gt;0")</f>
        <v>0</v>
      </c>
      <c r="BH255" s="868" t="n">
        <f aca="false">COUNTIF(BH228:BH247,"&gt;0")</f>
        <v>0</v>
      </c>
      <c r="BI255" s="810"/>
      <c r="BJ255" s="868" t="n">
        <f aca="false">COUNTIF(BJ228:BJ247,"&gt;0")</f>
        <v>0</v>
      </c>
      <c r="BK255" s="868" t="n">
        <f aca="false">COUNTIF(BK228:BK247,"&gt;0")</f>
        <v>0</v>
      </c>
      <c r="BL255" s="810"/>
      <c r="BM255" s="868" t="n">
        <f aca="false">COUNTIF(BM228:BM247,"&gt;0")</f>
        <v>0</v>
      </c>
      <c r="BN255" s="868" t="n">
        <f aca="false">COUNTIF(BN228:BN247,"&gt;0")</f>
        <v>0</v>
      </c>
      <c r="BO255" s="810"/>
      <c r="BP255" s="868" t="n">
        <f aca="false">COUNTIF(BP228:BP247,"&gt;0")</f>
        <v>0</v>
      </c>
      <c r="BQ255" s="868" t="n">
        <f aca="false">COUNTIF(BQ228:BQ247,"&gt;0")</f>
        <v>0</v>
      </c>
      <c r="BR255" s="810"/>
      <c r="BS255" s="868" t="n">
        <f aca="false">COUNTIF(BS228:BS247,"&gt;0")</f>
        <v>0</v>
      </c>
      <c r="BT255" s="868" t="n">
        <f aca="false">COUNTIF(BT228:BT247,"&gt;0")</f>
        <v>0</v>
      </c>
      <c r="BV255" s="729"/>
    </row>
    <row r="256" s="667" customFormat="true" ht="14.25" hidden="false" customHeight="false" outlineLevel="0" collapsed="false">
      <c r="A256" s="922"/>
      <c r="B256" s="922"/>
      <c r="S256" s="870" t="s">
        <v>166</v>
      </c>
      <c r="T256" s="708"/>
      <c r="U256" s="810"/>
      <c r="V256" s="897"/>
      <c r="W256" s="898"/>
      <c r="X256" s="899"/>
      <c r="Z256" s="728"/>
      <c r="AP256" s="729"/>
      <c r="AT256" s="905"/>
      <c r="BV256" s="729"/>
    </row>
    <row r="257" s="667" customFormat="true" ht="14.25" hidden="false" customHeight="false" outlineLevel="0" collapsed="false">
      <c r="T257" s="708"/>
      <c r="U257" s="810"/>
      <c r="V257" s="902"/>
      <c r="W257" s="903"/>
      <c r="X257" s="904"/>
      <c r="Z257" s="728"/>
      <c r="AP257" s="729"/>
      <c r="AT257" s="905"/>
      <c r="BV257" s="729"/>
    </row>
    <row r="258" s="667" customFormat="true" ht="15" hidden="false" customHeight="false" outlineLevel="0" collapsed="false">
      <c r="S258" s="708"/>
      <c r="T258" s="708"/>
      <c r="U258" s="810"/>
      <c r="V258" s="810"/>
      <c r="W258" s="810"/>
      <c r="X258" s="810"/>
      <c r="Z258" s="728"/>
      <c r="AP258" s="729"/>
      <c r="AQ258" s="905"/>
      <c r="AR258" s="905"/>
      <c r="AS258" s="905"/>
      <c r="AT258" s="681"/>
      <c r="AU258" s="710"/>
      <c r="AV258" s="710"/>
      <c r="AW258" s="710"/>
      <c r="AX258" s="681"/>
      <c r="AY258" s="681"/>
      <c r="AZ258" s="710"/>
      <c r="BA258" s="710"/>
      <c r="BB258" s="710"/>
      <c r="BC258" s="681"/>
      <c r="BD258" s="681"/>
      <c r="BE258" s="710"/>
      <c r="BF258" s="710"/>
      <c r="BG258" s="710"/>
      <c r="BH258" s="681"/>
      <c r="BI258" s="681"/>
      <c r="BJ258" s="710"/>
      <c r="BK258" s="710"/>
      <c r="BL258" s="710"/>
      <c r="BM258" s="681"/>
      <c r="BN258" s="681"/>
      <c r="BO258" s="710"/>
      <c r="BP258" s="710"/>
      <c r="BQ258" s="710"/>
      <c r="BR258" s="681"/>
      <c r="BS258" s="681"/>
      <c r="BT258" s="710"/>
      <c r="BU258" s="681"/>
      <c r="BV258" s="729"/>
    </row>
    <row r="259" s="667" customFormat="true" ht="15" hidden="false" customHeight="false" outlineLevel="0" collapsed="false">
      <c r="S259" s="708"/>
      <c r="T259" s="708"/>
      <c r="U259" s="708"/>
      <c r="V259" s="708"/>
      <c r="Z259" s="728"/>
      <c r="AP259" s="729"/>
      <c r="AQ259" s="905"/>
      <c r="AR259" s="905"/>
      <c r="AS259" s="905"/>
      <c r="AT259" s="681"/>
      <c r="AU259" s="710"/>
      <c r="AV259" s="710"/>
      <c r="AW259" s="710"/>
      <c r="AX259" s="681"/>
      <c r="AY259" s="681"/>
      <c r="AZ259" s="710"/>
      <c r="BA259" s="710"/>
      <c r="BB259" s="710"/>
      <c r="BC259" s="681"/>
      <c r="BD259" s="681"/>
      <c r="BE259" s="710"/>
      <c r="BF259" s="710"/>
      <c r="BG259" s="710"/>
      <c r="BH259" s="681"/>
      <c r="BI259" s="681"/>
      <c r="BJ259" s="710"/>
      <c r="BK259" s="710"/>
      <c r="BL259" s="710"/>
      <c r="BM259" s="681"/>
      <c r="BN259" s="681"/>
      <c r="BO259" s="710"/>
      <c r="BP259" s="710"/>
      <c r="BQ259" s="710"/>
      <c r="BR259" s="681"/>
      <c r="BS259" s="681"/>
      <c r="BT259" s="710"/>
      <c r="BU259" s="681"/>
      <c r="BV259" s="729"/>
    </row>
    <row r="260" s="600" customFormat="true" ht="15.75" hidden="false" customHeight="false" outlineLevel="0" collapsed="false">
      <c r="A260" s="800" t="n">
        <f aca="false">1+A225</f>
        <v>7</v>
      </c>
      <c r="B260" s="800"/>
      <c r="C260" s="612" t="s">
        <v>501</v>
      </c>
      <c r="D260" s="881"/>
      <c r="E260" s="881"/>
      <c r="F260" s="881"/>
      <c r="G260" s="881"/>
      <c r="H260" s="881"/>
      <c r="K260" s="881"/>
      <c r="L260" s="881"/>
      <c r="M260" s="802"/>
      <c r="N260" s="802"/>
      <c r="O260" s="802"/>
      <c r="T260" s="883"/>
      <c r="U260" s="883"/>
      <c r="Z260" s="883"/>
      <c r="AQ260" s="771" t="n">
        <f aca="false">A260</f>
        <v>7</v>
      </c>
      <c r="AR260" s="771" t="str">
        <f aca="false">C260</f>
        <v>SOLUTION Net Profit Margin per Functional Unit per Annum</v>
      </c>
      <c r="AT260" s="883"/>
    </row>
    <row r="261" s="667" customFormat="true" ht="15" hidden="false" customHeight="false" outlineLevel="0" collapsed="false">
      <c r="A261" s="884"/>
      <c r="B261" s="884"/>
      <c r="C261" s="884"/>
      <c r="D261" s="785"/>
      <c r="E261" s="785"/>
      <c r="F261" s="785"/>
      <c r="G261" s="785"/>
      <c r="H261" s="785"/>
      <c r="K261" s="785"/>
      <c r="L261" s="785"/>
      <c r="M261" s="810"/>
      <c r="N261" s="810"/>
      <c r="O261" s="810"/>
      <c r="S261" s="235"/>
      <c r="T261" s="923"/>
      <c r="U261" s="923"/>
      <c r="Z261" s="728"/>
      <c r="AP261" s="729"/>
      <c r="AQ261" s="628"/>
      <c r="AR261" s="628"/>
      <c r="AS261" s="628"/>
      <c r="AT261" s="628"/>
      <c r="AU261" s="809" t="e">
        <f aca="false">IF($AT$44="Region",'Advanced Controls'!$A$59,#REF!)</f>
        <v>#REF!</v>
      </c>
      <c r="AV261" s="809"/>
      <c r="AW261" s="628"/>
      <c r="AX261" s="809" t="e">
        <f aca="false">IF($AT$44="Region",'Advanced Controls'!$A$60,#REF!)</f>
        <v>#REF!</v>
      </c>
      <c r="AY261" s="809"/>
      <c r="AZ261" s="628"/>
      <c r="BA261" s="809" t="e">
        <f aca="false">IF($AT$44="Region",'Advanced Controls'!$A$61,#REF!)</f>
        <v>#REF!</v>
      </c>
      <c r="BB261" s="809"/>
      <c r="BC261" s="628"/>
      <c r="BD261" s="809" t="e">
        <f aca="false">IF($AT$44="Region",'Advanced Controls'!$A$62,#REF!)</f>
        <v>#REF!</v>
      </c>
      <c r="BE261" s="809"/>
      <c r="BF261" s="628"/>
      <c r="BG261" s="809" t="e">
        <f aca="false">IF($AT$44="Region",'Advanced Controls'!$A$63,#REF!)</f>
        <v>#REF!</v>
      </c>
      <c r="BH261" s="809"/>
      <c r="BI261" s="628"/>
      <c r="BJ261" s="809" t="s">
        <v>80</v>
      </c>
      <c r="BK261" s="809"/>
      <c r="BL261" s="628"/>
      <c r="BM261" s="809" t="s">
        <v>81</v>
      </c>
      <c r="BN261" s="809"/>
      <c r="BO261" s="628"/>
      <c r="BP261" s="809" t="s">
        <v>82</v>
      </c>
      <c r="BQ261" s="809"/>
      <c r="BR261" s="628"/>
      <c r="BS261" s="809" t="s">
        <v>83</v>
      </c>
      <c r="BT261" s="809"/>
      <c r="BU261" s="628"/>
      <c r="BV261" s="729"/>
    </row>
    <row r="262" s="667" customFormat="true" ht="45.75" hidden="false" customHeight="false" outlineLevel="0" collapsed="false">
      <c r="A262" s="848" t="s">
        <v>329</v>
      </c>
      <c r="B262" s="812" t="s">
        <v>104</v>
      </c>
      <c r="C262" s="816" t="s">
        <v>330</v>
      </c>
      <c r="D262" s="907" t="s">
        <v>331</v>
      </c>
      <c r="E262" s="907" t="s">
        <v>332</v>
      </c>
      <c r="F262" s="816" t="s">
        <v>333</v>
      </c>
      <c r="G262" s="815" t="s">
        <v>326</v>
      </c>
      <c r="H262" s="816" t="s">
        <v>334</v>
      </c>
      <c r="I262" s="816" t="s">
        <v>335</v>
      </c>
      <c r="J262" s="816" t="s">
        <v>336</v>
      </c>
      <c r="K262" s="908" t="s">
        <v>337</v>
      </c>
      <c r="L262" s="818" t="s">
        <v>338</v>
      </c>
      <c r="M262" s="819" t="s">
        <v>339</v>
      </c>
      <c r="N262" s="820" t="s">
        <v>340</v>
      </c>
      <c r="O262" s="821" t="s">
        <v>341</v>
      </c>
      <c r="P262" s="820" t="s">
        <v>342</v>
      </c>
      <c r="Q262" s="807"/>
      <c r="R262" s="822" t="s">
        <v>343</v>
      </c>
      <c r="S262" s="823" t="s">
        <v>344</v>
      </c>
      <c r="T262" s="824" t="s">
        <v>345</v>
      </c>
      <c r="U262" s="823" t="s">
        <v>346</v>
      </c>
      <c r="V262" s="825" t="s">
        <v>347</v>
      </c>
      <c r="W262" s="807"/>
      <c r="X262" s="807"/>
      <c r="Z262" s="728"/>
      <c r="AP262" s="729"/>
      <c r="AQ262" s="807"/>
      <c r="AR262" s="807"/>
      <c r="AS262" s="825" t="s">
        <v>348</v>
      </c>
      <c r="AT262" s="807"/>
      <c r="AU262" s="826" t="s">
        <v>344</v>
      </c>
      <c r="AV262" s="827" t="s">
        <v>345</v>
      </c>
      <c r="AW262" s="807"/>
      <c r="AX262" s="826" t="s">
        <v>344</v>
      </c>
      <c r="AY262" s="827" t="s">
        <v>345</v>
      </c>
      <c r="AZ262" s="807"/>
      <c r="BA262" s="826" t="s">
        <v>344</v>
      </c>
      <c r="BB262" s="827" t="s">
        <v>345</v>
      </c>
      <c r="BC262" s="807"/>
      <c r="BD262" s="826" t="s">
        <v>344</v>
      </c>
      <c r="BE262" s="827" t="s">
        <v>345</v>
      </c>
      <c r="BF262" s="807"/>
      <c r="BG262" s="826" t="s">
        <v>344</v>
      </c>
      <c r="BH262" s="827" t="s">
        <v>345</v>
      </c>
      <c r="BI262" s="807"/>
      <c r="BJ262" s="826" t="s">
        <v>344</v>
      </c>
      <c r="BK262" s="827" t="s">
        <v>345</v>
      </c>
      <c r="BL262" s="807"/>
      <c r="BM262" s="826" t="s">
        <v>344</v>
      </c>
      <c r="BN262" s="827" t="s">
        <v>345</v>
      </c>
      <c r="BO262" s="807"/>
      <c r="BP262" s="826" t="s">
        <v>344</v>
      </c>
      <c r="BQ262" s="827" t="s">
        <v>345</v>
      </c>
      <c r="BR262" s="807"/>
      <c r="BS262" s="826" t="s">
        <v>344</v>
      </c>
      <c r="BT262" s="827" t="s">
        <v>345</v>
      </c>
      <c r="BU262" s="807"/>
      <c r="BV262" s="729"/>
    </row>
    <row r="263" s="667" customFormat="true" ht="15.75" hidden="false" customHeight="false" outlineLevel="0" collapsed="false">
      <c r="A263" s="828" t="n">
        <v>1</v>
      </c>
      <c r="B263" s="829" t="str">
        <f aca="false">CONCATENATE(E263,": ",C263)</f>
        <v>OECD90: Oviedo et al 2013 </v>
      </c>
      <c r="C263" s="831" t="s">
        <v>451</v>
      </c>
      <c r="D263" s="917" t="s">
        <v>452</v>
      </c>
      <c r="E263" s="831" t="s">
        <v>75</v>
      </c>
      <c r="F263" s="871" t="s">
        <v>453</v>
      </c>
      <c r="G263" s="831" t="s">
        <v>401</v>
      </c>
      <c r="H263" s="832" t="s">
        <v>252</v>
      </c>
      <c r="I263" s="830" t="n">
        <v>2013</v>
      </c>
      <c r="J263" s="830" t="s">
        <v>232</v>
      </c>
      <c r="K263" s="834"/>
      <c r="L263" s="834" t="s">
        <v>454</v>
      </c>
      <c r="M263" s="835" t="n">
        <f aca="false">K263*$AC$7</f>
        <v>0</v>
      </c>
      <c r="N263" s="836" t="s">
        <v>500</v>
      </c>
      <c r="O263" s="837"/>
      <c r="P263" s="833" t="s">
        <v>502</v>
      </c>
      <c r="Q263" s="838"/>
      <c r="R263" s="839"/>
      <c r="S263" s="840" t="n">
        <f aca="false">IF(R263="Y","",IF(AND(M263="",K263=""),"",IF(M263="",K263,M263)))</f>
        <v>0</v>
      </c>
      <c r="T263" s="841" t="n">
        <f aca="false">IF(S263="","",IF($S$291="Y",U263,IF(S263&gt;=$S$283-$AB$35*$S$287,IF(S263&lt;=$S$283+$AB$35*$S$287,S263,""),"")))</f>
        <v>0</v>
      </c>
      <c r="U263" s="840" t="n">
        <f aca="false">IF(R263="Y","",IF(AND(M263="",K263=""),"",IF(M263="",K263*O263,M263*O263)))</f>
        <v>0</v>
      </c>
      <c r="V263" s="842" t="str">
        <f aca="false">IF(AND(N263="",L263=""),"",IF(N263="",L263,N263))</f>
        <v>US$2014/ha/yr</v>
      </c>
      <c r="W263" s="628"/>
      <c r="X263" s="628"/>
      <c r="Z263" s="728"/>
      <c r="AP263" s="729"/>
      <c r="AQ263" s="628"/>
      <c r="AR263" s="628"/>
      <c r="AS263" s="843" t="n">
        <f aca="false">$U263</f>
        <v>0</v>
      </c>
      <c r="AT263" s="628"/>
      <c r="AU263" s="843" t="e">
        <f aca="false">IF($AT$44="region",IF($E263=AU$762,$S263,""),IF($G263=AU$762,$S263,""))</f>
        <v>#REF!</v>
      </c>
      <c r="AV263" s="843" t="e">
        <f aca="false">IF($AT$44="Region",IF($E263=AU$762,$T263,""),IF($G263=AU$762,$T263,""))</f>
        <v>#REF!</v>
      </c>
      <c r="AW263" s="628"/>
      <c r="AX263" s="843" t="e">
        <f aca="false">IF($AT$44="region",IF($E263=AX$762,$S263,""),IF($G263=AX$762,$S263,""))</f>
        <v>#REF!</v>
      </c>
      <c r="AY263" s="843" t="e">
        <f aca="false">IF($AT$44="Region",IF($E263=AX$762,$T263,""),IF($G263=AX$762,$T263,""))</f>
        <v>#REF!</v>
      </c>
      <c r="AZ263" s="628"/>
      <c r="BA263" s="843" t="e">
        <f aca="false">IF($AT$44="region",IF($E263=BA$762,$S263,""),IF($G263=BA$762,$S263,""))</f>
        <v>#REF!</v>
      </c>
      <c r="BB263" s="843" t="e">
        <f aca="false">IF($AT$44="Region",IF($E263=BA$762,$T263,""),IF($G263=BA$762,$T263,""))</f>
        <v>#REF!</v>
      </c>
      <c r="BC263" s="628"/>
      <c r="BD263" s="843" t="e">
        <f aca="false">IF($AT$44="region",IF($E263=BD$762,$S263,""),IF($G263=BD$762,$S263,""))</f>
        <v>#REF!</v>
      </c>
      <c r="BE263" s="843" t="e">
        <f aca="false">IF($AT$44="Region",IF($E263=BD$762,$T263,""),IF($G263=BD$762,$T263,""))</f>
        <v>#REF!</v>
      </c>
      <c r="BF263" s="628"/>
      <c r="BG263" s="843" t="e">
        <f aca="false">IF($AT$44="region",IF($E263=BG$762,$S263,""),IF($G263=BG$762,$S263,""))</f>
        <v>#REF!</v>
      </c>
      <c r="BH263" s="843" t="e">
        <f aca="false">IF($AT$44="Region",IF($E263=BG$762,$T263,""),IF($G263=BG$762,$T263,""))</f>
        <v>#REF!</v>
      </c>
      <c r="BI263" s="628"/>
      <c r="BJ263" s="843" t="str">
        <f aca="false">IF($E263=$BJ$47,S263,"")</f>
        <v/>
      </c>
      <c r="BK263" s="843" t="str">
        <f aca="false">IF($E263=$BJ$47,T263,"")</f>
        <v/>
      </c>
      <c r="BL263" s="628"/>
      <c r="BM263" s="843" t="str">
        <f aca="false">IF($E263=$BM$47,S263,"")</f>
        <v/>
      </c>
      <c r="BN263" s="843" t="str">
        <f aca="false">IF($E263=$BM$47,T263,"")</f>
        <v/>
      </c>
      <c r="BO263" s="628"/>
      <c r="BP263" s="843" t="str">
        <f aca="false">IF($E263=$BP$47,S263,"")</f>
        <v/>
      </c>
      <c r="BQ263" s="843" t="str">
        <f aca="false">IF($E263=$BP$47,T263,"")</f>
        <v/>
      </c>
      <c r="BR263" s="628"/>
      <c r="BS263" s="843" t="str">
        <f aca="false">IF($E263=$BS$47,S263,"")</f>
        <v/>
      </c>
      <c r="BT263" s="843" t="str">
        <f aca="false">IF($E263=$BS$47,T263,"")</f>
        <v/>
      </c>
      <c r="BU263" s="628"/>
      <c r="BV263" s="729"/>
    </row>
    <row r="264" s="667" customFormat="true" ht="15" hidden="false" customHeight="false" outlineLevel="0" collapsed="false">
      <c r="A264" s="828" t="n">
        <v>2</v>
      </c>
      <c r="B264" s="829" t="str">
        <f aca="false">CONCATENATE(E264,": ",C264)</f>
        <v>OECD90: Oviedo et al 2013 </v>
      </c>
      <c r="C264" s="831" t="s">
        <v>451</v>
      </c>
      <c r="D264" s="831" t="s">
        <v>456</v>
      </c>
      <c r="E264" s="831" t="s">
        <v>75</v>
      </c>
      <c r="F264" s="831" t="s">
        <v>453</v>
      </c>
      <c r="G264" s="831" t="s">
        <v>401</v>
      </c>
      <c r="H264" s="832" t="s">
        <v>252</v>
      </c>
      <c r="I264" s="830" t="n">
        <v>2013</v>
      </c>
      <c r="J264" s="830" t="s">
        <v>232</v>
      </c>
      <c r="K264" s="837"/>
      <c r="L264" s="834" t="s">
        <v>454</v>
      </c>
      <c r="M264" s="835" t="n">
        <f aca="false">K264*$AC$7</f>
        <v>0</v>
      </c>
      <c r="N264" s="836" t="s">
        <v>500</v>
      </c>
      <c r="O264" s="837"/>
      <c r="P264" s="833" t="s">
        <v>502</v>
      </c>
      <c r="Q264" s="838"/>
      <c r="R264" s="839"/>
      <c r="S264" s="840" t="n">
        <f aca="false">IF(R264="Y","",IF(AND(M264="",K264=""),"",IF(M264="",K264,M264)))</f>
        <v>0</v>
      </c>
      <c r="T264" s="841" t="n">
        <f aca="false">IF(S264="","",IF($S$291="Y",U264,IF(S264&gt;=$S$283-$AB$35*$S$287,IF(S264&lt;=$S$283+$AB$35*$S$287,S264,""),"")))</f>
        <v>0</v>
      </c>
      <c r="U264" s="840" t="n">
        <f aca="false">IF(R264="Y","",IF(AND(M264="",K264=""),"",IF(M264="",K264*O264,M264*O264)))</f>
        <v>0</v>
      </c>
      <c r="V264" s="842" t="str">
        <f aca="false">IF(AND(N264="",L264=""),"",IF(N264="",L264,N264))</f>
        <v>US$2014/ha/yr</v>
      </c>
      <c r="W264" s="628"/>
      <c r="X264" s="628"/>
      <c r="Z264" s="728"/>
      <c r="AP264" s="729"/>
      <c r="AQ264" s="628"/>
      <c r="AR264" s="628"/>
      <c r="AS264" s="844"/>
      <c r="AT264" s="628"/>
      <c r="AU264" s="843" t="e">
        <f aca="false">IF($AT$44="region",IF($E264=AU$762,$S264,""),IF($G264=AU$762,$S264,""))</f>
        <v>#REF!</v>
      </c>
      <c r="AV264" s="843" t="e">
        <f aca="false">IF($AT$44="Region",IF($E264=AU$762,$T264,""),IF($G264=AU$762,$T264,""))</f>
        <v>#REF!</v>
      </c>
      <c r="AW264" s="628"/>
      <c r="AX264" s="843" t="e">
        <f aca="false">IF($AT$44="region",IF($E264=AX$762,$S264,""),IF($G264=AX$762,$S264,""))</f>
        <v>#REF!</v>
      </c>
      <c r="AY264" s="843" t="e">
        <f aca="false">IF($AT$44="Region",IF($E264=AX$762,$T264,""),IF($G264=AX$762,$T264,""))</f>
        <v>#REF!</v>
      </c>
      <c r="AZ264" s="628"/>
      <c r="BA264" s="843" t="e">
        <f aca="false">IF($AT$44="region",IF($E264=BA$762,$S264,""),IF($G264=BA$762,$S264,""))</f>
        <v>#REF!</v>
      </c>
      <c r="BB264" s="843" t="e">
        <f aca="false">IF($AT$44="Region",IF($E264=BA$762,$T264,""),IF($G264=BA$762,$T264,""))</f>
        <v>#REF!</v>
      </c>
      <c r="BC264" s="628"/>
      <c r="BD264" s="843" t="e">
        <f aca="false">IF($AT$44="region",IF($E264=BD$762,$S264,""),IF($G264=BD$762,$S264,""))</f>
        <v>#REF!</v>
      </c>
      <c r="BE264" s="843" t="e">
        <f aca="false">IF($AT$44="Region",IF($E264=BD$762,$T264,""),IF($G264=BD$762,$T264,""))</f>
        <v>#REF!</v>
      </c>
      <c r="BF264" s="628"/>
      <c r="BG264" s="843" t="e">
        <f aca="false">IF($AT$44="region",IF($E264=BG$762,$S264,""),IF($G264=BG$762,$S264,""))</f>
        <v>#REF!</v>
      </c>
      <c r="BH264" s="843" t="e">
        <f aca="false">IF($AT$44="Region",IF($E264=BG$762,$T264,""),IF($G264=BG$762,$T264,""))</f>
        <v>#REF!</v>
      </c>
      <c r="BI264" s="628"/>
      <c r="BJ264" s="843" t="str">
        <f aca="false">IF($E264=$BJ$47,S264,"")</f>
        <v/>
      </c>
      <c r="BK264" s="843" t="str">
        <f aca="false">IF($E264=$BJ$47,T264,"")</f>
        <v/>
      </c>
      <c r="BL264" s="628"/>
      <c r="BM264" s="843" t="str">
        <f aca="false">IF($E264=$BM$47,S264,"")</f>
        <v/>
      </c>
      <c r="BN264" s="843" t="str">
        <f aca="false">IF($E264=$BM$47,T264,"")</f>
        <v/>
      </c>
      <c r="BO264" s="628"/>
      <c r="BP264" s="843" t="str">
        <f aca="false">IF($E264=$BP$47,S264,"")</f>
        <v/>
      </c>
      <c r="BQ264" s="843" t="str">
        <f aca="false">IF($E264=$BP$47,T264,"")</f>
        <v/>
      </c>
      <c r="BR264" s="628"/>
      <c r="BS264" s="843" t="str">
        <f aca="false">IF($E264=$BS$47,S264,"")</f>
        <v/>
      </c>
      <c r="BT264" s="843" t="str">
        <f aca="false">IF($E264=$BS$47,T264,"")</f>
        <v/>
      </c>
      <c r="BU264" s="628"/>
      <c r="BV264" s="729"/>
    </row>
    <row r="265" s="667" customFormat="true" ht="15" hidden="false" customHeight="false" outlineLevel="0" collapsed="false">
      <c r="A265" s="828" t="n">
        <v>3</v>
      </c>
      <c r="B265" s="829" t="str">
        <f aca="false">CONCATENATE(E265,": ",C265)</f>
        <v>OECD90: Oviedo et al 2013 </v>
      </c>
      <c r="C265" s="830" t="s">
        <v>451</v>
      </c>
      <c r="D265" s="830" t="s">
        <v>457</v>
      </c>
      <c r="E265" s="831" t="s">
        <v>75</v>
      </c>
      <c r="F265" s="830" t="s">
        <v>453</v>
      </c>
      <c r="G265" s="831" t="s">
        <v>401</v>
      </c>
      <c r="H265" s="832" t="s">
        <v>252</v>
      </c>
      <c r="I265" s="830" t="n">
        <v>2013</v>
      </c>
      <c r="J265" s="830" t="s">
        <v>232</v>
      </c>
      <c r="K265" s="833"/>
      <c r="L265" s="834" t="s">
        <v>454</v>
      </c>
      <c r="M265" s="835" t="n">
        <f aca="false">K265*$AC$7</f>
        <v>0</v>
      </c>
      <c r="N265" s="836" t="s">
        <v>500</v>
      </c>
      <c r="O265" s="837"/>
      <c r="P265" s="833" t="s">
        <v>502</v>
      </c>
      <c r="Q265" s="838"/>
      <c r="R265" s="839"/>
      <c r="S265" s="840" t="n">
        <f aca="false">IF(R265="Y","",IF(AND(M265="",K265=""),"",IF(M265="",K265,M265)))</f>
        <v>0</v>
      </c>
      <c r="T265" s="841" t="n">
        <f aca="false">IF(S265="","",IF($S$291="Y",U265,IF(S265&gt;=$S$283-$AB$35*$S$287,IF(S265&lt;=$S$283+$AB$35*$S$287,S265,""),"")))</f>
        <v>0</v>
      </c>
      <c r="U265" s="840" t="n">
        <f aca="false">IF(R265="Y","",IF(AND(M265="",K265=""),"",IF(M265="",K265*O265,M265*O265)))</f>
        <v>0</v>
      </c>
      <c r="V265" s="842" t="str">
        <f aca="false">IF(AND(N265="",L265=""),"",IF(N265="",L265,N265))</f>
        <v>US$2014/ha/yr</v>
      </c>
      <c r="W265" s="628"/>
      <c r="X265" s="628"/>
      <c r="Z265" s="728"/>
      <c r="AP265" s="729"/>
      <c r="AQ265" s="628"/>
      <c r="AR265" s="628"/>
      <c r="AS265" s="810"/>
      <c r="AT265" s="628"/>
      <c r="AU265" s="843" t="e">
        <f aca="false">IF($AT$44="region",IF($E265=AU$762,$S265,""),IF($G265=AU$762,$S265,""))</f>
        <v>#REF!</v>
      </c>
      <c r="AV265" s="843" t="e">
        <f aca="false">IF($AT$44="Region",IF($E265=AU$762,$T265,""),IF($G265=AU$762,$T265,""))</f>
        <v>#REF!</v>
      </c>
      <c r="AW265" s="628"/>
      <c r="AX265" s="843" t="e">
        <f aca="false">IF($AT$44="region",IF($E265=AX$762,$S265,""),IF($G265=AX$762,$S265,""))</f>
        <v>#REF!</v>
      </c>
      <c r="AY265" s="843" t="e">
        <f aca="false">IF($AT$44="Region",IF($E265=AX$762,$T265,""),IF($G265=AX$762,$T265,""))</f>
        <v>#REF!</v>
      </c>
      <c r="AZ265" s="628"/>
      <c r="BA265" s="843" t="e">
        <f aca="false">IF($AT$44="region",IF($E265=BA$762,$S265,""),IF($G265=BA$762,$S265,""))</f>
        <v>#REF!</v>
      </c>
      <c r="BB265" s="843" t="e">
        <f aca="false">IF($AT$44="Region",IF($E265=BA$762,$T265,""),IF($G265=BA$762,$T265,""))</f>
        <v>#REF!</v>
      </c>
      <c r="BC265" s="628"/>
      <c r="BD265" s="843" t="e">
        <f aca="false">IF($AT$44="region",IF($E265=BD$762,$S265,""),IF($G265=BD$762,$S265,""))</f>
        <v>#REF!</v>
      </c>
      <c r="BE265" s="843" t="e">
        <f aca="false">IF($AT$44="Region",IF($E265=BD$762,$T265,""),IF($G265=BD$762,$T265,""))</f>
        <v>#REF!</v>
      </c>
      <c r="BF265" s="628"/>
      <c r="BG265" s="843" t="e">
        <f aca="false">IF($AT$44="region",IF($E265=BG$762,$S265,""),IF($G265=BG$762,$S265,""))</f>
        <v>#REF!</v>
      </c>
      <c r="BH265" s="843" t="e">
        <f aca="false">IF($AT$44="Region",IF($E265=BG$762,$T265,""),IF($G265=BG$762,$T265,""))</f>
        <v>#REF!</v>
      </c>
      <c r="BI265" s="628"/>
      <c r="BJ265" s="843" t="str">
        <f aca="false">IF($E265=$BJ$47,S265,"")</f>
        <v/>
      </c>
      <c r="BK265" s="843" t="str">
        <f aca="false">IF($E265=$BJ$47,T265,"")</f>
        <v/>
      </c>
      <c r="BL265" s="628"/>
      <c r="BM265" s="843" t="str">
        <f aca="false">IF($E265=$BM$47,S265,"")</f>
        <v/>
      </c>
      <c r="BN265" s="843" t="str">
        <f aca="false">IF($E265=$BM$47,T265,"")</f>
        <v/>
      </c>
      <c r="BO265" s="628"/>
      <c r="BP265" s="843" t="str">
        <f aca="false">IF($E265=$BP$47,S265,"")</f>
        <v/>
      </c>
      <c r="BQ265" s="843" t="str">
        <f aca="false">IF($E265=$BP$47,T265,"")</f>
        <v/>
      </c>
      <c r="BR265" s="628"/>
      <c r="BS265" s="843" t="str">
        <f aca="false">IF($E265=$BS$47,S265,"")</f>
        <v/>
      </c>
      <c r="BT265" s="843" t="str">
        <f aca="false">IF($E265=$BS$47,T265,"")</f>
        <v/>
      </c>
      <c r="BU265" s="628"/>
      <c r="BV265" s="729"/>
    </row>
    <row r="266" s="667" customFormat="true" ht="15" hidden="false" customHeight="false" outlineLevel="0" collapsed="false">
      <c r="A266" s="828" t="n">
        <v>4</v>
      </c>
      <c r="B266" s="829" t="str">
        <f aca="false">CONCATENATE(E266,": ",C266)</f>
        <v>OECD90: Oviedo et al 2013 </v>
      </c>
      <c r="C266" s="830" t="s">
        <v>451</v>
      </c>
      <c r="D266" s="830" t="s">
        <v>458</v>
      </c>
      <c r="E266" s="831" t="s">
        <v>75</v>
      </c>
      <c r="F266" s="830" t="s">
        <v>459</v>
      </c>
      <c r="G266" s="831" t="s">
        <v>401</v>
      </c>
      <c r="H266" s="832" t="s">
        <v>252</v>
      </c>
      <c r="I266" s="830" t="n">
        <v>2013</v>
      </c>
      <c r="J266" s="830" t="s">
        <v>232</v>
      </c>
      <c r="K266" s="833"/>
      <c r="L266" s="834" t="s">
        <v>503</v>
      </c>
      <c r="M266" s="835" t="n">
        <f aca="false">K266*$AC$7</f>
        <v>0</v>
      </c>
      <c r="N266" s="836" t="s">
        <v>500</v>
      </c>
      <c r="O266" s="837"/>
      <c r="P266" s="833" t="s">
        <v>504</v>
      </c>
      <c r="Q266" s="838"/>
      <c r="R266" s="839"/>
      <c r="S266" s="840" t="n">
        <f aca="false">IF(R266="Y","",IF(AND(M266="",K266=""),"",IF(M266="",K266,M266)))</f>
        <v>0</v>
      </c>
      <c r="T266" s="841" t="n">
        <f aca="false">IF(S266="","",IF($S$291="Y",U266,IF(S266&gt;=$S$283-$AB$35*$S$287,IF(S266&lt;=$S$283+$AB$35*$S$287,S266,""),"")))</f>
        <v>0</v>
      </c>
      <c r="U266" s="840" t="n">
        <f aca="false">IF(R266="Y","",IF(AND(M266="",K266=""),"",IF(M266="",K266*O266,M266*O266)))</f>
        <v>0</v>
      </c>
      <c r="V266" s="842" t="str">
        <f aca="false">IF(AND(N266="",L266=""),"",IF(N266="",L266,N266))</f>
        <v>US$2014/ha/yr</v>
      </c>
      <c r="W266" s="628"/>
      <c r="X266" s="628"/>
      <c r="Z266" s="728"/>
      <c r="AP266" s="729"/>
      <c r="AQ266" s="628"/>
      <c r="AR266" s="628"/>
      <c r="AS266" s="844"/>
      <c r="AT266" s="628"/>
      <c r="AU266" s="843" t="e">
        <f aca="false">IF($AT$44="region",IF($E266=AU$762,$S266,""),IF($G266=AU$762,$S266,""))</f>
        <v>#REF!</v>
      </c>
      <c r="AV266" s="843" t="e">
        <f aca="false">IF($AT$44="Region",IF($E266=AU$762,$T266,""),IF($G266=AU$762,$T266,""))</f>
        <v>#REF!</v>
      </c>
      <c r="AW266" s="628"/>
      <c r="AX266" s="843" t="e">
        <f aca="false">IF($AT$44="region",IF($E266=AX$762,$S266,""),IF($G266=AX$762,$S266,""))</f>
        <v>#REF!</v>
      </c>
      <c r="AY266" s="843" t="e">
        <f aca="false">IF($AT$44="Region",IF($E266=AX$762,$T266,""),IF($G266=AX$762,$T266,""))</f>
        <v>#REF!</v>
      </c>
      <c r="AZ266" s="628"/>
      <c r="BA266" s="843" t="e">
        <f aca="false">IF($AT$44="region",IF($E266=BA$762,$S266,""),IF($G266=BA$762,$S266,""))</f>
        <v>#REF!</v>
      </c>
      <c r="BB266" s="843" t="e">
        <f aca="false">IF($AT$44="Region",IF($E266=BA$762,$T266,""),IF($G266=BA$762,$T266,""))</f>
        <v>#REF!</v>
      </c>
      <c r="BC266" s="628"/>
      <c r="BD266" s="843" t="e">
        <f aca="false">IF($AT$44="region",IF($E266=BD$762,$S266,""),IF($G266=BD$762,$S266,""))</f>
        <v>#REF!</v>
      </c>
      <c r="BE266" s="843" t="e">
        <f aca="false">IF($AT$44="Region",IF($E266=BD$762,$T266,""),IF($G266=BD$762,$T266,""))</f>
        <v>#REF!</v>
      </c>
      <c r="BF266" s="628"/>
      <c r="BG266" s="843" t="e">
        <f aca="false">IF($AT$44="region",IF($E266=BG$762,$S266,""),IF($G266=BG$762,$S266,""))</f>
        <v>#REF!</v>
      </c>
      <c r="BH266" s="843" t="e">
        <f aca="false">IF($AT$44="Region",IF($E266=BG$762,$T266,""),IF($G266=BG$762,$T266,""))</f>
        <v>#REF!</v>
      </c>
      <c r="BI266" s="628"/>
      <c r="BJ266" s="843" t="str">
        <f aca="false">IF($E266=$BJ$47,S266,"")</f>
        <v/>
      </c>
      <c r="BK266" s="843" t="str">
        <f aca="false">IF($E266=$BJ$47,T266,"")</f>
        <v/>
      </c>
      <c r="BL266" s="628"/>
      <c r="BM266" s="843" t="str">
        <f aca="false">IF($E266=$BM$47,S266,"")</f>
        <v/>
      </c>
      <c r="BN266" s="843" t="str">
        <f aca="false">IF($E266=$BM$47,T266,"")</f>
        <v/>
      </c>
      <c r="BO266" s="628"/>
      <c r="BP266" s="843" t="str">
        <f aca="false">IF($E266=$BP$47,S266,"")</f>
        <v/>
      </c>
      <c r="BQ266" s="843" t="str">
        <f aca="false">IF($E266=$BP$47,T266,"")</f>
        <v/>
      </c>
      <c r="BR266" s="628"/>
      <c r="BS266" s="843" t="str">
        <f aca="false">IF($E266=$BS$47,S266,"")</f>
        <v/>
      </c>
      <c r="BT266" s="843" t="str">
        <f aca="false">IF($E266=$BS$47,T266,"")</f>
        <v/>
      </c>
      <c r="BU266" s="628"/>
      <c r="BV266" s="729"/>
    </row>
    <row r="267" s="667" customFormat="true" ht="15" hidden="false" customHeight="false" outlineLevel="0" collapsed="false">
      <c r="A267" s="828" t="n">
        <v>5</v>
      </c>
      <c r="B267" s="829" t="str">
        <f aca="false">CONCATENATE(E267,": ",C267)</f>
        <v>OECD90: Oviedo et al 2013 </v>
      </c>
      <c r="C267" s="830" t="s">
        <v>451</v>
      </c>
      <c r="D267" s="830" t="s">
        <v>461</v>
      </c>
      <c r="E267" s="831" t="s">
        <v>75</v>
      </c>
      <c r="F267" s="830" t="s">
        <v>459</v>
      </c>
      <c r="G267" s="831" t="s">
        <v>401</v>
      </c>
      <c r="H267" s="832" t="s">
        <v>252</v>
      </c>
      <c r="I267" s="830" t="n">
        <v>2013</v>
      </c>
      <c r="J267" s="830" t="s">
        <v>232</v>
      </c>
      <c r="K267" s="833"/>
      <c r="L267" s="834" t="s">
        <v>503</v>
      </c>
      <c r="M267" s="835" t="n">
        <f aca="false">K267*$AC$7</f>
        <v>0</v>
      </c>
      <c r="N267" s="836" t="s">
        <v>500</v>
      </c>
      <c r="O267" s="837"/>
      <c r="P267" s="833" t="s">
        <v>504</v>
      </c>
      <c r="Q267" s="838"/>
      <c r="R267" s="839"/>
      <c r="S267" s="840" t="n">
        <f aca="false">IF(R267="Y","",IF(AND(M267="",K267=""),"",IF(M267="",K267,M267)))</f>
        <v>0</v>
      </c>
      <c r="T267" s="841" t="n">
        <f aca="false">IF(S267="","",IF($S$291="Y",U267,IF(S267&gt;=$S$283-$AB$35*$S$287,IF(S267&lt;=$S$283+$AB$35*$S$287,S267,""),"")))</f>
        <v>0</v>
      </c>
      <c r="U267" s="840" t="n">
        <f aca="false">IF(R267="Y","",IF(AND(M267="",K267=""),"",IF(M267="",K267*O267,M267*O267)))</f>
        <v>0</v>
      </c>
      <c r="V267" s="842" t="str">
        <f aca="false">IF(AND(N267="",L267=""),"",IF(N267="",L267,N267))</f>
        <v>US$2014/ha/yr</v>
      </c>
      <c r="W267" s="628"/>
      <c r="X267" s="628"/>
      <c r="Z267" s="728"/>
      <c r="AP267" s="729"/>
      <c r="AQ267" s="628"/>
      <c r="AR267" s="628"/>
      <c r="AS267" s="844"/>
      <c r="AT267" s="628"/>
      <c r="AU267" s="843" t="e">
        <f aca="false">IF($AT$44="region",IF($E267=AU$762,$S267,""),IF($G267=AU$762,$S267,""))</f>
        <v>#REF!</v>
      </c>
      <c r="AV267" s="843" t="e">
        <f aca="false">IF($AT$44="Region",IF($E267=AU$762,$T267,""),IF($G267=AU$762,$T267,""))</f>
        <v>#REF!</v>
      </c>
      <c r="AW267" s="628"/>
      <c r="AX267" s="843" t="e">
        <f aca="false">IF($AT$44="region",IF($E267=AX$762,$S267,""),IF($G267=AX$762,$S267,""))</f>
        <v>#REF!</v>
      </c>
      <c r="AY267" s="843" t="e">
        <f aca="false">IF($AT$44="Region",IF($E267=AX$762,$T267,""),IF($G267=AX$762,$T267,""))</f>
        <v>#REF!</v>
      </c>
      <c r="AZ267" s="628"/>
      <c r="BA267" s="843" t="e">
        <f aca="false">IF($AT$44="region",IF($E267=BA$762,$S267,""),IF($G267=BA$762,$S267,""))</f>
        <v>#REF!</v>
      </c>
      <c r="BB267" s="843" t="e">
        <f aca="false">IF($AT$44="Region",IF($E267=BA$762,$T267,""),IF($G267=BA$762,$T267,""))</f>
        <v>#REF!</v>
      </c>
      <c r="BC267" s="628"/>
      <c r="BD267" s="843" t="e">
        <f aca="false">IF($AT$44="region",IF($E267=BD$762,$S267,""),IF($G267=BD$762,$S267,""))</f>
        <v>#REF!</v>
      </c>
      <c r="BE267" s="843" t="e">
        <f aca="false">IF($AT$44="Region",IF($E267=BD$762,$T267,""),IF($G267=BD$762,$T267,""))</f>
        <v>#REF!</v>
      </c>
      <c r="BF267" s="628"/>
      <c r="BG267" s="843" t="e">
        <f aca="false">IF($AT$44="region",IF($E267=BG$762,$S267,""),IF($G267=BG$762,$S267,""))</f>
        <v>#REF!</v>
      </c>
      <c r="BH267" s="843" t="e">
        <f aca="false">IF($AT$44="Region",IF($E267=BG$762,$T267,""),IF($G267=BG$762,$T267,""))</f>
        <v>#REF!</v>
      </c>
      <c r="BI267" s="628"/>
      <c r="BJ267" s="843" t="str">
        <f aca="false">IF($E267=$BJ$47,S267,"")</f>
        <v/>
      </c>
      <c r="BK267" s="843" t="str">
        <f aca="false">IF($E267=$BJ$47,T267,"")</f>
        <v/>
      </c>
      <c r="BL267" s="628"/>
      <c r="BM267" s="843" t="str">
        <f aca="false">IF($E267=$BM$47,S267,"")</f>
        <v/>
      </c>
      <c r="BN267" s="843" t="str">
        <f aca="false">IF($E267=$BM$47,T267,"")</f>
        <v/>
      </c>
      <c r="BO267" s="628"/>
      <c r="BP267" s="843" t="str">
        <f aca="false">IF($E267=$BP$47,S267,"")</f>
        <v/>
      </c>
      <c r="BQ267" s="843" t="str">
        <f aca="false">IF($E267=$BP$47,T267,"")</f>
        <v/>
      </c>
      <c r="BR267" s="628"/>
      <c r="BS267" s="843" t="str">
        <f aca="false">IF($E267=$BS$47,S267,"")</f>
        <v/>
      </c>
      <c r="BT267" s="843" t="str">
        <f aca="false">IF($E267=$BS$47,T267,"")</f>
        <v/>
      </c>
      <c r="BU267" s="628"/>
      <c r="BV267" s="729"/>
    </row>
    <row r="268" s="667" customFormat="true" ht="15" hidden="false" customHeight="false" outlineLevel="0" collapsed="false">
      <c r="A268" s="828" t="n">
        <v>6</v>
      </c>
      <c r="B268" s="829" t="str">
        <f aca="false">CONCATENATE(E268,": ",C268)</f>
        <v>OECD90: Clason 1995 </v>
      </c>
      <c r="C268" s="830" t="s">
        <v>462</v>
      </c>
      <c r="D268" s="830" t="s">
        <v>463</v>
      </c>
      <c r="E268" s="831" t="s">
        <v>75</v>
      </c>
      <c r="F268" s="830" t="s">
        <v>464</v>
      </c>
      <c r="G268" s="831" t="s">
        <v>465</v>
      </c>
      <c r="H268" s="832" t="s">
        <v>252</v>
      </c>
      <c r="I268" s="830" t="n">
        <v>1995</v>
      </c>
      <c r="J268" s="830" t="s">
        <v>232</v>
      </c>
      <c r="K268" s="890"/>
      <c r="L268" s="834" t="s">
        <v>466</v>
      </c>
      <c r="M268" s="835" t="n">
        <f aca="false">K268*1.44</f>
        <v>0</v>
      </c>
      <c r="N268" s="836" t="s">
        <v>500</v>
      </c>
      <c r="O268" s="837"/>
      <c r="P268" s="833" t="s">
        <v>467</v>
      </c>
      <c r="Q268" s="838"/>
      <c r="R268" s="839"/>
      <c r="S268" s="840" t="n">
        <f aca="false">IF(R268="Y","",IF(AND(M268="",K268=""),"",IF(M268="",K268,M268)))</f>
        <v>0</v>
      </c>
      <c r="T268" s="841" t="n">
        <f aca="false">IF(S268="","",IF($S$291="Y",U268,IF(S268&gt;=$S$283-$AB$35*$S$287,IF(S268&lt;=$S$283+$AB$35*$S$287,S268,""),"")))</f>
        <v>0</v>
      </c>
      <c r="U268" s="840" t="n">
        <f aca="false">IF(R268="Y","",IF(AND(M268="",K268=""),"",IF(M268="",K268*O268,M268*O268)))</f>
        <v>0</v>
      </c>
      <c r="V268" s="842" t="str">
        <f aca="false">IF(AND(N268="",L268=""),"",IF(N268="",L268,N268))</f>
        <v>US$2014/ha/yr</v>
      </c>
      <c r="W268" s="628"/>
      <c r="X268" s="628"/>
      <c r="Z268" s="728"/>
      <c r="AP268" s="729"/>
      <c r="AQ268" s="628"/>
      <c r="AR268" s="628"/>
      <c r="AS268" s="844"/>
      <c r="AT268" s="628"/>
      <c r="AU268" s="843" t="e">
        <f aca="false">IF($AT$44="region",IF($E268=AU$762,$S268,""),IF($G268=AU$762,$S268,""))</f>
        <v>#REF!</v>
      </c>
      <c r="AV268" s="843" t="e">
        <f aca="false">IF($AT$44="Region",IF($E268=AU$762,$T268,""),IF($G268=AU$762,$T268,""))</f>
        <v>#REF!</v>
      </c>
      <c r="AW268" s="628"/>
      <c r="AX268" s="843" t="e">
        <f aca="false">IF($AT$44="region",IF($E268=AX$762,$S268,""),IF($G268=AX$762,$S268,""))</f>
        <v>#REF!</v>
      </c>
      <c r="AY268" s="843" t="e">
        <f aca="false">IF($AT$44="Region",IF($E268=AX$762,$T268,""),IF($G268=AX$762,$T268,""))</f>
        <v>#REF!</v>
      </c>
      <c r="AZ268" s="628"/>
      <c r="BA268" s="843" t="e">
        <f aca="false">IF($AT$44="region",IF($E268=BA$762,$S268,""),IF($G268=BA$762,$S268,""))</f>
        <v>#REF!</v>
      </c>
      <c r="BB268" s="843" t="e">
        <f aca="false">IF($AT$44="Region",IF($E268=BA$762,$T268,""),IF($G268=BA$762,$T268,""))</f>
        <v>#REF!</v>
      </c>
      <c r="BC268" s="628"/>
      <c r="BD268" s="843" t="e">
        <f aca="false">IF($AT$44="region",IF($E268=BD$762,$S268,""),IF($G268=BD$762,$S268,""))</f>
        <v>#REF!</v>
      </c>
      <c r="BE268" s="843" t="e">
        <f aca="false">IF($AT$44="Region",IF($E268=BD$762,$T268,""),IF($G268=BD$762,$T268,""))</f>
        <v>#REF!</v>
      </c>
      <c r="BF268" s="628"/>
      <c r="BG268" s="843" t="e">
        <f aca="false">IF($AT$44="region",IF($E268=BG$762,$S268,""),IF($G268=BG$762,$S268,""))</f>
        <v>#REF!</v>
      </c>
      <c r="BH268" s="843" t="e">
        <f aca="false">IF($AT$44="Region",IF($E268=BG$762,$T268,""),IF($G268=BG$762,$T268,""))</f>
        <v>#REF!</v>
      </c>
      <c r="BI268" s="628"/>
      <c r="BJ268" s="843" t="str">
        <f aca="false">IF($E268=$BJ$47,S268,"")</f>
        <v/>
      </c>
      <c r="BK268" s="843" t="str">
        <f aca="false">IF($E268=$BJ$47,T268,"")</f>
        <v/>
      </c>
      <c r="BL268" s="628"/>
      <c r="BM268" s="843" t="str">
        <f aca="false">IF($E268=$BM$47,S268,"")</f>
        <v/>
      </c>
      <c r="BN268" s="843" t="str">
        <f aca="false">IF($E268=$BM$47,T268,"")</f>
        <v/>
      </c>
      <c r="BO268" s="628"/>
      <c r="BP268" s="843" t="str">
        <f aca="false">IF($E268=$BP$47,S268,"")</f>
        <v/>
      </c>
      <c r="BQ268" s="843" t="str">
        <f aca="false">IF($E268=$BP$47,T268,"")</f>
        <v/>
      </c>
      <c r="BR268" s="628"/>
      <c r="BS268" s="843" t="str">
        <f aca="false">IF($E268=$BS$47,S268,"")</f>
        <v/>
      </c>
      <c r="BT268" s="843" t="str">
        <f aca="false">IF($E268=$BS$47,T268,"")</f>
        <v/>
      </c>
      <c r="BU268" s="628"/>
      <c r="BV268" s="729"/>
    </row>
    <row r="269" s="667" customFormat="true" ht="15" hidden="false" customHeight="false" outlineLevel="0" collapsed="false">
      <c r="A269" s="828" t="n">
        <v>7</v>
      </c>
      <c r="B269" s="829" t="str">
        <f aca="false">CONCATENATE(E269,": ",C269)</f>
        <v>OECD90: Grado et al 2001 </v>
      </c>
      <c r="C269" s="830" t="s">
        <v>468</v>
      </c>
      <c r="D269" s="830" t="s">
        <v>469</v>
      </c>
      <c r="E269" s="831" t="s">
        <v>75</v>
      </c>
      <c r="F269" s="830" t="s">
        <v>470</v>
      </c>
      <c r="G269" s="831" t="s">
        <v>465</v>
      </c>
      <c r="H269" s="832" t="s">
        <v>252</v>
      </c>
      <c r="I269" s="830" t="n">
        <v>2001</v>
      </c>
      <c r="J269" s="830" t="s">
        <v>232</v>
      </c>
      <c r="K269" s="833"/>
      <c r="L269" s="834" t="s">
        <v>471</v>
      </c>
      <c r="M269" s="835" t="n">
        <f aca="false">K269*1.47</f>
        <v>0</v>
      </c>
      <c r="N269" s="836" t="s">
        <v>500</v>
      </c>
      <c r="O269" s="837"/>
      <c r="P269" s="833" t="s">
        <v>505</v>
      </c>
      <c r="Q269" s="838"/>
      <c r="R269" s="839"/>
      <c r="S269" s="840" t="n">
        <f aca="false">IF(R269="Y","",IF(AND(M269="",K269=""),"",IF(M269="",K269,M269)))</f>
        <v>0</v>
      </c>
      <c r="T269" s="841" t="n">
        <f aca="false">IF(S269="","",IF($S$291="Y",U269,IF(S269&gt;=$S$283-$AB$35*$S$287,IF(S269&lt;=$S$283+$AB$35*$S$287,S269,""),"")))</f>
        <v>0</v>
      </c>
      <c r="U269" s="840" t="n">
        <f aca="false">IF(R269="Y","",IF(AND(M269="",K269=""),"",IF(M269="",K269*O269,M269*O269)))</f>
        <v>0</v>
      </c>
      <c r="V269" s="842" t="str">
        <f aca="false">IF(AND(N269="",L269=""),"",IF(N269="",L269,N269))</f>
        <v>US$2014/ha/yr</v>
      </c>
      <c r="W269" s="628"/>
      <c r="X269" s="628"/>
      <c r="Z269" s="728"/>
      <c r="AP269" s="729"/>
      <c r="AQ269" s="628"/>
      <c r="AR269" s="628"/>
      <c r="AS269" s="844"/>
      <c r="AT269" s="628"/>
      <c r="AU269" s="843" t="e">
        <f aca="false">IF($AT$44="region",IF($E269=AU$762,$S269,""),IF($G269=AU$762,$S269,""))</f>
        <v>#REF!</v>
      </c>
      <c r="AV269" s="843" t="e">
        <f aca="false">IF($AT$44="Region",IF($E269=AU$762,$T269,""),IF($G269=AU$762,$T269,""))</f>
        <v>#REF!</v>
      </c>
      <c r="AW269" s="628"/>
      <c r="AX269" s="843" t="e">
        <f aca="false">IF($AT$44="region",IF($E269=AX$762,$S269,""),IF($G269=AX$762,$S269,""))</f>
        <v>#REF!</v>
      </c>
      <c r="AY269" s="843" t="e">
        <f aca="false">IF($AT$44="Region",IF($E269=AX$762,$T269,""),IF($G269=AX$762,$T269,""))</f>
        <v>#REF!</v>
      </c>
      <c r="AZ269" s="628"/>
      <c r="BA269" s="843" t="e">
        <f aca="false">IF($AT$44="region",IF($E269=BA$762,$S269,""),IF($G269=BA$762,$S269,""))</f>
        <v>#REF!</v>
      </c>
      <c r="BB269" s="843" t="e">
        <f aca="false">IF($AT$44="Region",IF($E269=BA$762,$T269,""),IF($G269=BA$762,$T269,""))</f>
        <v>#REF!</v>
      </c>
      <c r="BC269" s="628"/>
      <c r="BD269" s="843" t="e">
        <f aca="false">IF($AT$44="region",IF($E269=BD$762,$S269,""),IF($G269=BD$762,$S269,""))</f>
        <v>#REF!</v>
      </c>
      <c r="BE269" s="843" t="e">
        <f aca="false">IF($AT$44="Region",IF($E269=BD$762,$T269,""),IF($G269=BD$762,$T269,""))</f>
        <v>#REF!</v>
      </c>
      <c r="BF269" s="628"/>
      <c r="BG269" s="843" t="e">
        <f aca="false">IF($AT$44="region",IF($E269=BG$762,$S269,""),IF($G269=BG$762,$S269,""))</f>
        <v>#REF!</v>
      </c>
      <c r="BH269" s="843" t="e">
        <f aca="false">IF($AT$44="Region",IF($E269=BG$762,$T269,""),IF($G269=BG$762,$T269,""))</f>
        <v>#REF!</v>
      </c>
      <c r="BI269" s="628"/>
      <c r="BJ269" s="843" t="str">
        <f aca="false">IF($E269=$BJ$47,S269,"")</f>
        <v/>
      </c>
      <c r="BK269" s="843" t="str">
        <f aca="false">IF($E269=$BJ$47,T269,"")</f>
        <v/>
      </c>
      <c r="BL269" s="628"/>
      <c r="BM269" s="843" t="str">
        <f aca="false">IF($E269=$BM$47,S269,"")</f>
        <v/>
      </c>
      <c r="BN269" s="843" t="str">
        <f aca="false">IF($E269=$BM$47,T269,"")</f>
        <v/>
      </c>
      <c r="BO269" s="628"/>
      <c r="BP269" s="843" t="str">
        <f aca="false">IF($E269=$BP$47,S269,"")</f>
        <v/>
      </c>
      <c r="BQ269" s="843" t="str">
        <f aca="false">IF($E269=$BP$47,T269,"")</f>
        <v/>
      </c>
      <c r="BR269" s="628"/>
      <c r="BS269" s="843" t="str">
        <f aca="false">IF($E269=$BS$47,S269,"")</f>
        <v/>
      </c>
      <c r="BT269" s="843" t="str">
        <f aca="false">IF($E269=$BS$47,T269,"")</f>
        <v/>
      </c>
      <c r="BU269" s="628"/>
      <c r="BV269" s="729"/>
    </row>
    <row r="270" s="667" customFormat="true" ht="15" hidden="false" customHeight="false" outlineLevel="0" collapsed="false">
      <c r="A270" s="828" t="n">
        <v>8</v>
      </c>
      <c r="B270" s="829" t="str">
        <f aca="false">CONCATENATE(E270,": ",C270)</f>
        <v>OECD90: Grado et al 2001 </v>
      </c>
      <c r="C270" s="830" t="s">
        <v>468</v>
      </c>
      <c r="D270" s="830" t="s">
        <v>469</v>
      </c>
      <c r="E270" s="831" t="s">
        <v>75</v>
      </c>
      <c r="F270" s="830" t="s">
        <v>470</v>
      </c>
      <c r="G270" s="831" t="s">
        <v>465</v>
      </c>
      <c r="H270" s="832" t="s">
        <v>252</v>
      </c>
      <c r="I270" s="830" t="n">
        <v>2001</v>
      </c>
      <c r="J270" s="830" t="s">
        <v>232</v>
      </c>
      <c r="K270" s="833"/>
      <c r="L270" s="834" t="s">
        <v>471</v>
      </c>
      <c r="M270" s="835" t="n">
        <f aca="false">K270*1.47</f>
        <v>0</v>
      </c>
      <c r="N270" s="836" t="s">
        <v>500</v>
      </c>
      <c r="O270" s="837"/>
      <c r="P270" s="833" t="s">
        <v>506</v>
      </c>
      <c r="Q270" s="838"/>
      <c r="R270" s="839"/>
      <c r="S270" s="840" t="n">
        <f aca="false">IF(R270="Y","",IF(AND(M270="",K270=""),"",IF(M270="",K270,M270)))</f>
        <v>0</v>
      </c>
      <c r="T270" s="841" t="n">
        <f aca="false">IF(S270="","",IF($S$291="Y",U270,IF(S270&gt;=$S$283-$AB$35*$S$287,IF(S270&lt;=$S$283+$AB$35*$S$287,S270,""),"")))</f>
        <v>0</v>
      </c>
      <c r="U270" s="840" t="n">
        <f aca="false">IF(R270="Y","",IF(AND(M270="",K270=""),"",IF(M270="",K270*O270,M270*O270)))</f>
        <v>0</v>
      </c>
      <c r="V270" s="842" t="str">
        <f aca="false">IF(AND(N270="",L270=""),"",IF(N270="",L270,N270))</f>
        <v>US$2014/ha/yr</v>
      </c>
      <c r="W270" s="628"/>
      <c r="X270" s="628"/>
      <c r="Z270" s="728"/>
      <c r="AP270" s="729"/>
      <c r="AQ270" s="628"/>
      <c r="AR270" s="628"/>
      <c r="AS270" s="844"/>
      <c r="AT270" s="628"/>
      <c r="AU270" s="843" t="e">
        <f aca="false">IF($AT$44="region",IF($E270=AU$762,$S270,""),IF($G270=AU$762,$S270,""))</f>
        <v>#REF!</v>
      </c>
      <c r="AV270" s="843" t="e">
        <f aca="false">IF($AT$44="Region",IF($E270=AU$762,$T270,""),IF($G270=AU$762,$T270,""))</f>
        <v>#REF!</v>
      </c>
      <c r="AW270" s="628"/>
      <c r="AX270" s="843" t="e">
        <f aca="false">IF($AT$44="region",IF($E270=AX$762,$S270,""),IF($G270=AX$762,$S270,""))</f>
        <v>#REF!</v>
      </c>
      <c r="AY270" s="843" t="e">
        <f aca="false">IF($AT$44="Region",IF($E270=AX$762,$T270,""),IF($G270=AX$762,$T270,""))</f>
        <v>#REF!</v>
      </c>
      <c r="AZ270" s="628"/>
      <c r="BA270" s="843" t="e">
        <f aca="false">IF($AT$44="region",IF($E270=BA$762,$S270,""),IF($G270=BA$762,$S270,""))</f>
        <v>#REF!</v>
      </c>
      <c r="BB270" s="843" t="e">
        <f aca="false">IF($AT$44="Region",IF($E270=BA$762,$T270,""),IF($G270=BA$762,$T270,""))</f>
        <v>#REF!</v>
      </c>
      <c r="BC270" s="628"/>
      <c r="BD270" s="843" t="e">
        <f aca="false">IF($AT$44="region",IF($E270=BD$762,$S270,""),IF($G270=BD$762,$S270,""))</f>
        <v>#REF!</v>
      </c>
      <c r="BE270" s="843" t="e">
        <f aca="false">IF($AT$44="Region",IF($E270=BD$762,$T270,""),IF($G270=BD$762,$T270,""))</f>
        <v>#REF!</v>
      </c>
      <c r="BF270" s="628"/>
      <c r="BG270" s="843" t="e">
        <f aca="false">IF($AT$44="region",IF($E270=BG$762,$S270,""),IF($G270=BG$762,$S270,""))</f>
        <v>#REF!</v>
      </c>
      <c r="BH270" s="843" t="e">
        <f aca="false">IF($AT$44="Region",IF($E270=BG$762,$T270,""),IF($G270=BG$762,$T270,""))</f>
        <v>#REF!</v>
      </c>
      <c r="BI270" s="628"/>
      <c r="BJ270" s="843" t="str">
        <f aca="false">IF($E270=$BJ$47,S270,"")</f>
        <v/>
      </c>
      <c r="BK270" s="843" t="str">
        <f aca="false">IF($E270=$BJ$47,T270,"")</f>
        <v/>
      </c>
      <c r="BL270" s="628"/>
      <c r="BM270" s="843" t="str">
        <f aca="false">IF($E270=$BM$47,S270,"")</f>
        <v/>
      </c>
      <c r="BN270" s="843" t="str">
        <f aca="false">IF($E270=$BM$47,T270,"")</f>
        <v/>
      </c>
      <c r="BO270" s="628"/>
      <c r="BP270" s="843" t="str">
        <f aca="false">IF($E270=$BP$47,S270,"")</f>
        <v/>
      </c>
      <c r="BQ270" s="843" t="str">
        <f aca="false">IF($E270=$BP$47,T270,"")</f>
        <v/>
      </c>
      <c r="BR270" s="628"/>
      <c r="BS270" s="843" t="str">
        <f aca="false">IF($E270=$BS$47,S270,"")</f>
        <v/>
      </c>
      <c r="BT270" s="843" t="str">
        <f aca="false">IF($E270=$BS$47,T270,"")</f>
        <v/>
      </c>
      <c r="BU270" s="628"/>
      <c r="BV270" s="729"/>
    </row>
    <row r="271" s="667" customFormat="true" ht="15" hidden="false" customHeight="false" outlineLevel="0" collapsed="false">
      <c r="A271" s="828" t="n">
        <v>9</v>
      </c>
      <c r="B271" s="829" t="str">
        <f aca="false">CONCATENATE(E271,": ",C271)</f>
        <v>Latin America: Frey et al 2012 </v>
      </c>
      <c r="C271" s="830" t="s">
        <v>398</v>
      </c>
      <c r="D271" s="830" t="s">
        <v>507</v>
      </c>
      <c r="E271" s="831" t="s">
        <v>79</v>
      </c>
      <c r="F271" s="830" t="s">
        <v>400</v>
      </c>
      <c r="G271" s="831" t="s">
        <v>401</v>
      </c>
      <c r="H271" s="832" t="s">
        <v>252</v>
      </c>
      <c r="I271" s="830" t="n">
        <v>2012</v>
      </c>
      <c r="J271" s="830" t="s">
        <v>232</v>
      </c>
      <c r="K271" s="891"/>
      <c r="L271" s="834" t="s">
        <v>402</v>
      </c>
      <c r="M271" s="835" t="n">
        <f aca="false">K271*$AC$7*0.054</f>
        <v>0</v>
      </c>
      <c r="N271" s="836" t="s">
        <v>500</v>
      </c>
      <c r="O271" s="837"/>
      <c r="P271" s="833" t="s">
        <v>508</v>
      </c>
      <c r="Q271" s="838"/>
      <c r="R271" s="839"/>
      <c r="S271" s="840" t="n">
        <f aca="false">IF(R271="Y","",IF(AND(M271="",K271=""),"",IF(M271="",K271,M271)))</f>
        <v>0</v>
      </c>
      <c r="T271" s="841" t="n">
        <f aca="false">IF(S271="","",IF($S$291="Y",U271,IF(S271&gt;=$S$283-$AB$35*$S$287,IF(S271&lt;=$S$283+$AB$35*$S$287,S271,""),"")))</f>
        <v>0</v>
      </c>
      <c r="U271" s="840" t="n">
        <f aca="false">IF(R271="Y","",IF(AND(M271="",K271=""),"",IF(M271="",K271*O271,M271*O271)))</f>
        <v>0</v>
      </c>
      <c r="V271" s="842" t="str">
        <f aca="false">IF(AND(N271="",L271=""),"",IF(N271="",L271,N271))</f>
        <v>US$2014/ha/yr</v>
      </c>
      <c r="W271" s="628"/>
      <c r="X271" s="628"/>
      <c r="Z271" s="728"/>
      <c r="AP271" s="729"/>
      <c r="AQ271" s="628"/>
      <c r="AR271" s="628"/>
      <c r="AS271" s="844"/>
      <c r="AT271" s="628"/>
      <c r="AU271" s="843" t="e">
        <f aca="false">IF($AT$44="region",IF($E271=AU$762,$S271,""),IF($G271=AU$762,$S271,""))</f>
        <v>#REF!</v>
      </c>
      <c r="AV271" s="843" t="e">
        <f aca="false">IF($AT$44="Region",IF($E271=AU$762,$T271,""),IF($G271=AU$762,$T271,""))</f>
        <v>#REF!</v>
      </c>
      <c r="AW271" s="628"/>
      <c r="AX271" s="843" t="e">
        <f aca="false">IF($AT$44="region",IF($E271=AX$762,$S271,""),IF($G271=AX$762,$S271,""))</f>
        <v>#REF!</v>
      </c>
      <c r="AY271" s="843" t="e">
        <f aca="false">IF($AT$44="Region",IF($E271=AX$762,$T271,""),IF($G271=AX$762,$T271,""))</f>
        <v>#REF!</v>
      </c>
      <c r="AZ271" s="628"/>
      <c r="BA271" s="843" t="e">
        <f aca="false">IF($AT$44="region",IF($E271=BA$762,$S271,""),IF($G271=BA$762,$S271,""))</f>
        <v>#REF!</v>
      </c>
      <c r="BB271" s="843" t="e">
        <f aca="false">IF($AT$44="Region",IF($E271=BA$762,$T271,""),IF($G271=BA$762,$T271,""))</f>
        <v>#REF!</v>
      </c>
      <c r="BC271" s="628"/>
      <c r="BD271" s="843" t="e">
        <f aca="false">IF($AT$44="region",IF($E271=BD$762,$S271,""),IF($G271=BD$762,$S271,""))</f>
        <v>#REF!</v>
      </c>
      <c r="BE271" s="843" t="e">
        <f aca="false">IF($AT$44="Region",IF($E271=BD$762,$T271,""),IF($G271=BD$762,$T271,""))</f>
        <v>#REF!</v>
      </c>
      <c r="BF271" s="628"/>
      <c r="BG271" s="843" t="e">
        <f aca="false">IF($AT$44="region",IF($E271=BG$762,$S271,""),IF($G271=BG$762,$S271,""))</f>
        <v>#REF!</v>
      </c>
      <c r="BH271" s="843" t="e">
        <f aca="false">IF($AT$44="Region",IF($E271=BG$762,$T271,""),IF($G271=BG$762,$T271,""))</f>
        <v>#REF!</v>
      </c>
      <c r="BI271" s="628"/>
      <c r="BJ271" s="843" t="str">
        <f aca="false">IF($E271=$BJ$47,S271,"")</f>
        <v/>
      </c>
      <c r="BK271" s="843" t="str">
        <f aca="false">IF($E271=$BJ$47,T271,"")</f>
        <v/>
      </c>
      <c r="BL271" s="628"/>
      <c r="BM271" s="843" t="str">
        <f aca="false">IF($E271=$BM$47,S271,"")</f>
        <v/>
      </c>
      <c r="BN271" s="843" t="str">
        <f aca="false">IF($E271=$BM$47,T271,"")</f>
        <v/>
      </c>
      <c r="BO271" s="628"/>
      <c r="BP271" s="843" t="str">
        <f aca="false">IF($E271=$BP$47,S271,"")</f>
        <v/>
      </c>
      <c r="BQ271" s="843" t="str">
        <f aca="false">IF($E271=$BP$47,T271,"")</f>
        <v/>
      </c>
      <c r="BR271" s="628"/>
      <c r="BS271" s="843" t="str">
        <f aca="false">IF($E271=$BS$47,S271,"")</f>
        <v/>
      </c>
      <c r="BT271" s="843" t="str">
        <f aca="false">IF($E271=$BS$47,T271,"")</f>
        <v/>
      </c>
      <c r="BU271" s="628"/>
      <c r="BV271" s="729"/>
    </row>
    <row r="272" s="667" customFormat="true" ht="15" hidden="false" customHeight="false" outlineLevel="0" collapsed="false">
      <c r="A272" s="828" t="n">
        <v>10</v>
      </c>
      <c r="B272" s="829" t="str">
        <f aca="false">CONCATENATE(E272,": ",C272)</f>
        <v>Latin America: Frey et al 2012 </v>
      </c>
      <c r="C272" s="830" t="s">
        <v>398</v>
      </c>
      <c r="D272" s="830" t="s">
        <v>507</v>
      </c>
      <c r="E272" s="831" t="s">
        <v>79</v>
      </c>
      <c r="F272" s="830" t="s">
        <v>400</v>
      </c>
      <c r="G272" s="831" t="s">
        <v>401</v>
      </c>
      <c r="H272" s="832" t="s">
        <v>252</v>
      </c>
      <c r="I272" s="830" t="n">
        <v>2012</v>
      </c>
      <c r="J272" s="830" t="s">
        <v>232</v>
      </c>
      <c r="K272" s="891"/>
      <c r="L272" s="834" t="s">
        <v>402</v>
      </c>
      <c r="M272" s="835" t="n">
        <f aca="false">K272*$AC$7*0.054</f>
        <v>0</v>
      </c>
      <c r="N272" s="836" t="s">
        <v>500</v>
      </c>
      <c r="O272" s="837"/>
      <c r="P272" s="833" t="s">
        <v>508</v>
      </c>
      <c r="Q272" s="838"/>
      <c r="R272" s="839"/>
      <c r="S272" s="840" t="n">
        <f aca="false">IF(R272="Y","",IF(AND(M272="",K272=""),"",IF(M272="",K272,M272)))</f>
        <v>0</v>
      </c>
      <c r="T272" s="841" t="n">
        <f aca="false">IF(S272="","",IF($S$291="Y",U272,IF(S272&gt;=$S$283-$AB$35*$S$287,IF(S272&lt;=$S$283+$AB$35*$S$287,S272,""),"")))</f>
        <v>0</v>
      </c>
      <c r="U272" s="840" t="n">
        <f aca="false">IF(R272="Y","",IF(AND(M272="",K272=""),"",IF(M272="",K272*O272,M272*O272)))</f>
        <v>0</v>
      </c>
      <c r="V272" s="842" t="str">
        <f aca="false">IF(AND(N272="",L272=""),"",IF(N272="",L272,N272))</f>
        <v>US$2014/ha/yr</v>
      </c>
      <c r="W272" s="628"/>
      <c r="X272" s="628"/>
      <c r="Z272" s="728"/>
      <c r="AP272" s="729"/>
      <c r="AQ272" s="628"/>
      <c r="AR272" s="628"/>
      <c r="AS272" s="844"/>
      <c r="AT272" s="628"/>
      <c r="AU272" s="843" t="e">
        <f aca="false">IF($AT$44="region",IF($E272=AU$762,$S272,""),IF($G272=AU$762,$S272,""))</f>
        <v>#REF!</v>
      </c>
      <c r="AV272" s="843" t="e">
        <f aca="false">IF($AT$44="Region",IF($E272=AU$762,$T272,""),IF($G272=AU$762,$T272,""))</f>
        <v>#REF!</v>
      </c>
      <c r="AW272" s="628"/>
      <c r="AX272" s="843" t="e">
        <f aca="false">IF($AT$44="region",IF($E272=AX$762,$S272,""),IF($G272=AX$762,$S272,""))</f>
        <v>#REF!</v>
      </c>
      <c r="AY272" s="843" t="e">
        <f aca="false">IF($AT$44="Region",IF($E272=AX$762,$T272,""),IF($G272=AX$762,$T272,""))</f>
        <v>#REF!</v>
      </c>
      <c r="AZ272" s="628"/>
      <c r="BA272" s="843" t="e">
        <f aca="false">IF($AT$44="region",IF($E272=BA$762,$S272,""),IF($G272=BA$762,$S272,""))</f>
        <v>#REF!</v>
      </c>
      <c r="BB272" s="843" t="e">
        <f aca="false">IF($AT$44="Region",IF($E272=BA$762,$T272,""),IF($G272=BA$762,$T272,""))</f>
        <v>#REF!</v>
      </c>
      <c r="BC272" s="628"/>
      <c r="BD272" s="843" t="e">
        <f aca="false">IF($AT$44="region",IF($E272=BD$762,$S272,""),IF($G272=BD$762,$S272,""))</f>
        <v>#REF!</v>
      </c>
      <c r="BE272" s="843" t="e">
        <f aca="false">IF($AT$44="Region",IF($E272=BD$762,$T272,""),IF($G272=BD$762,$T272,""))</f>
        <v>#REF!</v>
      </c>
      <c r="BF272" s="628"/>
      <c r="BG272" s="843" t="e">
        <f aca="false">IF($AT$44="region",IF($E272=BG$762,$S272,""),IF($G272=BG$762,$S272,""))</f>
        <v>#REF!</v>
      </c>
      <c r="BH272" s="843" t="e">
        <f aca="false">IF($AT$44="Region",IF($E272=BG$762,$T272,""),IF($G272=BG$762,$T272,""))</f>
        <v>#REF!</v>
      </c>
      <c r="BI272" s="628"/>
      <c r="BJ272" s="843" t="str">
        <f aca="false">IF($E272=$BJ$47,S272,"")</f>
        <v/>
      </c>
      <c r="BK272" s="843" t="str">
        <f aca="false">IF($E272=$BJ$47,T272,"")</f>
        <v/>
      </c>
      <c r="BL272" s="628"/>
      <c r="BM272" s="843" t="str">
        <f aca="false">IF($E272=$BM$47,S272,"")</f>
        <v/>
      </c>
      <c r="BN272" s="843" t="str">
        <f aca="false">IF($E272=$BM$47,T272,"")</f>
        <v/>
      </c>
      <c r="BO272" s="628"/>
      <c r="BP272" s="843" t="str">
        <f aca="false">IF($E272=$BP$47,S272,"")</f>
        <v/>
      </c>
      <c r="BQ272" s="843" t="str">
        <f aca="false">IF($E272=$BP$47,T272,"")</f>
        <v/>
      </c>
      <c r="BR272" s="628"/>
      <c r="BS272" s="843" t="str">
        <f aca="false">IF($E272=$BS$47,S272,"")</f>
        <v/>
      </c>
      <c r="BT272" s="843" t="str">
        <f aca="false">IF($E272=$BS$47,T272,"")</f>
        <v/>
      </c>
      <c r="BU272" s="628"/>
      <c r="BV272" s="729"/>
    </row>
    <row r="273" s="667" customFormat="true" ht="15" hidden="false" customHeight="false" outlineLevel="0" collapsed="false">
      <c r="A273" s="828" t="n">
        <v>11</v>
      </c>
      <c r="B273" s="829" t="str">
        <f aca="false">CONCATENATE(E273,": ",C273)</f>
        <v>Latin America: Frey et al 2012 </v>
      </c>
      <c r="C273" s="830" t="s">
        <v>398</v>
      </c>
      <c r="D273" s="830" t="s">
        <v>507</v>
      </c>
      <c r="E273" s="831" t="s">
        <v>79</v>
      </c>
      <c r="F273" s="830" t="s">
        <v>400</v>
      </c>
      <c r="G273" s="831" t="s">
        <v>401</v>
      </c>
      <c r="H273" s="832" t="s">
        <v>252</v>
      </c>
      <c r="I273" s="830" t="n">
        <v>2012</v>
      </c>
      <c r="J273" s="830" t="s">
        <v>232</v>
      </c>
      <c r="K273" s="891"/>
      <c r="L273" s="834" t="s">
        <v>402</v>
      </c>
      <c r="M273" s="835" t="n">
        <f aca="false">K273*$AC$7*0.054</f>
        <v>0</v>
      </c>
      <c r="N273" s="836" t="s">
        <v>500</v>
      </c>
      <c r="O273" s="837"/>
      <c r="P273" s="833" t="s">
        <v>508</v>
      </c>
      <c r="Q273" s="838"/>
      <c r="R273" s="839"/>
      <c r="S273" s="840" t="n">
        <f aca="false">IF(R273="Y","",IF(AND(M273="",K273=""),"",IF(M273="",K273,M273)))</f>
        <v>0</v>
      </c>
      <c r="T273" s="841" t="n">
        <f aca="false">IF(S273="","",IF($S$291="Y",U273,IF(S273&gt;=$S$283-$AB$35*$S$287,IF(S273&lt;=$S$283+$AB$35*$S$287,S273,""),"")))</f>
        <v>0</v>
      </c>
      <c r="U273" s="840" t="n">
        <f aca="false">IF(R273="Y","",IF(AND(M273="",K273=""),"",IF(M273="",K273*O273,M273*O273)))</f>
        <v>0</v>
      </c>
      <c r="V273" s="842" t="str">
        <f aca="false">IF(AND(N273="",L273=""),"",IF(N273="",L273,N273))</f>
        <v>US$2014/ha/yr</v>
      </c>
      <c r="W273" s="628"/>
      <c r="X273" s="628"/>
      <c r="Z273" s="728"/>
      <c r="AP273" s="729"/>
      <c r="AQ273" s="628"/>
      <c r="AR273" s="628"/>
      <c r="AS273" s="844"/>
      <c r="AT273" s="628"/>
      <c r="AU273" s="843" t="e">
        <f aca="false">IF($AT$44="region",IF($E273=AU$762,$S273,""),IF($G273=AU$762,$S273,""))</f>
        <v>#REF!</v>
      </c>
      <c r="AV273" s="843" t="e">
        <f aca="false">IF($AT$44="Region",IF($E273=AU$762,$T273,""),IF($G273=AU$762,$T273,""))</f>
        <v>#REF!</v>
      </c>
      <c r="AW273" s="628"/>
      <c r="AX273" s="843" t="e">
        <f aca="false">IF($AT$44="region",IF($E273=AX$762,$S273,""),IF($G273=AX$762,$S273,""))</f>
        <v>#REF!</v>
      </c>
      <c r="AY273" s="843" t="e">
        <f aca="false">IF($AT$44="Region",IF($E273=AX$762,$T273,""),IF($G273=AX$762,$T273,""))</f>
        <v>#REF!</v>
      </c>
      <c r="AZ273" s="628"/>
      <c r="BA273" s="843" t="e">
        <f aca="false">IF($AT$44="region",IF($E273=BA$762,$S273,""),IF($G273=BA$762,$S273,""))</f>
        <v>#REF!</v>
      </c>
      <c r="BB273" s="843" t="e">
        <f aca="false">IF($AT$44="Region",IF($E273=BA$762,$T273,""),IF($G273=BA$762,$T273,""))</f>
        <v>#REF!</v>
      </c>
      <c r="BC273" s="628"/>
      <c r="BD273" s="843" t="e">
        <f aca="false">IF($AT$44="region",IF($E273=BD$762,$S273,""),IF($G273=BD$762,$S273,""))</f>
        <v>#REF!</v>
      </c>
      <c r="BE273" s="843" t="e">
        <f aca="false">IF($AT$44="Region",IF($E273=BD$762,$T273,""),IF($G273=BD$762,$T273,""))</f>
        <v>#REF!</v>
      </c>
      <c r="BF273" s="628"/>
      <c r="BG273" s="843" t="e">
        <f aca="false">IF($AT$44="region",IF($E273=BG$762,$S273,""),IF($G273=BG$762,$S273,""))</f>
        <v>#REF!</v>
      </c>
      <c r="BH273" s="843" t="e">
        <f aca="false">IF($AT$44="Region",IF($E273=BG$762,$T273,""),IF($G273=BG$762,$T273,""))</f>
        <v>#REF!</v>
      </c>
      <c r="BI273" s="628"/>
      <c r="BJ273" s="843" t="str">
        <f aca="false">IF($E273=$BJ$47,S273,"")</f>
        <v/>
      </c>
      <c r="BK273" s="843" t="str">
        <f aca="false">IF($E273=$BJ$47,T273,"")</f>
        <v/>
      </c>
      <c r="BL273" s="628"/>
      <c r="BM273" s="843" t="str">
        <f aca="false">IF($E273=$BM$47,S273,"")</f>
        <v/>
      </c>
      <c r="BN273" s="843" t="str">
        <f aca="false">IF($E273=$BM$47,T273,"")</f>
        <v/>
      </c>
      <c r="BO273" s="628"/>
      <c r="BP273" s="843" t="str">
        <f aca="false">IF($E273=$BP$47,S273,"")</f>
        <v/>
      </c>
      <c r="BQ273" s="843" t="str">
        <f aca="false">IF($E273=$BP$47,T273,"")</f>
        <v/>
      </c>
      <c r="BR273" s="628"/>
      <c r="BS273" s="843" t="str">
        <f aca="false">IF($E273=$BS$47,S273,"")</f>
        <v/>
      </c>
      <c r="BT273" s="843" t="str">
        <f aca="false">IF($E273=$BS$47,T273,"")</f>
        <v/>
      </c>
      <c r="BU273" s="628"/>
      <c r="BV273" s="729"/>
    </row>
    <row r="274" s="667" customFormat="true" ht="15" hidden="false" customHeight="false" outlineLevel="0" collapsed="false">
      <c r="A274" s="828" t="n">
        <v>12</v>
      </c>
      <c r="B274" s="829" t="str">
        <f aca="false">CONCATENATE(E274,": ",C274)</f>
        <v>OECD90: Ares et al 2006 </v>
      </c>
      <c r="C274" s="830" t="s">
        <v>476</v>
      </c>
      <c r="D274" s="830" t="s">
        <v>477</v>
      </c>
      <c r="E274" s="831" t="s">
        <v>75</v>
      </c>
      <c r="F274" s="830" t="s">
        <v>478</v>
      </c>
      <c r="G274" s="831" t="s">
        <v>401</v>
      </c>
      <c r="H274" s="832" t="s">
        <v>252</v>
      </c>
      <c r="I274" s="830" t="n">
        <v>2006</v>
      </c>
      <c r="J274" s="830" t="s">
        <v>232</v>
      </c>
      <c r="K274" s="833"/>
      <c r="L274" s="834" t="s">
        <v>509</v>
      </c>
      <c r="M274" s="835" t="n">
        <f aca="false">K274*$AC$13</f>
        <v>0</v>
      </c>
      <c r="N274" s="836" t="s">
        <v>500</v>
      </c>
      <c r="O274" s="837"/>
      <c r="P274" s="833" t="s">
        <v>510</v>
      </c>
      <c r="Q274" s="838"/>
      <c r="R274" s="839"/>
      <c r="S274" s="840" t="n">
        <f aca="false">IF(R274="Y","",IF(AND(M274="",K274=""),"",IF(M274="",K274,M274)))</f>
        <v>0</v>
      </c>
      <c r="T274" s="841" t="n">
        <f aca="false">IF(S274="","",IF($S$291="Y",U274,IF(S274&gt;=$S$283-$AB$35*$S$287,IF(S274&lt;=$S$283+$AB$35*$S$287,S274,""),"")))</f>
        <v>0</v>
      </c>
      <c r="U274" s="840" t="n">
        <f aca="false">IF(R274="Y","",IF(AND(M274="",K274=""),"",IF(M274="",K274*O274,M274*O274)))</f>
        <v>0</v>
      </c>
      <c r="V274" s="842" t="str">
        <f aca="false">IF(AND(N274="",L274=""),"",IF(N274="",L274,N274))</f>
        <v>US$2014/ha/yr</v>
      </c>
      <c r="W274" s="628"/>
      <c r="X274" s="628"/>
      <c r="Z274" s="728"/>
      <c r="AP274" s="729"/>
      <c r="AQ274" s="628"/>
      <c r="AR274" s="628"/>
      <c r="AS274" s="844"/>
      <c r="AT274" s="628"/>
      <c r="AU274" s="843" t="e">
        <f aca="false">IF($AT$44="region",IF($E274=AU$762,$S274,""),IF($G274=AU$762,$S274,""))</f>
        <v>#REF!</v>
      </c>
      <c r="AV274" s="843" t="e">
        <f aca="false">IF($AT$44="Region",IF($E274=AU$762,$T274,""),IF($G274=AU$762,$T274,""))</f>
        <v>#REF!</v>
      </c>
      <c r="AW274" s="628"/>
      <c r="AX274" s="843" t="e">
        <f aca="false">IF($AT$44="region",IF($E274=AX$762,$S274,""),IF($G274=AX$762,$S274,""))</f>
        <v>#REF!</v>
      </c>
      <c r="AY274" s="843" t="e">
        <f aca="false">IF($AT$44="Region",IF($E274=AX$762,$T274,""),IF($G274=AX$762,$T274,""))</f>
        <v>#REF!</v>
      </c>
      <c r="AZ274" s="628"/>
      <c r="BA274" s="843" t="e">
        <f aca="false">IF($AT$44="region",IF($E274=BA$762,$S274,""),IF($G274=BA$762,$S274,""))</f>
        <v>#REF!</v>
      </c>
      <c r="BB274" s="843" t="e">
        <f aca="false">IF($AT$44="Region",IF($E274=BA$762,$T274,""),IF($G274=BA$762,$T274,""))</f>
        <v>#REF!</v>
      </c>
      <c r="BC274" s="628"/>
      <c r="BD274" s="843" t="e">
        <f aca="false">IF($AT$44="region",IF($E274=BD$762,$S274,""),IF($G274=BD$762,$S274,""))</f>
        <v>#REF!</v>
      </c>
      <c r="BE274" s="843" t="e">
        <f aca="false">IF($AT$44="Region",IF($E274=BD$762,$T274,""),IF($G274=BD$762,$T274,""))</f>
        <v>#REF!</v>
      </c>
      <c r="BF274" s="628"/>
      <c r="BG274" s="843" t="e">
        <f aca="false">IF($AT$44="region",IF($E274=BG$762,$S274,""),IF($G274=BG$762,$S274,""))</f>
        <v>#REF!</v>
      </c>
      <c r="BH274" s="843" t="e">
        <f aca="false">IF($AT$44="Region",IF($E274=BG$762,$T274,""),IF($G274=BG$762,$T274,""))</f>
        <v>#REF!</v>
      </c>
      <c r="BI274" s="628"/>
      <c r="BJ274" s="843" t="str">
        <f aca="false">IF($E274=$BJ$47,S274,"")</f>
        <v/>
      </c>
      <c r="BK274" s="843" t="str">
        <f aca="false">IF($E274=$BJ$47,T274,"")</f>
        <v/>
      </c>
      <c r="BL274" s="628"/>
      <c r="BM274" s="843" t="str">
        <f aca="false">IF($E274=$BM$47,S274,"")</f>
        <v/>
      </c>
      <c r="BN274" s="843" t="str">
        <f aca="false">IF($E274=$BM$47,T274,"")</f>
        <v/>
      </c>
      <c r="BO274" s="628"/>
      <c r="BP274" s="843" t="str">
        <f aca="false">IF($E274=$BP$47,S274,"")</f>
        <v/>
      </c>
      <c r="BQ274" s="843" t="str">
        <f aca="false">IF($E274=$BP$47,T274,"")</f>
        <v/>
      </c>
      <c r="BR274" s="628"/>
      <c r="BS274" s="843" t="str">
        <f aca="false">IF($E274=$BS$47,S274,"")</f>
        <v/>
      </c>
      <c r="BT274" s="843" t="str">
        <f aca="false">IF($E274=$BS$47,T274,"")</f>
        <v/>
      </c>
      <c r="BU274" s="628"/>
      <c r="BV274" s="729"/>
    </row>
    <row r="275" s="667" customFormat="true" ht="15" hidden="false" customHeight="false" outlineLevel="0" collapsed="false">
      <c r="A275" s="828" t="n">
        <v>13</v>
      </c>
      <c r="B275" s="829" t="str">
        <f aca="false">CONCATENATE(E275,": ",C275)</f>
        <v>OECD90: Ares et al 2006 </v>
      </c>
      <c r="C275" s="830" t="s">
        <v>476</v>
      </c>
      <c r="D275" s="830" t="s">
        <v>477</v>
      </c>
      <c r="E275" s="831" t="s">
        <v>75</v>
      </c>
      <c r="F275" s="830" t="s">
        <v>478</v>
      </c>
      <c r="G275" s="831" t="s">
        <v>401</v>
      </c>
      <c r="H275" s="832" t="s">
        <v>252</v>
      </c>
      <c r="I275" s="830" t="n">
        <v>2006</v>
      </c>
      <c r="J275" s="830" t="s">
        <v>232</v>
      </c>
      <c r="K275" s="833"/>
      <c r="L275" s="834" t="s">
        <v>509</v>
      </c>
      <c r="M275" s="835" t="n">
        <f aca="false">K275*$AC$13</f>
        <v>0</v>
      </c>
      <c r="N275" s="836" t="s">
        <v>500</v>
      </c>
      <c r="O275" s="837"/>
      <c r="P275" s="833" t="s">
        <v>511</v>
      </c>
      <c r="Q275" s="838"/>
      <c r="R275" s="839"/>
      <c r="S275" s="840" t="n">
        <f aca="false">IF(R275="Y","",IF(AND(M275="",K275=""),"",IF(M275="",K275,M275)))</f>
        <v>0</v>
      </c>
      <c r="T275" s="841" t="n">
        <f aca="false">IF(S275="","",IF($S$291="Y",U275,IF(S275&gt;=$S$283-$AB$35*$S$287,IF(S275&lt;=$S$283+$AB$35*$S$287,S275,""),"")))</f>
        <v>0</v>
      </c>
      <c r="U275" s="840" t="n">
        <f aca="false">IF(R275="Y","",IF(AND(M275="",K275=""),"",IF(M275="",K275*O275,M275*O275)))</f>
        <v>0</v>
      </c>
      <c r="V275" s="842" t="str">
        <f aca="false">IF(AND(N275="",L275=""),"",IF(N275="",L275,N275))</f>
        <v>US$2014/ha/yr</v>
      </c>
      <c r="W275" s="628"/>
      <c r="X275" s="628"/>
      <c r="Z275" s="728"/>
      <c r="AP275" s="729"/>
      <c r="AQ275" s="628"/>
      <c r="AR275" s="628"/>
      <c r="AS275" s="844"/>
      <c r="AT275" s="628"/>
      <c r="AU275" s="843" t="e">
        <f aca="false">IF($AT$44="region",IF($E275=AU$762,$S275,""),IF($G275=AU$762,$S275,""))</f>
        <v>#REF!</v>
      </c>
      <c r="AV275" s="843" t="e">
        <f aca="false">IF($AT$44="Region",IF($E275=AU$762,$T275,""),IF($G275=AU$762,$T275,""))</f>
        <v>#REF!</v>
      </c>
      <c r="AW275" s="628"/>
      <c r="AX275" s="843" t="e">
        <f aca="false">IF($AT$44="region",IF($E275=AX$762,$S275,""),IF($G275=AX$762,$S275,""))</f>
        <v>#REF!</v>
      </c>
      <c r="AY275" s="843" t="e">
        <f aca="false">IF($AT$44="Region",IF($E275=AX$762,$T275,""),IF($G275=AX$762,$T275,""))</f>
        <v>#REF!</v>
      </c>
      <c r="AZ275" s="628"/>
      <c r="BA275" s="843" t="e">
        <f aca="false">IF($AT$44="region",IF($E275=BA$762,$S275,""),IF($G275=BA$762,$S275,""))</f>
        <v>#REF!</v>
      </c>
      <c r="BB275" s="843" t="e">
        <f aca="false">IF($AT$44="Region",IF($E275=BA$762,$T275,""),IF($G275=BA$762,$T275,""))</f>
        <v>#REF!</v>
      </c>
      <c r="BC275" s="628"/>
      <c r="BD275" s="843" t="e">
        <f aca="false">IF($AT$44="region",IF($E275=BD$762,$S275,""),IF($G275=BD$762,$S275,""))</f>
        <v>#REF!</v>
      </c>
      <c r="BE275" s="843" t="e">
        <f aca="false">IF($AT$44="Region",IF($E275=BD$762,$T275,""),IF($G275=BD$762,$T275,""))</f>
        <v>#REF!</v>
      </c>
      <c r="BF275" s="628"/>
      <c r="BG275" s="843" t="e">
        <f aca="false">IF($AT$44="region",IF($E275=BG$762,$S275,""),IF($G275=BG$762,$S275,""))</f>
        <v>#REF!</v>
      </c>
      <c r="BH275" s="843" t="e">
        <f aca="false">IF($AT$44="Region",IF($E275=BG$762,$T275,""),IF($G275=BG$762,$T275,""))</f>
        <v>#REF!</v>
      </c>
      <c r="BI275" s="628"/>
      <c r="BJ275" s="843" t="str">
        <f aca="false">IF($E275=$BJ$47,S275,"")</f>
        <v/>
      </c>
      <c r="BK275" s="843" t="str">
        <f aca="false">IF($E275=$BJ$47,T275,"")</f>
        <v/>
      </c>
      <c r="BL275" s="628"/>
      <c r="BM275" s="843" t="str">
        <f aca="false">IF($E275=$BM$47,S275,"")</f>
        <v/>
      </c>
      <c r="BN275" s="843" t="str">
        <f aca="false">IF($E275=$BM$47,T275,"")</f>
        <v/>
      </c>
      <c r="BO275" s="628"/>
      <c r="BP275" s="843" t="str">
        <f aca="false">IF($E275=$BP$47,S275,"")</f>
        <v/>
      </c>
      <c r="BQ275" s="843" t="str">
        <f aca="false">IF($E275=$BP$47,T275,"")</f>
        <v/>
      </c>
      <c r="BR275" s="628"/>
      <c r="BS275" s="843" t="str">
        <f aca="false">IF($E275=$BS$47,S275,"")</f>
        <v/>
      </c>
      <c r="BT275" s="843" t="str">
        <f aca="false">IF($E275=$BS$47,T275,"")</f>
        <v/>
      </c>
      <c r="BU275" s="628"/>
      <c r="BV275" s="729"/>
    </row>
    <row r="276" s="667" customFormat="true" ht="15" hidden="false" customHeight="false" outlineLevel="0" collapsed="false">
      <c r="A276" s="828" t="n">
        <v>14</v>
      </c>
      <c r="B276" s="829" t="str">
        <f aca="false">CONCATENATE(E276,": ",C276)</f>
        <v>: </v>
      </c>
      <c r="C276" s="830"/>
      <c r="D276" s="830"/>
      <c r="E276" s="831"/>
      <c r="F276" s="830"/>
      <c r="G276" s="831"/>
      <c r="H276" s="832"/>
      <c r="I276" s="830"/>
      <c r="J276" s="830"/>
      <c r="K276" s="833"/>
      <c r="L276" s="834"/>
      <c r="M276" s="835"/>
      <c r="N276" s="836" t="s">
        <v>500</v>
      </c>
      <c r="O276" s="837"/>
      <c r="P276" s="833"/>
      <c r="Q276" s="838"/>
      <c r="R276" s="839"/>
      <c r="S276" s="840" t="str">
        <f aca="false">IF(R276="Y","",IF(AND(M276="",K276=""),"",IF(M276="",K276,M276)))</f>
        <v/>
      </c>
      <c r="T276" s="841" t="str">
        <f aca="false">IF(S276="","",IF($S$291="Y",U276,IF(S276&gt;=$S$283-$AB$35*$S$287,IF(S276&lt;=$S$283+$AB$35*$S$287,S276,""),"")))</f>
        <v/>
      </c>
      <c r="U276" s="840" t="str">
        <f aca="false">IF(R276="Y","",IF(AND(M276="",K276=""),"",IF(M276="",K276*O276,M276*O276)))</f>
        <v/>
      </c>
      <c r="V276" s="842" t="str">
        <f aca="false">IF(AND(N276="",L276=""),"",IF(N276="",L276,N276))</f>
        <v>US$2014/ha/yr</v>
      </c>
      <c r="W276" s="628"/>
      <c r="X276" s="628"/>
      <c r="Z276" s="728"/>
      <c r="AP276" s="729"/>
      <c r="AQ276" s="628"/>
      <c r="AR276" s="628"/>
      <c r="AS276" s="844"/>
      <c r="AT276" s="628"/>
      <c r="AU276" s="843" t="e">
        <f aca="false">IF($AT$44="region",IF($E276=AU$762,$S276,""),IF($G276=AU$762,$S276,""))</f>
        <v>#REF!</v>
      </c>
      <c r="AV276" s="843" t="e">
        <f aca="false">IF($AT$44="Region",IF($E276=AU$762,$T276,""),IF($G276=AU$762,$T276,""))</f>
        <v>#REF!</v>
      </c>
      <c r="AW276" s="628"/>
      <c r="AX276" s="843" t="e">
        <f aca="false">IF($AT$44="region",IF($E276=AX$762,$S276,""),IF($G276=AX$762,$S276,""))</f>
        <v>#REF!</v>
      </c>
      <c r="AY276" s="843" t="e">
        <f aca="false">IF($AT$44="Region",IF($E276=AX$762,$T276,""),IF($G276=AX$762,$T276,""))</f>
        <v>#REF!</v>
      </c>
      <c r="AZ276" s="628"/>
      <c r="BA276" s="843" t="e">
        <f aca="false">IF($AT$44="region",IF($E276=BA$762,$S276,""),IF($G276=BA$762,$S276,""))</f>
        <v>#REF!</v>
      </c>
      <c r="BB276" s="843" t="e">
        <f aca="false">IF($AT$44="Region",IF($E276=BA$762,$T276,""),IF($G276=BA$762,$T276,""))</f>
        <v>#REF!</v>
      </c>
      <c r="BC276" s="628"/>
      <c r="BD276" s="843" t="e">
        <f aca="false">IF($AT$44="region",IF($E276=BD$762,$S276,""),IF($G276=BD$762,$S276,""))</f>
        <v>#REF!</v>
      </c>
      <c r="BE276" s="843" t="e">
        <f aca="false">IF($AT$44="Region",IF($E276=BD$762,$T276,""),IF($G276=BD$762,$T276,""))</f>
        <v>#REF!</v>
      </c>
      <c r="BF276" s="628"/>
      <c r="BG276" s="843" t="e">
        <f aca="false">IF($AT$44="region",IF($E276=BG$762,$S276,""),IF($G276=BG$762,$S276,""))</f>
        <v>#REF!</v>
      </c>
      <c r="BH276" s="843" t="e">
        <f aca="false">IF($AT$44="Region",IF($E276=BG$762,$T276,""),IF($G276=BG$762,$T276,""))</f>
        <v>#REF!</v>
      </c>
      <c r="BI276" s="628"/>
      <c r="BJ276" s="843" t="str">
        <f aca="false">IF($E276=$BJ$47,S276,"")</f>
        <v/>
      </c>
      <c r="BK276" s="843" t="str">
        <f aca="false">IF($E276=$BJ$47,T276,"")</f>
        <v/>
      </c>
      <c r="BL276" s="628"/>
      <c r="BM276" s="843" t="str">
        <f aca="false">IF($E276=$BM$47,S276,"")</f>
        <v/>
      </c>
      <c r="BN276" s="843" t="str">
        <f aca="false">IF($E276=$BM$47,T276,"")</f>
        <v/>
      </c>
      <c r="BO276" s="628"/>
      <c r="BP276" s="843" t="str">
        <f aca="false">IF($E276=$BP$47,S276,"")</f>
        <v/>
      </c>
      <c r="BQ276" s="843" t="str">
        <f aca="false">IF($E276=$BP$47,T276,"")</f>
        <v/>
      </c>
      <c r="BR276" s="628"/>
      <c r="BS276" s="843" t="str">
        <f aca="false">IF($E276=$BS$47,S276,"")</f>
        <v/>
      </c>
      <c r="BT276" s="843" t="str">
        <f aca="false">IF($E276=$BS$47,T276,"")</f>
        <v/>
      </c>
      <c r="BU276" s="628"/>
      <c r="BV276" s="729"/>
    </row>
    <row r="277" s="667" customFormat="true" ht="15" hidden="false" customHeight="false" outlineLevel="0" collapsed="false">
      <c r="A277" s="828" t="n">
        <v>15</v>
      </c>
      <c r="B277" s="829" t="str">
        <f aca="false">CONCATENATE(E277,": ",C277)</f>
        <v>: </v>
      </c>
      <c r="C277" s="830"/>
      <c r="D277" s="830"/>
      <c r="E277" s="831"/>
      <c r="F277" s="830"/>
      <c r="G277" s="831"/>
      <c r="H277" s="832"/>
      <c r="I277" s="830"/>
      <c r="J277" s="830"/>
      <c r="K277" s="833"/>
      <c r="L277" s="834"/>
      <c r="M277" s="835"/>
      <c r="N277" s="836" t="s">
        <v>500</v>
      </c>
      <c r="O277" s="837"/>
      <c r="P277" s="833"/>
      <c r="Q277" s="838"/>
      <c r="R277" s="839"/>
      <c r="S277" s="840" t="str">
        <f aca="false">IF(R277="Y","",IF(AND(M277="",K277=""),"",IF(M277="",K277,M277)))</f>
        <v/>
      </c>
      <c r="T277" s="841" t="str">
        <f aca="false">IF(S277="","",IF($S$291="Y",U277,IF(S277&gt;=$S$283-$AB$35*$S$287,IF(S277&lt;=$S$283+$AB$35*$S$287,S277,""),"")))</f>
        <v/>
      </c>
      <c r="U277" s="840" t="str">
        <f aca="false">IF(R277="Y","",IF(AND(M277="",K277=""),"",IF(M277="",K277*O277,M277*O277)))</f>
        <v/>
      </c>
      <c r="V277" s="842" t="str">
        <f aca="false">IF(AND(N277="",L277=""),"",IF(N277="",L277,N277))</f>
        <v>US$2014/ha/yr</v>
      </c>
      <c r="W277" s="628"/>
      <c r="X277" s="628"/>
      <c r="Z277" s="728"/>
      <c r="AP277" s="729"/>
      <c r="AQ277" s="628"/>
      <c r="AR277" s="628"/>
      <c r="AS277" s="844"/>
      <c r="AT277" s="628"/>
      <c r="AU277" s="843" t="e">
        <f aca="false">IF($AT$44="region",IF($E277=AU$762,$S277,""),IF($G277=AU$762,$S277,""))</f>
        <v>#REF!</v>
      </c>
      <c r="AV277" s="843" t="e">
        <f aca="false">IF($AT$44="Region",IF($E277=AU$762,$T277,""),IF($G277=AU$762,$T277,""))</f>
        <v>#REF!</v>
      </c>
      <c r="AW277" s="628"/>
      <c r="AX277" s="843" t="e">
        <f aca="false">IF($AT$44="region",IF($E277=AX$762,$S277,""),IF($G277=AX$762,$S277,""))</f>
        <v>#REF!</v>
      </c>
      <c r="AY277" s="843" t="e">
        <f aca="false">IF($AT$44="Region",IF($E277=AX$762,$T277,""),IF($G277=AX$762,$T277,""))</f>
        <v>#REF!</v>
      </c>
      <c r="AZ277" s="628"/>
      <c r="BA277" s="843" t="e">
        <f aca="false">IF($AT$44="region",IF($E277=BA$762,$S277,""),IF($G277=BA$762,$S277,""))</f>
        <v>#REF!</v>
      </c>
      <c r="BB277" s="843" t="e">
        <f aca="false">IF($AT$44="Region",IF($E277=BA$762,$T277,""),IF($G277=BA$762,$T277,""))</f>
        <v>#REF!</v>
      </c>
      <c r="BC277" s="628"/>
      <c r="BD277" s="843" t="e">
        <f aca="false">IF($AT$44="region",IF($E277=BD$762,$S277,""),IF($G277=BD$762,$S277,""))</f>
        <v>#REF!</v>
      </c>
      <c r="BE277" s="843" t="e">
        <f aca="false">IF($AT$44="Region",IF($E277=BD$762,$T277,""),IF($G277=BD$762,$T277,""))</f>
        <v>#REF!</v>
      </c>
      <c r="BF277" s="628"/>
      <c r="BG277" s="843" t="e">
        <f aca="false">IF($AT$44="region",IF($E277=BG$762,$S277,""),IF($G277=BG$762,$S277,""))</f>
        <v>#REF!</v>
      </c>
      <c r="BH277" s="843" t="e">
        <f aca="false">IF($AT$44="Region",IF($E277=BG$762,$T277,""),IF($G277=BG$762,$T277,""))</f>
        <v>#REF!</v>
      </c>
      <c r="BI277" s="628"/>
      <c r="BJ277" s="843" t="str">
        <f aca="false">IF($E277=$BJ$47,S277,"")</f>
        <v/>
      </c>
      <c r="BK277" s="843" t="str">
        <f aca="false">IF($E277=$BJ$47,T277,"")</f>
        <v/>
      </c>
      <c r="BL277" s="628"/>
      <c r="BM277" s="843" t="str">
        <f aca="false">IF($E277=$BM$47,S277,"")</f>
        <v/>
      </c>
      <c r="BN277" s="843" t="str">
        <f aca="false">IF($E277=$BM$47,T277,"")</f>
        <v/>
      </c>
      <c r="BO277" s="628"/>
      <c r="BP277" s="843" t="str">
        <f aca="false">IF($E277=$BP$47,S277,"")</f>
        <v/>
      </c>
      <c r="BQ277" s="843" t="str">
        <f aca="false">IF($E277=$BP$47,T277,"")</f>
        <v/>
      </c>
      <c r="BR277" s="628"/>
      <c r="BS277" s="843" t="str">
        <f aca="false">IF($E277=$BS$47,S277,"")</f>
        <v/>
      </c>
      <c r="BT277" s="843" t="str">
        <f aca="false">IF($E277=$BS$47,T277,"")</f>
        <v/>
      </c>
      <c r="BU277" s="628"/>
      <c r="BV277" s="729"/>
    </row>
    <row r="278" s="667" customFormat="true" ht="15" hidden="false" customHeight="false" outlineLevel="0" collapsed="false">
      <c r="A278" s="828" t="n">
        <v>16</v>
      </c>
      <c r="B278" s="829" t="str">
        <f aca="false">CONCATENATE(E278,": ",C278)</f>
        <v>: </v>
      </c>
      <c r="C278" s="830"/>
      <c r="D278" s="830"/>
      <c r="E278" s="831"/>
      <c r="F278" s="830"/>
      <c r="G278" s="831"/>
      <c r="H278" s="832"/>
      <c r="I278" s="830"/>
      <c r="J278" s="830"/>
      <c r="K278" s="833"/>
      <c r="L278" s="834"/>
      <c r="M278" s="835"/>
      <c r="N278" s="836" t="s">
        <v>500</v>
      </c>
      <c r="O278" s="837"/>
      <c r="P278" s="833"/>
      <c r="Q278" s="838"/>
      <c r="R278" s="839"/>
      <c r="S278" s="840" t="str">
        <f aca="false">IF(R278="Y","",IF(AND(M278="",K278=""),"",IF(M278="",K278,M278)))</f>
        <v/>
      </c>
      <c r="T278" s="841" t="str">
        <f aca="false">IF(S278="","",IF($S$291="Y",U278,IF(S278&gt;=$S$283-$AB$35*$S$287,IF(S278&lt;=$S$283+$AB$35*$S$287,S278,""),"")))</f>
        <v/>
      </c>
      <c r="U278" s="840" t="str">
        <f aca="false">IF(R278="Y","",IF(AND(M278="",K278=""),"",IF(M278="",K278*O278,M278*O278)))</f>
        <v/>
      </c>
      <c r="V278" s="842" t="str">
        <f aca="false">IF(AND(N278="",L278=""),"",IF(N278="",L278,N278))</f>
        <v>US$2014/ha/yr</v>
      </c>
      <c r="W278" s="628"/>
      <c r="X278" s="628"/>
      <c r="Z278" s="728"/>
      <c r="AP278" s="729"/>
      <c r="AQ278" s="628"/>
      <c r="AR278" s="628"/>
      <c r="AS278" s="844"/>
      <c r="AT278" s="628"/>
      <c r="AU278" s="843" t="e">
        <f aca="false">IF($AT$44="region",IF($E278=AU$762,$S278,""),IF($G278=AU$762,$S278,""))</f>
        <v>#REF!</v>
      </c>
      <c r="AV278" s="843" t="e">
        <f aca="false">IF($AT$44="Region",IF($E278=AU$762,$T278,""),IF($G278=AU$762,$T278,""))</f>
        <v>#REF!</v>
      </c>
      <c r="AW278" s="628"/>
      <c r="AX278" s="843" t="e">
        <f aca="false">IF($AT$44="region",IF($E278=AX$762,$S278,""),IF($G278=AX$762,$S278,""))</f>
        <v>#REF!</v>
      </c>
      <c r="AY278" s="843" t="e">
        <f aca="false">IF($AT$44="Region",IF($E278=AX$762,$T278,""),IF($G278=AX$762,$T278,""))</f>
        <v>#REF!</v>
      </c>
      <c r="AZ278" s="628"/>
      <c r="BA278" s="843" t="e">
        <f aca="false">IF($AT$44="region",IF($E278=BA$762,$S278,""),IF($G278=BA$762,$S278,""))</f>
        <v>#REF!</v>
      </c>
      <c r="BB278" s="843" t="e">
        <f aca="false">IF($AT$44="Region",IF($E278=BA$762,$T278,""),IF($G278=BA$762,$T278,""))</f>
        <v>#REF!</v>
      </c>
      <c r="BC278" s="628"/>
      <c r="BD278" s="843" t="e">
        <f aca="false">IF($AT$44="region",IF($E278=BD$762,$S278,""),IF($G278=BD$762,$S278,""))</f>
        <v>#REF!</v>
      </c>
      <c r="BE278" s="843" t="e">
        <f aca="false">IF($AT$44="Region",IF($E278=BD$762,$T278,""),IF($G278=BD$762,$T278,""))</f>
        <v>#REF!</v>
      </c>
      <c r="BF278" s="628"/>
      <c r="BG278" s="843" t="e">
        <f aca="false">IF($AT$44="region",IF($E278=BG$762,$S278,""),IF($G278=BG$762,$S278,""))</f>
        <v>#REF!</v>
      </c>
      <c r="BH278" s="843" t="e">
        <f aca="false">IF($AT$44="Region",IF($E278=BG$762,$T278,""),IF($G278=BG$762,$T278,""))</f>
        <v>#REF!</v>
      </c>
      <c r="BI278" s="628"/>
      <c r="BJ278" s="843" t="str">
        <f aca="false">IF($E278=$BJ$47,S278,"")</f>
        <v/>
      </c>
      <c r="BK278" s="843" t="str">
        <f aca="false">IF($E278=$BJ$47,T278,"")</f>
        <v/>
      </c>
      <c r="BL278" s="628"/>
      <c r="BM278" s="843" t="str">
        <f aca="false">IF($E278=$BM$47,S278,"")</f>
        <v/>
      </c>
      <c r="BN278" s="843" t="str">
        <f aca="false">IF($E278=$BM$47,T278,"")</f>
        <v/>
      </c>
      <c r="BO278" s="628"/>
      <c r="BP278" s="843" t="str">
        <f aca="false">IF($E278=$BP$47,S278,"")</f>
        <v/>
      </c>
      <c r="BQ278" s="843" t="str">
        <f aca="false">IF($E278=$BP$47,T278,"")</f>
        <v/>
      </c>
      <c r="BR278" s="628"/>
      <c r="BS278" s="843" t="str">
        <f aca="false">IF($E278=$BS$47,S278,"")</f>
        <v/>
      </c>
      <c r="BT278" s="843" t="str">
        <f aca="false">IF($E278=$BS$47,T278,"")</f>
        <v/>
      </c>
      <c r="BU278" s="628"/>
      <c r="BV278" s="729"/>
    </row>
    <row r="279" s="667" customFormat="true" ht="15" hidden="false" customHeight="false" outlineLevel="0" collapsed="false">
      <c r="A279" s="828" t="n">
        <v>17</v>
      </c>
      <c r="B279" s="829" t="str">
        <f aca="false">CONCATENATE(E279,": ",C279)</f>
        <v>: </v>
      </c>
      <c r="C279" s="830"/>
      <c r="D279" s="830"/>
      <c r="E279" s="831"/>
      <c r="F279" s="830"/>
      <c r="G279" s="831"/>
      <c r="H279" s="832"/>
      <c r="I279" s="830"/>
      <c r="J279" s="830"/>
      <c r="K279" s="833"/>
      <c r="L279" s="834"/>
      <c r="M279" s="835"/>
      <c r="N279" s="836" t="s">
        <v>500</v>
      </c>
      <c r="O279" s="837"/>
      <c r="P279" s="833"/>
      <c r="Q279" s="838"/>
      <c r="R279" s="839"/>
      <c r="S279" s="840" t="str">
        <f aca="false">IF(R279="Y","",IF(AND(M279="",K279=""),"",IF(M279="",K279,M279)))</f>
        <v/>
      </c>
      <c r="T279" s="841" t="str">
        <f aca="false">IF(S279="","",IF($S$291="Y",U279,IF(S279&gt;=$S$283-$AB$35*$S$287,IF(S279&lt;=$S$283+$AB$35*$S$287,S279,""),"")))</f>
        <v/>
      </c>
      <c r="U279" s="840" t="str">
        <f aca="false">IF(R279="Y","",IF(AND(M279="",K279=""),"",IF(M279="",K279*O279,M279*O279)))</f>
        <v/>
      </c>
      <c r="V279" s="842" t="str">
        <f aca="false">IF(AND(N279="",L279=""),"",IF(N279="",L279,N279))</f>
        <v>US$2014/ha/yr</v>
      </c>
      <c r="W279" s="628"/>
      <c r="X279" s="628"/>
      <c r="Z279" s="728"/>
      <c r="AP279" s="729"/>
      <c r="AQ279" s="628"/>
      <c r="AR279" s="628"/>
      <c r="AS279" s="844"/>
      <c r="AT279" s="628"/>
      <c r="AU279" s="843" t="e">
        <f aca="false">IF($AT$44="region",IF($E279=AU$762,$S279,""),IF($G279=AU$762,$S279,""))</f>
        <v>#REF!</v>
      </c>
      <c r="AV279" s="843" t="e">
        <f aca="false">IF($AT$44="Region",IF($E279=AU$762,$T279,""),IF($G279=AU$762,$T279,""))</f>
        <v>#REF!</v>
      </c>
      <c r="AW279" s="628"/>
      <c r="AX279" s="843" t="e">
        <f aca="false">IF($AT$44="region",IF($E279=AX$762,$S279,""),IF($G279=AX$762,$S279,""))</f>
        <v>#REF!</v>
      </c>
      <c r="AY279" s="843" t="e">
        <f aca="false">IF($AT$44="Region",IF($E279=AX$762,$T279,""),IF($G279=AX$762,$T279,""))</f>
        <v>#REF!</v>
      </c>
      <c r="AZ279" s="628"/>
      <c r="BA279" s="843" t="e">
        <f aca="false">IF($AT$44="region",IF($E279=BA$762,$S279,""),IF($G279=BA$762,$S279,""))</f>
        <v>#REF!</v>
      </c>
      <c r="BB279" s="843" t="e">
        <f aca="false">IF($AT$44="Region",IF($E279=BA$762,$T279,""),IF($G279=BA$762,$T279,""))</f>
        <v>#REF!</v>
      </c>
      <c r="BC279" s="628"/>
      <c r="BD279" s="843" t="e">
        <f aca="false">IF($AT$44="region",IF($E279=BD$762,$S279,""),IF($G279=BD$762,$S279,""))</f>
        <v>#REF!</v>
      </c>
      <c r="BE279" s="843" t="e">
        <f aca="false">IF($AT$44="Region",IF($E279=BD$762,$T279,""),IF($G279=BD$762,$T279,""))</f>
        <v>#REF!</v>
      </c>
      <c r="BF279" s="628"/>
      <c r="BG279" s="843" t="e">
        <f aca="false">IF($AT$44="region",IF($E279=BG$762,$S279,""),IF($G279=BG$762,$S279,""))</f>
        <v>#REF!</v>
      </c>
      <c r="BH279" s="843" t="e">
        <f aca="false">IF($AT$44="Region",IF($E279=BG$762,$T279,""),IF($G279=BG$762,$T279,""))</f>
        <v>#REF!</v>
      </c>
      <c r="BI279" s="628"/>
      <c r="BJ279" s="843" t="str">
        <f aca="false">IF($E279=$BJ$47,S279,"")</f>
        <v/>
      </c>
      <c r="BK279" s="843" t="str">
        <f aca="false">IF($E279=$BJ$47,T279,"")</f>
        <v/>
      </c>
      <c r="BL279" s="628"/>
      <c r="BM279" s="843" t="str">
        <f aca="false">IF($E279=$BM$47,S279,"")</f>
        <v/>
      </c>
      <c r="BN279" s="843" t="str">
        <f aca="false">IF($E279=$BM$47,T279,"")</f>
        <v/>
      </c>
      <c r="BO279" s="628"/>
      <c r="BP279" s="843" t="str">
        <f aca="false">IF($E279=$BP$47,S279,"")</f>
        <v/>
      </c>
      <c r="BQ279" s="843" t="str">
        <f aca="false">IF($E279=$BP$47,T279,"")</f>
        <v/>
      </c>
      <c r="BR279" s="628"/>
      <c r="BS279" s="843" t="str">
        <f aca="false">IF($E279=$BS$47,S279,"")</f>
        <v/>
      </c>
      <c r="BT279" s="843" t="str">
        <f aca="false">IF($E279=$BS$47,T279,"")</f>
        <v/>
      </c>
      <c r="BU279" s="628"/>
      <c r="BV279" s="729"/>
    </row>
    <row r="280" s="667" customFormat="true" ht="15" hidden="false" customHeight="false" outlineLevel="0" collapsed="false">
      <c r="A280" s="828" t="n">
        <v>18</v>
      </c>
      <c r="B280" s="829" t="str">
        <f aca="false">CONCATENATE(E280,": ",C280)</f>
        <v>: </v>
      </c>
      <c r="C280" s="830"/>
      <c r="D280" s="830"/>
      <c r="E280" s="831"/>
      <c r="F280" s="830"/>
      <c r="G280" s="831"/>
      <c r="H280" s="832"/>
      <c r="I280" s="830"/>
      <c r="J280" s="830"/>
      <c r="K280" s="833"/>
      <c r="L280" s="833"/>
      <c r="M280" s="833"/>
      <c r="N280" s="836" t="s">
        <v>500</v>
      </c>
      <c r="O280" s="837"/>
      <c r="P280" s="833"/>
      <c r="Q280" s="838"/>
      <c r="R280" s="839"/>
      <c r="S280" s="840" t="str">
        <f aca="false">IF(R280="Y","",IF(AND(M280="",K280=""),"",IF(M280="",K280,M280)))</f>
        <v/>
      </c>
      <c r="T280" s="841" t="str">
        <f aca="false">IF(S280="","",IF($S$291="Y",U280,IF(S280&gt;=$S$283-$AB$35*$S$287,IF(S280&lt;=$S$283+$AB$35*$S$287,S280,""),"")))</f>
        <v/>
      </c>
      <c r="U280" s="840" t="str">
        <f aca="false">IF(R280="Y","",IF(AND(M280="",K280=""),"",IF(M280="",K280*O280,M280*O280)))</f>
        <v/>
      </c>
      <c r="V280" s="842" t="str">
        <f aca="false">IF(AND(N280="",L280=""),"",IF(N280="",L280,N280))</f>
        <v>US$2014/ha/yr</v>
      </c>
      <c r="W280" s="628"/>
      <c r="X280" s="628"/>
      <c r="Z280" s="728"/>
      <c r="AP280" s="729"/>
      <c r="AQ280" s="628"/>
      <c r="AR280" s="628"/>
      <c r="AS280" s="844"/>
      <c r="AT280" s="628"/>
      <c r="AU280" s="843" t="e">
        <f aca="false">IF($AT$44="region",IF($E280=AU$762,$S280,""),IF($G280=AU$762,$S280,""))</f>
        <v>#REF!</v>
      </c>
      <c r="AV280" s="843" t="e">
        <f aca="false">IF($AT$44="Region",IF($E280=AU$762,$T280,""),IF($G280=AU$762,$T280,""))</f>
        <v>#REF!</v>
      </c>
      <c r="AW280" s="628"/>
      <c r="AX280" s="843" t="e">
        <f aca="false">IF($AT$44="region",IF($E280=AX$762,$S280,""),IF($G280=AX$762,$S280,""))</f>
        <v>#REF!</v>
      </c>
      <c r="AY280" s="843" t="e">
        <f aca="false">IF($AT$44="Region",IF($E280=AX$762,$T280,""),IF($G280=AX$762,$T280,""))</f>
        <v>#REF!</v>
      </c>
      <c r="AZ280" s="628"/>
      <c r="BA280" s="843" t="e">
        <f aca="false">IF($AT$44="region",IF($E280=BA$762,$S280,""),IF($G280=BA$762,$S280,""))</f>
        <v>#REF!</v>
      </c>
      <c r="BB280" s="843" t="e">
        <f aca="false">IF($AT$44="Region",IF($E280=BA$762,$T280,""),IF($G280=BA$762,$T280,""))</f>
        <v>#REF!</v>
      </c>
      <c r="BC280" s="628"/>
      <c r="BD280" s="843" t="e">
        <f aca="false">IF($AT$44="region",IF($E280=BD$762,$S280,""),IF($G280=BD$762,$S280,""))</f>
        <v>#REF!</v>
      </c>
      <c r="BE280" s="843" t="e">
        <f aca="false">IF($AT$44="Region",IF($E280=BD$762,$T280,""),IF($G280=BD$762,$T280,""))</f>
        <v>#REF!</v>
      </c>
      <c r="BF280" s="628"/>
      <c r="BG280" s="843" t="e">
        <f aca="false">IF($AT$44="region",IF($E280=BG$762,$S280,""),IF($G280=BG$762,$S280,""))</f>
        <v>#REF!</v>
      </c>
      <c r="BH280" s="843" t="e">
        <f aca="false">IF($AT$44="Region",IF($E280=BG$762,$T280,""),IF($G280=BG$762,$T280,""))</f>
        <v>#REF!</v>
      </c>
      <c r="BI280" s="628"/>
      <c r="BJ280" s="843" t="str">
        <f aca="false">IF($E280=$BJ$47,S280,"")</f>
        <v/>
      </c>
      <c r="BK280" s="843" t="str">
        <f aca="false">IF($E280=$BJ$47,T280,"")</f>
        <v/>
      </c>
      <c r="BL280" s="628"/>
      <c r="BM280" s="843" t="str">
        <f aca="false">IF($E280=$BM$47,S280,"")</f>
        <v/>
      </c>
      <c r="BN280" s="843" t="str">
        <f aca="false">IF($E280=$BM$47,T280,"")</f>
        <v/>
      </c>
      <c r="BO280" s="628"/>
      <c r="BP280" s="843" t="str">
        <f aca="false">IF($E280=$BP$47,S280,"")</f>
        <v/>
      </c>
      <c r="BQ280" s="843" t="str">
        <f aca="false">IF($E280=$BP$47,T280,"")</f>
        <v/>
      </c>
      <c r="BR280" s="628"/>
      <c r="BS280" s="843" t="str">
        <f aca="false">IF($E280=$BS$47,S280,"")</f>
        <v/>
      </c>
      <c r="BT280" s="843" t="str">
        <f aca="false">IF($E280=$BS$47,T280,"")</f>
        <v/>
      </c>
      <c r="BU280" s="628"/>
      <c r="BV280" s="729"/>
    </row>
    <row r="281" s="667" customFormat="true" ht="15" hidden="false" customHeight="false" outlineLevel="0" collapsed="false">
      <c r="A281" s="828" t="n">
        <v>19</v>
      </c>
      <c r="B281" s="829" t="str">
        <f aca="false">CONCATENATE(E281,": ",C281)</f>
        <v>: </v>
      </c>
      <c r="C281" s="830"/>
      <c r="D281" s="830"/>
      <c r="E281" s="831"/>
      <c r="F281" s="830"/>
      <c r="G281" s="831"/>
      <c r="H281" s="832"/>
      <c r="I281" s="830"/>
      <c r="J281" s="830"/>
      <c r="K281" s="833"/>
      <c r="L281" s="833"/>
      <c r="M281" s="833"/>
      <c r="N281" s="836" t="s">
        <v>500</v>
      </c>
      <c r="O281" s="837"/>
      <c r="P281" s="833"/>
      <c r="Q281" s="838"/>
      <c r="R281" s="839"/>
      <c r="S281" s="840" t="str">
        <f aca="false">IF(R281="Y","",IF(AND(M281="",K281=""),"",IF(M281="",K281,M281)))</f>
        <v/>
      </c>
      <c r="T281" s="841" t="str">
        <f aca="false">IF(S281="","",IF($S$291="Y",U281,IF(S281&gt;=$S$283-$AB$35*$S$287,IF(S281&lt;=$S$283+$AB$35*$S$287,S281,""),"")))</f>
        <v/>
      </c>
      <c r="U281" s="840" t="str">
        <f aca="false">IF(R281="Y","",IF(AND(M281="",K281=""),"",IF(M281="",K281*O281,M281*O281)))</f>
        <v/>
      </c>
      <c r="V281" s="842" t="str">
        <f aca="false">IF(AND(N281="",L281=""),"",IF(N281="",L281,N281))</f>
        <v>US$2014/ha/yr</v>
      </c>
      <c r="W281" s="628"/>
      <c r="X281" s="628"/>
      <c r="Z281" s="728"/>
      <c r="AP281" s="729"/>
      <c r="AQ281" s="628"/>
      <c r="AR281" s="628"/>
      <c r="AS281" s="844"/>
      <c r="AT281" s="628"/>
      <c r="AU281" s="843" t="e">
        <f aca="false">IF($AT$44="region",IF($E281=AU$762,$S281,""),IF($G281=AU$762,$S281,""))</f>
        <v>#REF!</v>
      </c>
      <c r="AV281" s="843" t="e">
        <f aca="false">IF($AT$44="Region",IF($E281=AU$762,$T281,""),IF($G281=AU$762,$T281,""))</f>
        <v>#REF!</v>
      </c>
      <c r="AW281" s="628"/>
      <c r="AX281" s="843" t="e">
        <f aca="false">IF($AT$44="region",IF($E281=AX$762,$S281,""),IF($G281=AX$762,$S281,""))</f>
        <v>#REF!</v>
      </c>
      <c r="AY281" s="843" t="e">
        <f aca="false">IF($AT$44="Region",IF($E281=AX$762,$T281,""),IF($G281=AX$762,$T281,""))</f>
        <v>#REF!</v>
      </c>
      <c r="AZ281" s="628"/>
      <c r="BA281" s="843" t="e">
        <f aca="false">IF($AT$44="region",IF($E281=BA$762,$S281,""),IF($G281=BA$762,$S281,""))</f>
        <v>#REF!</v>
      </c>
      <c r="BB281" s="843" t="e">
        <f aca="false">IF($AT$44="Region",IF($E281=BA$762,$T281,""),IF($G281=BA$762,$T281,""))</f>
        <v>#REF!</v>
      </c>
      <c r="BC281" s="628"/>
      <c r="BD281" s="843" t="e">
        <f aca="false">IF($AT$44="region",IF($E281=BD$762,$S281,""),IF($G281=BD$762,$S281,""))</f>
        <v>#REF!</v>
      </c>
      <c r="BE281" s="843" t="e">
        <f aca="false">IF($AT$44="Region",IF($E281=BD$762,$T281,""),IF($G281=BD$762,$T281,""))</f>
        <v>#REF!</v>
      </c>
      <c r="BF281" s="628"/>
      <c r="BG281" s="843" t="e">
        <f aca="false">IF($AT$44="region",IF($E281=BG$762,$S281,""),IF($G281=BG$762,$S281,""))</f>
        <v>#REF!</v>
      </c>
      <c r="BH281" s="843" t="e">
        <f aca="false">IF($AT$44="Region",IF($E281=BG$762,$T281,""),IF($G281=BG$762,$T281,""))</f>
        <v>#REF!</v>
      </c>
      <c r="BI281" s="628"/>
      <c r="BJ281" s="843" t="str">
        <f aca="false">IF($E281=$BJ$47,S281,"")</f>
        <v/>
      </c>
      <c r="BK281" s="843" t="str">
        <f aca="false">IF($E281=$BJ$47,T281,"")</f>
        <v/>
      </c>
      <c r="BL281" s="628"/>
      <c r="BM281" s="843" t="str">
        <f aca="false">IF($E281=$BM$47,S281,"")</f>
        <v/>
      </c>
      <c r="BN281" s="843" t="str">
        <f aca="false">IF($E281=$BM$47,T281,"")</f>
        <v/>
      </c>
      <c r="BO281" s="628"/>
      <c r="BP281" s="843" t="str">
        <f aca="false">IF($E281=$BP$47,S281,"")</f>
        <v/>
      </c>
      <c r="BQ281" s="843" t="str">
        <f aca="false">IF($E281=$BP$47,T281,"")</f>
        <v/>
      </c>
      <c r="BR281" s="628"/>
      <c r="BS281" s="843" t="str">
        <f aca="false">IF($E281=$BS$47,S281,"")</f>
        <v/>
      </c>
      <c r="BT281" s="843" t="str">
        <f aca="false">IF($E281=$BS$47,T281,"")</f>
        <v/>
      </c>
      <c r="BU281" s="628"/>
      <c r="BV281" s="729"/>
    </row>
    <row r="282" s="667" customFormat="true" ht="15" hidden="false" customHeight="false" outlineLevel="0" collapsed="false">
      <c r="A282" s="828" t="n">
        <v>20</v>
      </c>
      <c r="B282" s="829" t="str">
        <f aca="false">CONCATENATE(E282,": ",C282)</f>
        <v>: </v>
      </c>
      <c r="C282" s="830"/>
      <c r="D282" s="830"/>
      <c r="E282" s="831"/>
      <c r="F282" s="830"/>
      <c r="G282" s="831"/>
      <c r="H282" s="832"/>
      <c r="I282" s="830"/>
      <c r="J282" s="830"/>
      <c r="K282" s="833"/>
      <c r="L282" s="833"/>
      <c r="M282" s="833"/>
      <c r="N282" s="836" t="s">
        <v>500</v>
      </c>
      <c r="O282" s="837"/>
      <c r="P282" s="833"/>
      <c r="Q282" s="838"/>
      <c r="R282" s="839"/>
      <c r="S282" s="840" t="str">
        <f aca="false">IF(R282="Y","",IF(AND(M282="",K282=""),"",IF(M282="",K282,M282)))</f>
        <v/>
      </c>
      <c r="T282" s="841" t="str">
        <f aca="false">IF(S282="","",IF($S$291="Y",U282,IF(S282&gt;=$S$283-$AB$35*$S$287,IF(S282&lt;=$S$283+$AB$35*$S$287,S282,""),"")))</f>
        <v/>
      </c>
      <c r="U282" s="840" t="str">
        <f aca="false">IF(R282="Y","",IF(AND(M282="",K282=""),"",IF(M282="",K282*O282,M282*O282)))</f>
        <v/>
      </c>
      <c r="V282" s="842" t="str">
        <f aca="false">IF(AND(N282="",L282=""),"",IF(N282="",L282,N282))</f>
        <v>US$2014/ha/yr</v>
      </c>
      <c r="W282" s="628"/>
      <c r="X282" s="628"/>
      <c r="Z282" s="728"/>
      <c r="AP282" s="729"/>
      <c r="AQ282" s="628"/>
      <c r="AR282" s="628"/>
      <c r="AS282" s="844"/>
      <c r="AT282" s="628"/>
      <c r="AU282" s="843" t="e">
        <f aca="false">IF($AT$44="region",IF($E282=AU$762,$S282,""),IF($G282=AU$762,$S282,""))</f>
        <v>#REF!</v>
      </c>
      <c r="AV282" s="843" t="e">
        <f aca="false">IF($AT$44="Region",IF($E282=AU$762,$T282,""),IF($G282=AU$762,$T282,""))</f>
        <v>#REF!</v>
      </c>
      <c r="AW282" s="628"/>
      <c r="AX282" s="843" t="e">
        <f aca="false">IF($AT$44="region",IF($E282=AX$762,$S282,""),IF($G282=AX$762,$S282,""))</f>
        <v>#REF!</v>
      </c>
      <c r="AY282" s="843" t="e">
        <f aca="false">IF($AT$44="Region",IF($E282=AX$762,$T282,""),IF($G282=AX$762,$T282,""))</f>
        <v>#REF!</v>
      </c>
      <c r="AZ282" s="628"/>
      <c r="BA282" s="843" t="e">
        <f aca="false">IF($AT$44="region",IF($E282=BA$762,$S282,""),IF($G282=BA$762,$S282,""))</f>
        <v>#REF!</v>
      </c>
      <c r="BB282" s="843" t="e">
        <f aca="false">IF($AT$44="Region",IF($E282=BA$762,$T282,""),IF($G282=BA$762,$T282,""))</f>
        <v>#REF!</v>
      </c>
      <c r="BC282" s="628"/>
      <c r="BD282" s="843" t="e">
        <f aca="false">IF($AT$44="region",IF($E282=BD$762,$S282,""),IF($G282=BD$762,$S282,""))</f>
        <v>#REF!</v>
      </c>
      <c r="BE282" s="843" t="e">
        <f aca="false">IF($AT$44="Region",IF($E282=BD$762,$T282,""),IF($G282=BD$762,$T282,""))</f>
        <v>#REF!</v>
      </c>
      <c r="BF282" s="628"/>
      <c r="BG282" s="843" t="e">
        <f aca="false">IF($AT$44="region",IF($E282=BG$762,$S282,""),IF($G282=BG$762,$S282,""))</f>
        <v>#REF!</v>
      </c>
      <c r="BH282" s="843" t="e">
        <f aca="false">IF($AT$44="Region",IF($E282=BG$762,$T282,""),IF($G282=BG$762,$T282,""))</f>
        <v>#REF!</v>
      </c>
      <c r="BI282" s="628"/>
      <c r="BJ282" s="843" t="str">
        <f aca="false">IF($E282=$BJ$47,S282,"")</f>
        <v/>
      </c>
      <c r="BK282" s="843" t="str">
        <f aca="false">IF($E282=$BJ$47,T282,"")</f>
        <v/>
      </c>
      <c r="BL282" s="628"/>
      <c r="BM282" s="843" t="str">
        <f aca="false">IF($E282=$BM$47,S282,"")</f>
        <v/>
      </c>
      <c r="BN282" s="843" t="str">
        <f aca="false">IF($E282=$BM$47,T282,"")</f>
        <v/>
      </c>
      <c r="BO282" s="628"/>
      <c r="BP282" s="843" t="str">
        <f aca="false">IF($E282=$BP$47,S282,"")</f>
        <v/>
      </c>
      <c r="BQ282" s="843" t="str">
        <f aca="false">IF($E282=$BP$47,T282,"")</f>
        <v/>
      </c>
      <c r="BR282" s="628"/>
      <c r="BS282" s="843" t="str">
        <f aca="false">IF($E282=$BS$47,S282,"")</f>
        <v/>
      </c>
      <c r="BT282" s="843" t="str">
        <f aca="false">IF($E282=$BS$47,T282,"")</f>
        <v/>
      </c>
      <c r="BU282" s="628"/>
      <c r="BV282" s="729"/>
    </row>
    <row r="283" s="667" customFormat="true" ht="15" hidden="false" customHeight="false" outlineLevel="0" collapsed="false">
      <c r="A283" s="846"/>
      <c r="B283" s="847" t="s">
        <v>409</v>
      </c>
      <c r="C283" s="848"/>
      <c r="D283" s="848"/>
      <c r="E283" s="848"/>
      <c r="F283" s="848"/>
      <c r="G283" s="848"/>
      <c r="I283" s="628"/>
      <c r="J283" s="849"/>
      <c r="K283" s="810"/>
      <c r="L283" s="810"/>
      <c r="M283" s="810" t="s">
        <v>354</v>
      </c>
      <c r="N283" s="810"/>
      <c r="O283" s="810"/>
      <c r="P283" s="838"/>
      <c r="Q283" s="838"/>
      <c r="R283" s="849" t="s">
        <v>356</v>
      </c>
      <c r="S283" s="850" t="n">
        <v>460.219696923077</v>
      </c>
      <c r="T283" s="911" t="n">
        <v>460.219696923077</v>
      </c>
      <c r="U283" s="851" t="e">
        <f aca="false">#DIV/0!</f>
        <v>#DIV/0!</v>
      </c>
      <c r="V283" s="628"/>
      <c r="W283" s="628"/>
      <c r="X283" s="628"/>
      <c r="Z283" s="912"/>
      <c r="AP283" s="729"/>
      <c r="AQ283" s="628"/>
      <c r="AR283" s="628"/>
      <c r="AS283" s="628"/>
      <c r="AT283" s="849" t="s">
        <v>356</v>
      </c>
      <c r="AU283" s="852" t="e">
        <f aca="false">AVERAGE(AU263:AU282)</f>
        <v>#REF!</v>
      </c>
      <c r="AV283" s="852" t="e">
        <f aca="false">SUM(AV263:AV282)/COUNTIF(AV263:AV282,"&gt;0")</f>
        <v>#REF!</v>
      </c>
      <c r="AW283" s="628"/>
      <c r="AX283" s="852" t="e">
        <f aca="false">AVERAGE(AX263:AX282)</f>
        <v>#REF!</v>
      </c>
      <c r="AY283" s="852" t="e">
        <f aca="false">SUM(AY263:AY282)/COUNTIF(AY263:AY282,"&gt;0")</f>
        <v>#REF!</v>
      </c>
      <c r="AZ283" s="628"/>
      <c r="BA283" s="852" t="e">
        <f aca="false">AVERAGE(BA263:BA282)</f>
        <v>#REF!</v>
      </c>
      <c r="BB283" s="852" t="e">
        <f aca="false">SUM(BB263:BB282)/COUNTIF(BB263:BB282,"&gt;0")</f>
        <v>#REF!</v>
      </c>
      <c r="BC283" s="628"/>
      <c r="BD283" s="852" t="e">
        <f aca="false">AVERAGE(BD263:BD282)</f>
        <v>#REF!</v>
      </c>
      <c r="BE283" s="852" t="e">
        <f aca="false">SUM(BE263:BE282)/COUNTIF(BE263:BE282,"&gt;0")</f>
        <v>#REF!</v>
      </c>
      <c r="BF283" s="628"/>
      <c r="BG283" s="852" t="e">
        <f aca="false">AVERAGE(BG263:BG282)</f>
        <v>#REF!</v>
      </c>
      <c r="BH283" s="852" t="e">
        <f aca="false">SUM(BH263:BH282)/COUNTIF(BH263:BH282,"&gt;0")</f>
        <v>#REF!</v>
      </c>
      <c r="BI283" s="849"/>
      <c r="BJ283" s="852" t="e">
        <f aca="false">AVERAGE(BJ263:BJ282)</f>
        <v>#DIV/0!</v>
      </c>
      <c r="BK283" s="852" t="e">
        <f aca="false">SUM(BK263:BK282)/COUNTIF(BK263:BK282,"&gt;0")</f>
        <v>#DIV/0!</v>
      </c>
      <c r="BL283" s="628"/>
      <c r="BM283" s="852" t="e">
        <f aca="false">AVERAGE(BM263:BM282)</f>
        <v>#DIV/0!</v>
      </c>
      <c r="BN283" s="852" t="e">
        <f aca="false">SUM(BN263:BN282)/COUNTIF(BN263:BN282,"&gt;0")</f>
        <v>#DIV/0!</v>
      </c>
      <c r="BO283" s="628"/>
      <c r="BP283" s="852" t="e">
        <f aca="false">AVERAGE(BP263:BP282)</f>
        <v>#DIV/0!</v>
      </c>
      <c r="BQ283" s="852" t="e">
        <f aca="false">SUM(BQ263:BQ282)/COUNTIF(BQ263:BQ282,"&gt;0")</f>
        <v>#DIV/0!</v>
      </c>
      <c r="BR283" s="628"/>
      <c r="BS283" s="852" t="e">
        <f aca="false">AVERAGE(BS263:BS282)</f>
        <v>#DIV/0!</v>
      </c>
      <c r="BT283" s="852" t="e">
        <f aca="false">SUM(BT263:BT282)/COUNTIF(BT263:BT282,"&gt;0")</f>
        <v>#DIV/0!</v>
      </c>
      <c r="BU283" s="628"/>
      <c r="BV283" s="729"/>
    </row>
    <row r="284" s="667" customFormat="true" ht="15" hidden="false" customHeight="false" outlineLevel="0" collapsed="false">
      <c r="A284" s="846"/>
      <c r="B284" s="847" t="s">
        <v>410</v>
      </c>
      <c r="C284" s="848" t="s">
        <v>358</v>
      </c>
      <c r="D284" s="853"/>
      <c r="E284" s="853"/>
      <c r="F284" s="853"/>
      <c r="G284" s="853"/>
      <c r="H284" s="853"/>
      <c r="I284" s="853"/>
      <c r="J284" s="853"/>
      <c r="K284" s="853"/>
      <c r="L284" s="810"/>
      <c r="M284" s="810"/>
      <c r="N284" s="810"/>
      <c r="O284" s="810"/>
      <c r="P284" s="838"/>
      <c r="Q284" s="838"/>
      <c r="R284" s="854" t="s">
        <v>97</v>
      </c>
      <c r="S284" s="855" t="n">
        <v>732.996820086896</v>
      </c>
      <c r="T284" s="913" t="n">
        <v>732.996820086896</v>
      </c>
      <c r="U284" s="855" t="e">
        <f aca="false">#DIV/0!</f>
        <v>#DIV/0!</v>
      </c>
      <c r="V284" s="856" t="n">
        <v>1</v>
      </c>
      <c r="W284" s="669" t="s">
        <v>360</v>
      </c>
      <c r="X284" s="628"/>
      <c r="Y284" s="628" t="s">
        <v>361</v>
      </c>
      <c r="Z284" s="914"/>
      <c r="AP284" s="729"/>
      <c r="AQ284" s="628"/>
      <c r="AR284" s="628"/>
      <c r="AS284" s="628"/>
      <c r="AT284" s="854" t="s">
        <v>97</v>
      </c>
      <c r="AU284" s="857" t="e">
        <f aca="false">AU283+(AU289*AU286)</f>
        <v>#REF!</v>
      </c>
      <c r="AV284" s="857" t="e">
        <f aca="false">AV283+(AV289*AU286)</f>
        <v>#REF!</v>
      </c>
      <c r="AW284" s="628"/>
      <c r="AX284" s="857" t="e">
        <f aca="false">AX283+(AX289*AX286)</f>
        <v>#REF!</v>
      </c>
      <c r="AY284" s="857" t="e">
        <f aca="false">AY283+(AY289*AX286)</f>
        <v>#REF!</v>
      </c>
      <c r="AZ284" s="628"/>
      <c r="BA284" s="857" t="e">
        <f aca="false">BA283+(BA289*BA286)</f>
        <v>#REF!</v>
      </c>
      <c r="BB284" s="857" t="e">
        <f aca="false">BB283+(BB289*BA286)</f>
        <v>#REF!</v>
      </c>
      <c r="BC284" s="628"/>
      <c r="BD284" s="857" t="e">
        <f aca="false">BD283+(BD289*BD286)</f>
        <v>#REF!</v>
      </c>
      <c r="BE284" s="857" t="e">
        <f aca="false">BE283+(BE289*BD286)</f>
        <v>#REF!</v>
      </c>
      <c r="BF284" s="628"/>
      <c r="BG284" s="857" t="e">
        <f aca="false">BG283+(BG289*BG286)</f>
        <v>#REF!</v>
      </c>
      <c r="BH284" s="857" t="e">
        <f aca="false">BH283+(BH289*BG286)</f>
        <v>#REF!</v>
      </c>
      <c r="BI284" s="854"/>
      <c r="BJ284" s="857" t="e">
        <f aca="false">BJ283+(BJ289*BJ286)</f>
        <v>#DIV/0!</v>
      </c>
      <c r="BK284" s="857" t="e">
        <f aca="false">BK283+(BK289*BJ286)</f>
        <v>#DIV/0!</v>
      </c>
      <c r="BL284" s="628"/>
      <c r="BM284" s="857" t="e">
        <f aca="false">BM283+(BM289*BM286)</f>
        <v>#DIV/0!</v>
      </c>
      <c r="BN284" s="857" t="e">
        <f aca="false">BN283+(BN289*BM286)</f>
        <v>#DIV/0!</v>
      </c>
      <c r="BO284" s="628"/>
      <c r="BP284" s="857" t="e">
        <f aca="false">BP283+(BP289*BP286)</f>
        <v>#DIV/0!</v>
      </c>
      <c r="BQ284" s="857" t="e">
        <f aca="false">BQ283+(BQ289*BP286)</f>
        <v>#DIV/0!</v>
      </c>
      <c r="BR284" s="628"/>
      <c r="BS284" s="857" t="e">
        <f aca="false">BS283+(BS289*BS286)</f>
        <v>#DIV/0!</v>
      </c>
      <c r="BT284" s="857" t="e">
        <f aca="false">BT283+(BT289*BS286)</f>
        <v>#DIV/0!</v>
      </c>
      <c r="BU284" s="628"/>
      <c r="BV284" s="729"/>
    </row>
    <row r="285" s="667" customFormat="true" ht="15" hidden="false" customHeight="false" outlineLevel="0" collapsed="false">
      <c r="A285" s="846"/>
      <c r="B285" s="847" t="s">
        <v>411</v>
      </c>
      <c r="C285" s="858"/>
      <c r="D285" s="853"/>
      <c r="E285" s="853"/>
      <c r="F285" s="853"/>
      <c r="G285" s="853"/>
      <c r="H285" s="853"/>
      <c r="I285" s="853"/>
      <c r="J285" s="853"/>
      <c r="K285" s="853"/>
      <c r="L285" s="628"/>
      <c r="M285" s="628"/>
      <c r="N285" s="810"/>
      <c r="O285" s="810"/>
      <c r="P285" s="810"/>
      <c r="Q285" s="810"/>
      <c r="R285" s="854" t="s">
        <v>98</v>
      </c>
      <c r="S285" s="855" t="n">
        <v>187.442573759257</v>
      </c>
      <c r="T285" s="913" t="n">
        <v>187.442573759257</v>
      </c>
      <c r="U285" s="855" t="e">
        <f aca="false">#DIV/0!</f>
        <v>#DIV/0!</v>
      </c>
      <c r="V285" s="856" t="n">
        <v>1</v>
      </c>
      <c r="W285" s="669" t="s">
        <v>364</v>
      </c>
      <c r="X285" s="628"/>
      <c r="Y285" s="859" t="s">
        <v>166</v>
      </c>
      <c r="Z285" s="914"/>
      <c r="AP285" s="729"/>
      <c r="AQ285" s="628"/>
      <c r="AR285" s="628"/>
      <c r="AS285" s="628"/>
      <c r="AT285" s="854" t="s">
        <v>98</v>
      </c>
      <c r="AU285" s="857" t="e">
        <f aca="false">AU283-(AU289*AU287)</f>
        <v>#REF!</v>
      </c>
      <c r="AV285" s="857" t="e">
        <f aca="false">AV283-(AV289*AU287)</f>
        <v>#REF!</v>
      </c>
      <c r="AW285" s="628"/>
      <c r="AX285" s="857" t="e">
        <f aca="false">AX283-(AX289*AX287)</f>
        <v>#REF!</v>
      </c>
      <c r="AY285" s="857" t="e">
        <f aca="false">AY283-(AY289*AX287)</f>
        <v>#REF!</v>
      </c>
      <c r="AZ285" s="628"/>
      <c r="BA285" s="857" t="e">
        <f aca="false">BA283-(BA289*BA287)</f>
        <v>#REF!</v>
      </c>
      <c r="BB285" s="857" t="e">
        <f aca="false">BB283-(BB289*BA287)</f>
        <v>#REF!</v>
      </c>
      <c r="BC285" s="628"/>
      <c r="BD285" s="857" t="e">
        <f aca="false">BD283-(BD289*BD287)</f>
        <v>#REF!</v>
      </c>
      <c r="BE285" s="857" t="e">
        <f aca="false">BE283-(BE289*BD287)</f>
        <v>#REF!</v>
      </c>
      <c r="BF285" s="628"/>
      <c r="BG285" s="857" t="e">
        <f aca="false">BG283-(BG289*BG287)</f>
        <v>#REF!</v>
      </c>
      <c r="BH285" s="857" t="e">
        <f aca="false">BH283-(BH289*BG287)</f>
        <v>#REF!</v>
      </c>
      <c r="BI285" s="854"/>
      <c r="BJ285" s="857" t="e">
        <f aca="false">BJ283-(BJ289*BJ287)</f>
        <v>#DIV/0!</v>
      </c>
      <c r="BK285" s="857" t="e">
        <f aca="false">BK283-(BK289*BJ287)</f>
        <v>#DIV/0!</v>
      </c>
      <c r="BL285" s="628"/>
      <c r="BM285" s="857" t="e">
        <f aca="false">BM283-(BM289*BM287)</f>
        <v>#DIV/0!</v>
      </c>
      <c r="BN285" s="857" t="e">
        <f aca="false">BN283-(BN289*BM287)</f>
        <v>#DIV/0!</v>
      </c>
      <c r="BO285" s="628"/>
      <c r="BP285" s="857" t="e">
        <f aca="false">BP283-(BP289*BP287)</f>
        <v>#DIV/0!</v>
      </c>
      <c r="BQ285" s="857" t="e">
        <f aca="false">BQ283-(BQ289*BP287)</f>
        <v>#DIV/0!</v>
      </c>
      <c r="BR285" s="628"/>
      <c r="BS285" s="857" t="e">
        <f aca="false">BS283-(BS289*BS287)</f>
        <v>#DIV/0!</v>
      </c>
      <c r="BT285" s="857" t="e">
        <f aca="false">BT283-(BT289*BS287)</f>
        <v>#DIV/0!</v>
      </c>
      <c r="BU285" s="628"/>
      <c r="BV285" s="729"/>
    </row>
    <row r="286" s="667" customFormat="true" ht="14.25" hidden="false" customHeight="false" outlineLevel="0" collapsed="false">
      <c r="A286" s="846"/>
      <c r="B286" s="846"/>
      <c r="C286" s="858"/>
      <c r="D286" s="853"/>
      <c r="E286" s="853"/>
      <c r="F286" s="853"/>
      <c r="G286" s="853"/>
      <c r="H286" s="853"/>
      <c r="I286" s="853"/>
      <c r="J286" s="853"/>
      <c r="K286" s="853"/>
      <c r="L286" s="810"/>
      <c r="M286" s="810"/>
      <c r="N286" s="810"/>
      <c r="O286" s="810"/>
      <c r="P286" s="810"/>
      <c r="Q286" s="810"/>
      <c r="R286" s="854" t="s">
        <v>365</v>
      </c>
      <c r="S286" s="855" t="s">
        <v>232</v>
      </c>
      <c r="T286" s="855" t="s">
        <v>232</v>
      </c>
      <c r="U286" s="855" t="e">
        <f aca="false">#DIV/0!</f>
        <v>#DIV/0!</v>
      </c>
      <c r="V286" s="810"/>
      <c r="W286" s="810"/>
      <c r="X286" s="810"/>
      <c r="Z286" s="914"/>
      <c r="AP286" s="729"/>
      <c r="AQ286" s="810"/>
      <c r="AR286" s="810"/>
      <c r="AS286" s="861" t="s">
        <v>366</v>
      </c>
      <c r="AT286" s="861"/>
      <c r="AU286" s="856" t="n">
        <v>1</v>
      </c>
      <c r="AV286" s="810"/>
      <c r="AW286" s="810"/>
      <c r="AX286" s="856" t="n">
        <v>1</v>
      </c>
      <c r="AY286" s="810"/>
      <c r="AZ286" s="810"/>
      <c r="BA286" s="856" t="n">
        <v>1</v>
      </c>
      <c r="BB286" s="810"/>
      <c r="BC286" s="810"/>
      <c r="BD286" s="856" t="n">
        <v>1</v>
      </c>
      <c r="BE286" s="810"/>
      <c r="BF286" s="810"/>
      <c r="BG286" s="856" t="n">
        <v>1</v>
      </c>
      <c r="BH286" s="810"/>
      <c r="BI286" s="854"/>
      <c r="BJ286" s="856" t="n">
        <v>1</v>
      </c>
      <c r="BK286" s="810"/>
      <c r="BL286" s="810"/>
      <c r="BM286" s="856" t="n">
        <v>1</v>
      </c>
      <c r="BN286" s="810"/>
      <c r="BO286" s="810"/>
      <c r="BP286" s="856" t="n">
        <v>1</v>
      </c>
      <c r="BQ286" s="810"/>
      <c r="BR286" s="810"/>
      <c r="BS286" s="856" t="n">
        <v>1</v>
      </c>
      <c r="BT286" s="810"/>
      <c r="BU286" s="810"/>
      <c r="BV286" s="729"/>
    </row>
    <row r="287" s="667" customFormat="true" ht="14.25" hidden="false" customHeight="false" outlineLevel="0" collapsed="false">
      <c r="A287" s="846"/>
      <c r="B287" s="846"/>
      <c r="C287" s="858"/>
      <c r="D287" s="853"/>
      <c r="E287" s="853"/>
      <c r="F287" s="853"/>
      <c r="G287" s="853"/>
      <c r="H287" s="853"/>
      <c r="I287" s="853"/>
      <c r="J287" s="853"/>
      <c r="K287" s="853"/>
      <c r="L287" s="810"/>
      <c r="M287" s="810"/>
      <c r="N287" s="669"/>
      <c r="O287" s="669"/>
      <c r="P287" s="810"/>
      <c r="Q287" s="810"/>
      <c r="R287" s="854" t="s">
        <v>371</v>
      </c>
      <c r="S287" s="855" t="n">
        <v>272.777123163819</v>
      </c>
      <c r="T287" s="855" t="n">
        <v>272.777123163819</v>
      </c>
      <c r="U287" s="855" t="e">
        <f aca="false">#DIV/0!</f>
        <v>#DIV/0!</v>
      </c>
      <c r="V287" s="810"/>
      <c r="W287" s="810"/>
      <c r="X287" s="810"/>
      <c r="Z287" s="914"/>
      <c r="AP287" s="729"/>
      <c r="AQ287" s="810"/>
      <c r="AR287" s="810"/>
      <c r="AS287" s="861"/>
      <c r="AT287" s="861"/>
      <c r="AU287" s="856" t="n">
        <v>1</v>
      </c>
      <c r="AV287" s="810"/>
      <c r="AW287" s="810"/>
      <c r="AX287" s="856" t="n">
        <v>1</v>
      </c>
      <c r="AY287" s="810"/>
      <c r="AZ287" s="810"/>
      <c r="BA287" s="856" t="n">
        <v>1</v>
      </c>
      <c r="BB287" s="810"/>
      <c r="BC287" s="810"/>
      <c r="BD287" s="856" t="n">
        <v>1</v>
      </c>
      <c r="BE287" s="810"/>
      <c r="BF287" s="810"/>
      <c r="BG287" s="856" t="n">
        <v>1</v>
      </c>
      <c r="BH287" s="810"/>
      <c r="BI287" s="854"/>
      <c r="BJ287" s="856" t="n">
        <v>1</v>
      </c>
      <c r="BK287" s="810"/>
      <c r="BL287" s="810"/>
      <c r="BM287" s="856" t="n">
        <v>1</v>
      </c>
      <c r="BN287" s="810"/>
      <c r="BO287" s="810"/>
      <c r="BP287" s="856" t="n">
        <v>1</v>
      </c>
      <c r="BQ287" s="810"/>
      <c r="BR287" s="810"/>
      <c r="BS287" s="856" t="n">
        <v>1</v>
      </c>
      <c r="BT287" s="810"/>
      <c r="BU287" s="810"/>
      <c r="BV287" s="729"/>
    </row>
    <row r="288" s="667" customFormat="true" ht="15" hidden="false" customHeight="false" outlineLevel="0" collapsed="false">
      <c r="A288" s="810"/>
      <c r="B288" s="810"/>
      <c r="C288" s="828"/>
      <c r="D288" s="853"/>
      <c r="E288" s="853"/>
      <c r="F288" s="853"/>
      <c r="G288" s="853"/>
      <c r="H288" s="853"/>
      <c r="I288" s="853"/>
      <c r="J288" s="853"/>
      <c r="K288" s="853"/>
      <c r="L288" s="810"/>
      <c r="M288" s="810"/>
      <c r="N288" s="810"/>
      <c r="O288" s="810"/>
      <c r="P288" s="810"/>
      <c r="Q288" s="810"/>
      <c r="R288" s="863" t="s">
        <v>372</v>
      </c>
      <c r="S288" s="864" t="n">
        <v>13</v>
      </c>
      <c r="T288" s="864" t="n">
        <v>13</v>
      </c>
      <c r="U288" s="865"/>
      <c r="V288" s="866" t="s">
        <v>369</v>
      </c>
      <c r="W288" s="810"/>
      <c r="X288" s="810"/>
      <c r="Z288" s="728"/>
      <c r="AP288" s="729"/>
      <c r="AQ288" s="810"/>
      <c r="AR288" s="810"/>
      <c r="AS288" s="810"/>
      <c r="AT288" s="854" t="s">
        <v>365</v>
      </c>
      <c r="AU288" s="857" t="e">
        <f aca="false">IF((0.67*AU289)&gt;AU283,"no","yes")</f>
        <v>#REF!</v>
      </c>
      <c r="AV288" s="857" t="e">
        <f aca="false">IF((0.67*AV289)&gt;AV283,"no","yes")</f>
        <v>#REF!</v>
      </c>
      <c r="AW288" s="810"/>
      <c r="AX288" s="857" t="e">
        <f aca="false">IF((0.67*AX289)&gt;AX283,"no","yes")</f>
        <v>#REF!</v>
      </c>
      <c r="AY288" s="857" t="e">
        <f aca="false">IF((0.67*AY289)&gt;AY283,"no","yes")</f>
        <v>#REF!</v>
      </c>
      <c r="AZ288" s="810"/>
      <c r="BA288" s="857" t="e">
        <f aca="false">IF((0.67*BA289)&gt;BA283,"no","yes")</f>
        <v>#REF!</v>
      </c>
      <c r="BB288" s="857" t="e">
        <f aca="false">IF((0.67*BB289)&gt;BB283,"no","yes")</f>
        <v>#REF!</v>
      </c>
      <c r="BC288" s="810"/>
      <c r="BD288" s="857" t="e">
        <f aca="false">IF((0.67*BD289)&gt;BD283,"no","yes")</f>
        <v>#REF!</v>
      </c>
      <c r="BE288" s="857" t="e">
        <f aca="false">IF((0.67*BE289)&gt;BE283,"no","yes")</f>
        <v>#REF!</v>
      </c>
      <c r="BF288" s="810"/>
      <c r="BG288" s="857" t="e">
        <f aca="false">IF((0.67*BG289)&gt;BG283,"no","yes")</f>
        <v>#REF!</v>
      </c>
      <c r="BH288" s="857" t="e">
        <f aca="false">IF((0.67*BH289)&gt;BH283,"no","yes")</f>
        <v>#REF!</v>
      </c>
      <c r="BI288" s="863"/>
      <c r="BJ288" s="857" t="e">
        <f aca="false">IF((0.67*BJ289)&gt;BJ283,"no","yes")</f>
        <v>#DIV/0!</v>
      </c>
      <c r="BK288" s="857" t="e">
        <f aca="false">IF((0.67*BK289)&gt;BK283,"no","yes")</f>
        <v>#DIV/0!</v>
      </c>
      <c r="BL288" s="810"/>
      <c r="BM288" s="857" t="e">
        <f aca="false">IF((0.67*BM289)&gt;BM283,"no","yes")</f>
        <v>#DIV/0!</v>
      </c>
      <c r="BN288" s="857" t="e">
        <f aca="false">IF((0.67*BN289)&gt;BN283,"no","yes")</f>
        <v>#DIV/0!</v>
      </c>
      <c r="BO288" s="810"/>
      <c r="BP288" s="857" t="e">
        <f aca="false">IF((0.67*BP289)&gt;BP283,"no","yes")</f>
        <v>#DIV/0!</v>
      </c>
      <c r="BQ288" s="857" t="e">
        <f aca="false">IF((0.67*BQ289)&gt;BQ283,"no","yes")</f>
        <v>#DIV/0!</v>
      </c>
      <c r="BR288" s="810"/>
      <c r="BS288" s="857" t="e">
        <f aca="false">IF((0.67*BS289)&gt;BS283,"no","yes")</f>
        <v>#DIV/0!</v>
      </c>
      <c r="BT288" s="857" t="e">
        <f aca="false">IF((0.67*BT289)&gt;BT283,"no","yes")</f>
        <v>#DIV/0!</v>
      </c>
      <c r="BU288" s="810"/>
      <c r="BV288" s="729"/>
    </row>
    <row r="289" s="667" customFormat="true" ht="14.25" hidden="false" customHeight="false" outlineLevel="0" collapsed="false">
      <c r="C289" s="846"/>
      <c r="D289" s="853"/>
      <c r="E289" s="853"/>
      <c r="F289" s="853"/>
      <c r="G289" s="853"/>
      <c r="H289" s="853"/>
      <c r="I289" s="853"/>
      <c r="J289" s="853"/>
      <c r="K289" s="853"/>
      <c r="L289" s="810"/>
      <c r="M289" s="810"/>
      <c r="N289" s="810"/>
      <c r="O289" s="810"/>
      <c r="P289" s="810"/>
      <c r="Q289" s="810"/>
      <c r="R289" s="810"/>
      <c r="S289" s="1"/>
      <c r="T289" s="916"/>
      <c r="U289" s="916"/>
      <c r="V289" s="894"/>
      <c r="W289" s="895"/>
      <c r="X289" s="896"/>
      <c r="Z289" s="728"/>
      <c r="AP289" s="729"/>
      <c r="AQ289" s="810"/>
      <c r="AR289" s="810"/>
      <c r="AS289" s="810"/>
      <c r="AT289" s="854" t="s">
        <v>371</v>
      </c>
      <c r="AU289" s="857" t="e">
        <f aca="false">_xlfn.STDEV.P(AU263:AU282)</f>
        <v>#REF!</v>
      </c>
      <c r="AV289" s="857" t="e">
        <f aca="false">_xlfn.STDEV.P(AV263:AV282)</f>
        <v>#REF!</v>
      </c>
      <c r="AW289" s="810"/>
      <c r="AX289" s="857" t="e">
        <f aca="false">_xlfn.STDEV.P(AX263:AX282)</f>
        <v>#REF!</v>
      </c>
      <c r="AY289" s="857" t="e">
        <f aca="false">_xlfn.STDEV.P(AY263:AY282)</f>
        <v>#REF!</v>
      </c>
      <c r="AZ289" s="810"/>
      <c r="BA289" s="857" t="e">
        <f aca="false">_xlfn.STDEV.P(BA263:BA282)</f>
        <v>#REF!</v>
      </c>
      <c r="BB289" s="857" t="e">
        <f aca="false">_xlfn.STDEV.P(BB263:BB282)</f>
        <v>#REF!</v>
      </c>
      <c r="BC289" s="810"/>
      <c r="BD289" s="857" t="e">
        <f aca="false">_xlfn.STDEV.P(BD263:BD282)</f>
        <v>#REF!</v>
      </c>
      <c r="BE289" s="857" t="e">
        <f aca="false">_xlfn.STDEV.P(BE263:BE282)</f>
        <v>#REF!</v>
      </c>
      <c r="BF289" s="810"/>
      <c r="BG289" s="857" t="e">
        <f aca="false">_xlfn.STDEV.P(BG263:BG282)</f>
        <v>#REF!</v>
      </c>
      <c r="BH289" s="857" t="e">
        <f aca="false">_xlfn.STDEV.P(BH263:BH282)</f>
        <v>#REF!</v>
      </c>
      <c r="BI289" s="810"/>
      <c r="BJ289" s="857" t="e">
        <f aca="false">_xlfn.STDEV.P(BJ263:BJ282)</f>
        <v>#DIV/0!</v>
      </c>
      <c r="BK289" s="857" t="e">
        <f aca="false">_xlfn.STDEV.P(BK263:BK282)</f>
        <v>#DIV/0!</v>
      </c>
      <c r="BL289" s="810"/>
      <c r="BM289" s="857" t="e">
        <f aca="false">_xlfn.STDEV.P(BM263:BM282)</f>
        <v>#DIV/0!</v>
      </c>
      <c r="BN289" s="857" t="e">
        <f aca="false">_xlfn.STDEV.P(BN263:BN282)</f>
        <v>#DIV/0!</v>
      </c>
      <c r="BO289" s="810"/>
      <c r="BP289" s="857" t="e">
        <f aca="false">_xlfn.STDEV.P(BP263:BP282)</f>
        <v>#DIV/0!</v>
      </c>
      <c r="BQ289" s="857" t="e">
        <f aca="false">_xlfn.STDEV.P(BQ263:BQ282)</f>
        <v>#DIV/0!</v>
      </c>
      <c r="BR289" s="810"/>
      <c r="BS289" s="857" t="e">
        <f aca="false">_xlfn.STDEV.P(BS263:BS282)</f>
        <v>#DIV/0!</v>
      </c>
      <c r="BT289" s="857" t="e">
        <f aca="false">_xlfn.STDEV.P(BT263:BT282)</f>
        <v>#DIV/0!</v>
      </c>
      <c r="BV289" s="729"/>
    </row>
    <row r="290" s="667" customFormat="true" ht="15" hidden="false" customHeight="false" outlineLevel="0" collapsed="false">
      <c r="C290" s="846"/>
      <c r="D290" s="853"/>
      <c r="E290" s="853"/>
      <c r="F290" s="853"/>
      <c r="G290" s="853"/>
      <c r="H290" s="853"/>
      <c r="I290" s="853"/>
      <c r="J290" s="853"/>
      <c r="K290" s="853"/>
      <c r="L290" s="810"/>
      <c r="M290" s="810"/>
      <c r="N290" s="810"/>
      <c r="O290" s="810"/>
      <c r="P290" s="810"/>
      <c r="Q290" s="810"/>
      <c r="R290" s="810"/>
      <c r="S290" s="924" t="s">
        <v>373</v>
      </c>
      <c r="T290" s="916"/>
      <c r="U290" s="865"/>
      <c r="V290" s="897"/>
      <c r="W290" s="898"/>
      <c r="X290" s="899"/>
      <c r="Z290" s="728"/>
      <c r="AP290" s="729"/>
      <c r="AQ290" s="810"/>
      <c r="AR290" s="810"/>
      <c r="AS290" s="810"/>
      <c r="AT290" s="863" t="s">
        <v>372</v>
      </c>
      <c r="AU290" s="868" t="n">
        <f aca="false">COUNTIF(AU263:AU282,"&gt;0")</f>
        <v>0</v>
      </c>
      <c r="AV290" s="868" t="n">
        <f aca="false">COUNTIF(AV263:AV282,"&gt;0")</f>
        <v>0</v>
      </c>
      <c r="AW290" s="810"/>
      <c r="AX290" s="868" t="n">
        <f aca="false">COUNTIF(AX263:AX282,"&gt;0")</f>
        <v>0</v>
      </c>
      <c r="AY290" s="868" t="n">
        <f aca="false">COUNTIF(AY263:AY282,"&gt;0")</f>
        <v>0</v>
      </c>
      <c r="AZ290" s="810"/>
      <c r="BA290" s="868" t="n">
        <f aca="false">COUNTIF(BA263:BA282,"&gt;0")</f>
        <v>0</v>
      </c>
      <c r="BB290" s="868" t="n">
        <f aca="false">COUNTIF(BB263:BB282,"&gt;0")</f>
        <v>0</v>
      </c>
      <c r="BC290" s="810"/>
      <c r="BD290" s="868" t="n">
        <f aca="false">COUNTIF(BD263:BD282,"&gt;0")</f>
        <v>0</v>
      </c>
      <c r="BE290" s="868" t="n">
        <f aca="false">COUNTIF(BE263:BE282,"&gt;0")</f>
        <v>0</v>
      </c>
      <c r="BF290" s="810"/>
      <c r="BG290" s="868" t="n">
        <f aca="false">COUNTIF(BG263:BG282,"&gt;0")</f>
        <v>0</v>
      </c>
      <c r="BH290" s="868" t="n">
        <f aca="false">COUNTIF(BH263:BH282,"&gt;0")</f>
        <v>0</v>
      </c>
      <c r="BI290" s="810"/>
      <c r="BJ290" s="868" t="n">
        <f aca="false">COUNTIF(BJ263:BJ282,"&gt;0")</f>
        <v>0</v>
      </c>
      <c r="BK290" s="868" t="n">
        <f aca="false">COUNTIF(BK263:BK282,"&gt;0")</f>
        <v>0</v>
      </c>
      <c r="BL290" s="810"/>
      <c r="BM290" s="868" t="n">
        <f aca="false">COUNTIF(BM263:BM282,"&gt;0")</f>
        <v>0</v>
      </c>
      <c r="BN290" s="868" t="n">
        <f aca="false">COUNTIF(BN263:BN282,"&gt;0")</f>
        <v>0</v>
      </c>
      <c r="BO290" s="810"/>
      <c r="BP290" s="868" t="n">
        <f aca="false">COUNTIF(BP263:BP282,"&gt;0")</f>
        <v>0</v>
      </c>
      <c r="BQ290" s="868" t="n">
        <f aca="false">COUNTIF(BQ263:BQ282,"&gt;0")</f>
        <v>0</v>
      </c>
      <c r="BR290" s="810"/>
      <c r="BS290" s="868" t="n">
        <f aca="false">COUNTIF(BS263:BS282,"&gt;0")</f>
        <v>0</v>
      </c>
      <c r="BT290" s="868" t="n">
        <f aca="false">COUNTIF(BT263:BT282,"&gt;0")</f>
        <v>0</v>
      </c>
      <c r="BV290" s="729"/>
    </row>
    <row r="291" s="667" customFormat="true" ht="14.25" hidden="false" customHeight="false" outlineLevel="0" collapsed="false">
      <c r="C291" s="846"/>
      <c r="D291" s="853"/>
      <c r="E291" s="853"/>
      <c r="F291" s="853"/>
      <c r="G291" s="853"/>
      <c r="H291" s="853"/>
      <c r="I291" s="853"/>
      <c r="J291" s="853"/>
      <c r="K291" s="853"/>
      <c r="L291" s="810"/>
      <c r="M291" s="810"/>
      <c r="N291" s="810"/>
      <c r="O291" s="810"/>
      <c r="P291" s="810"/>
      <c r="Q291" s="810"/>
      <c r="R291" s="810"/>
      <c r="S291" s="925" t="s">
        <v>166</v>
      </c>
      <c r="T291" s="838"/>
      <c r="U291" s="810"/>
      <c r="V291" s="897"/>
      <c r="W291" s="898"/>
      <c r="X291" s="899"/>
      <c r="Z291" s="728"/>
      <c r="AP291" s="729"/>
      <c r="AT291" s="905"/>
      <c r="BV291" s="729"/>
    </row>
    <row r="292" s="667" customFormat="true" ht="26.25" hidden="false" customHeight="true" outlineLevel="0" collapsed="false">
      <c r="A292" s="862" t="str">
        <f aca="false">HYPERLINK("#"&amp;"'"&amp;A$1&amp;"'!a1","Back to top")</f>
        <v>Back to top</v>
      </c>
      <c r="B292" s="862"/>
      <c r="C292" s="810"/>
      <c r="D292" s="853"/>
      <c r="E292" s="853"/>
      <c r="F292" s="853"/>
      <c r="G292" s="853"/>
      <c r="H292" s="853"/>
      <c r="I292" s="853"/>
      <c r="J292" s="853"/>
      <c r="K292" s="853"/>
      <c r="T292" s="708"/>
      <c r="U292" s="810"/>
      <c r="V292" s="902"/>
      <c r="W292" s="903"/>
      <c r="X292" s="904"/>
      <c r="Z292" s="728"/>
      <c r="AP292" s="805"/>
      <c r="AT292" s="905"/>
      <c r="BV292" s="805"/>
    </row>
    <row r="293" s="667" customFormat="true" ht="14.25" hidden="false" customHeight="false" outlineLevel="0" collapsed="false">
      <c r="T293" s="708"/>
      <c r="U293" s="810"/>
      <c r="V293" s="810"/>
      <c r="W293" s="810"/>
      <c r="X293" s="810"/>
      <c r="Z293" s="728"/>
      <c r="AP293" s="729"/>
      <c r="AQ293" s="905"/>
      <c r="AR293" s="905"/>
      <c r="AS293" s="905"/>
      <c r="AT293" s="905"/>
      <c r="AU293" s="905"/>
      <c r="AV293" s="905"/>
      <c r="AW293" s="905"/>
      <c r="AX293" s="905"/>
      <c r="AY293" s="905"/>
      <c r="AZ293" s="905"/>
      <c r="BA293" s="905"/>
      <c r="BB293" s="905"/>
      <c r="BC293" s="905"/>
      <c r="BD293" s="905"/>
      <c r="BE293" s="905"/>
      <c r="BF293" s="905"/>
      <c r="BG293" s="905"/>
      <c r="BH293" s="905"/>
      <c r="BI293" s="905"/>
      <c r="BJ293" s="905"/>
      <c r="BK293" s="905"/>
      <c r="BL293" s="905"/>
      <c r="BM293" s="905"/>
      <c r="BN293" s="905"/>
      <c r="BO293" s="905"/>
      <c r="BP293" s="905"/>
      <c r="BQ293" s="905"/>
      <c r="BR293" s="905"/>
      <c r="BS293" s="905"/>
      <c r="BT293" s="905"/>
      <c r="BU293" s="905"/>
      <c r="BV293" s="729"/>
    </row>
    <row r="294" s="667" customFormat="true" ht="14.25" hidden="false" customHeight="false" outlineLevel="0" collapsed="false">
      <c r="T294" s="708"/>
      <c r="U294" s="708"/>
      <c r="V294" s="708"/>
      <c r="Z294" s="728"/>
      <c r="AP294" s="729"/>
      <c r="AQ294" s="905"/>
      <c r="AR294" s="905"/>
      <c r="AS294" s="905"/>
      <c r="AT294" s="905"/>
      <c r="AU294" s="905"/>
      <c r="AV294" s="905"/>
      <c r="AW294" s="905"/>
      <c r="AX294" s="905"/>
      <c r="AY294" s="905"/>
      <c r="AZ294" s="905"/>
      <c r="BA294" s="905"/>
      <c r="BB294" s="905"/>
      <c r="BC294" s="905"/>
      <c r="BD294" s="905"/>
      <c r="BE294" s="905"/>
      <c r="BF294" s="905"/>
      <c r="BG294" s="905"/>
      <c r="BH294" s="905"/>
      <c r="BI294" s="905"/>
      <c r="BJ294" s="905"/>
      <c r="BK294" s="905"/>
      <c r="BL294" s="905"/>
      <c r="BM294" s="905"/>
      <c r="BN294" s="905"/>
      <c r="BO294" s="905"/>
      <c r="BP294" s="905"/>
      <c r="BQ294" s="905"/>
      <c r="BR294" s="905"/>
      <c r="BS294" s="905"/>
      <c r="BT294" s="905"/>
      <c r="BU294" s="905"/>
      <c r="BV294" s="729"/>
    </row>
    <row r="295" s="729" customFormat="true" ht="18" hidden="false" customHeight="false" outlineLevel="0" collapsed="false">
      <c r="A295" s="800" t="n">
        <f aca="false">1+A260</f>
        <v>8</v>
      </c>
      <c r="B295" s="800"/>
      <c r="C295" s="801" t="s">
        <v>512</v>
      </c>
      <c r="D295" s="906"/>
      <c r="E295" s="906"/>
      <c r="F295" s="906"/>
      <c r="G295" s="906"/>
      <c r="H295" s="906"/>
      <c r="K295" s="906"/>
      <c r="L295" s="906"/>
      <c r="M295" s="860"/>
      <c r="N295" s="860"/>
      <c r="O295" s="860"/>
      <c r="T295" s="728"/>
      <c r="U295" s="728"/>
      <c r="Z295" s="728"/>
      <c r="AQ295" s="804" t="n">
        <f aca="false">A295</f>
        <v>8</v>
      </c>
      <c r="AR295" s="804" t="str">
        <f aca="false">C295</f>
        <v>Yield  from CONVENTIONAL Practice</v>
      </c>
      <c r="AS295" s="805"/>
      <c r="AT295" s="806"/>
      <c r="AU295" s="805"/>
      <c r="AV295" s="805"/>
      <c r="AW295" s="805"/>
      <c r="AX295" s="805"/>
      <c r="AY295" s="805"/>
      <c r="AZ295" s="805"/>
      <c r="BA295" s="805"/>
      <c r="BB295" s="805"/>
      <c r="BC295" s="805"/>
      <c r="BD295" s="805"/>
      <c r="BE295" s="805"/>
      <c r="BF295" s="805"/>
      <c r="BG295" s="805"/>
      <c r="BH295" s="805"/>
      <c r="BI295" s="805"/>
      <c r="BJ295" s="805"/>
      <c r="BK295" s="805"/>
      <c r="BL295" s="805"/>
      <c r="BM295" s="805"/>
      <c r="BN295" s="805"/>
      <c r="BO295" s="805"/>
      <c r="BP295" s="805"/>
      <c r="BQ295" s="805"/>
      <c r="BR295" s="805"/>
      <c r="BS295" s="805"/>
      <c r="BT295" s="805"/>
      <c r="BU295" s="805"/>
    </row>
    <row r="296" s="667" customFormat="true" ht="15" hidden="false" customHeight="false" outlineLevel="0" collapsed="false">
      <c r="A296" s="884"/>
      <c r="B296" s="884"/>
      <c r="C296" s="884"/>
      <c r="D296" s="785"/>
      <c r="E296" s="785"/>
      <c r="F296" s="785"/>
      <c r="G296" s="785"/>
      <c r="H296" s="785"/>
      <c r="K296" s="785"/>
      <c r="L296" s="785"/>
      <c r="M296" s="810"/>
      <c r="N296" s="810"/>
      <c r="O296" s="810"/>
      <c r="T296" s="708"/>
      <c r="U296" s="708"/>
      <c r="Z296" s="728"/>
      <c r="AP296" s="729"/>
      <c r="AQ296" s="628"/>
      <c r="AR296" s="628"/>
      <c r="AS296" s="628"/>
      <c r="AT296" s="628"/>
      <c r="AU296" s="809" t="e">
        <f aca="false">IF($AT$44="Region",'Advanced Controls'!$A$59,#REF!)</f>
        <v>#REF!</v>
      </c>
      <c r="AV296" s="809"/>
      <c r="AW296" s="628"/>
      <c r="AX296" s="809" t="e">
        <f aca="false">IF($AT$44="Region",'Advanced Controls'!$A$60,#REF!)</f>
        <v>#REF!</v>
      </c>
      <c r="AY296" s="809"/>
      <c r="AZ296" s="628"/>
      <c r="BA296" s="809" t="e">
        <f aca="false">IF($AT$44="Region",'Advanced Controls'!$A$61,#REF!)</f>
        <v>#REF!</v>
      </c>
      <c r="BB296" s="809"/>
      <c r="BC296" s="628"/>
      <c r="BD296" s="809" t="e">
        <f aca="false">IF($AT$44="Region",'Advanced Controls'!$A$62,#REF!)</f>
        <v>#REF!</v>
      </c>
      <c r="BE296" s="809"/>
      <c r="BF296" s="628"/>
      <c r="BG296" s="809" t="e">
        <f aca="false">IF($AT$44="Region",'Advanced Controls'!$A$63,#REF!)</f>
        <v>#REF!</v>
      </c>
      <c r="BH296" s="809"/>
      <c r="BI296" s="628"/>
      <c r="BJ296" s="809" t="s">
        <v>80</v>
      </c>
      <c r="BK296" s="809"/>
      <c r="BL296" s="628"/>
      <c r="BM296" s="809" t="s">
        <v>81</v>
      </c>
      <c r="BN296" s="809"/>
      <c r="BO296" s="628"/>
      <c r="BP296" s="809" t="s">
        <v>82</v>
      </c>
      <c r="BQ296" s="809"/>
      <c r="BR296" s="628"/>
      <c r="BS296" s="809" t="s">
        <v>83</v>
      </c>
      <c r="BT296" s="809"/>
      <c r="BU296" s="628"/>
      <c r="BV296" s="729"/>
    </row>
    <row r="297" s="667" customFormat="true" ht="45.75" hidden="false" customHeight="false" outlineLevel="0" collapsed="false">
      <c r="A297" s="848" t="s">
        <v>329</v>
      </c>
      <c r="B297" s="812" t="s">
        <v>104</v>
      </c>
      <c r="C297" s="816" t="s">
        <v>330</v>
      </c>
      <c r="D297" s="907" t="s">
        <v>331</v>
      </c>
      <c r="E297" s="907" t="s">
        <v>332</v>
      </c>
      <c r="F297" s="816" t="s">
        <v>333</v>
      </c>
      <c r="G297" s="815" t="s">
        <v>326</v>
      </c>
      <c r="H297" s="816" t="s">
        <v>334</v>
      </c>
      <c r="I297" s="816" t="s">
        <v>335</v>
      </c>
      <c r="J297" s="816" t="s">
        <v>336</v>
      </c>
      <c r="K297" s="908" t="s">
        <v>337</v>
      </c>
      <c r="L297" s="818" t="s">
        <v>338</v>
      </c>
      <c r="M297" s="819" t="s">
        <v>339</v>
      </c>
      <c r="N297" s="820" t="s">
        <v>340</v>
      </c>
      <c r="O297" s="821" t="s">
        <v>341</v>
      </c>
      <c r="P297" s="821" t="s">
        <v>342</v>
      </c>
      <c r="Q297" s="807"/>
      <c r="R297" s="822" t="s">
        <v>343</v>
      </c>
      <c r="S297" s="823" t="s">
        <v>344</v>
      </c>
      <c r="T297" s="824" t="s">
        <v>345</v>
      </c>
      <c r="U297" s="823" t="s">
        <v>346</v>
      </c>
      <c r="V297" s="825" t="s">
        <v>347</v>
      </c>
      <c r="W297" s="807"/>
      <c r="X297" s="807"/>
      <c r="Z297" s="728"/>
      <c r="AP297" s="729"/>
      <c r="AQ297" s="807"/>
      <c r="AR297" s="807"/>
      <c r="AS297" s="825" t="s">
        <v>348</v>
      </c>
      <c r="AT297" s="807"/>
      <c r="AU297" s="826" t="s">
        <v>344</v>
      </c>
      <c r="AV297" s="827" t="s">
        <v>345</v>
      </c>
      <c r="AW297" s="807"/>
      <c r="AX297" s="826" t="s">
        <v>344</v>
      </c>
      <c r="AY297" s="827" t="s">
        <v>345</v>
      </c>
      <c r="AZ297" s="807"/>
      <c r="BA297" s="826" t="s">
        <v>344</v>
      </c>
      <c r="BB297" s="827" t="s">
        <v>345</v>
      </c>
      <c r="BC297" s="807"/>
      <c r="BD297" s="826" t="s">
        <v>344</v>
      </c>
      <c r="BE297" s="827" t="s">
        <v>345</v>
      </c>
      <c r="BF297" s="807"/>
      <c r="BG297" s="826" t="s">
        <v>344</v>
      </c>
      <c r="BH297" s="827" t="s">
        <v>345</v>
      </c>
      <c r="BI297" s="807"/>
      <c r="BJ297" s="826" t="s">
        <v>344</v>
      </c>
      <c r="BK297" s="827" t="s">
        <v>345</v>
      </c>
      <c r="BL297" s="807"/>
      <c r="BM297" s="826" t="s">
        <v>344</v>
      </c>
      <c r="BN297" s="827" t="s">
        <v>345</v>
      </c>
      <c r="BO297" s="807"/>
      <c r="BP297" s="826" t="s">
        <v>344</v>
      </c>
      <c r="BQ297" s="827" t="s">
        <v>345</v>
      </c>
      <c r="BR297" s="807"/>
      <c r="BS297" s="826" t="s">
        <v>344</v>
      </c>
      <c r="BT297" s="827" t="s">
        <v>345</v>
      </c>
      <c r="BU297" s="807"/>
      <c r="BV297" s="729"/>
    </row>
    <row r="298" s="667" customFormat="true" ht="15" hidden="false" customHeight="false" outlineLevel="0" collapsed="false">
      <c r="A298" s="828" t="n">
        <v>1</v>
      </c>
      <c r="B298" s="829" t="str">
        <f aca="false">CONCATENATE(E298,": ",C298)</f>
        <v>World: Project Drawdown 2016, based on SOLAW report</v>
      </c>
      <c r="C298" s="831" t="s">
        <v>513</v>
      </c>
      <c r="D298" s="831" t="s">
        <v>514</v>
      </c>
      <c r="E298" s="831" t="s">
        <v>73</v>
      </c>
      <c r="F298" s="871"/>
      <c r="G298" s="831"/>
      <c r="H298" s="832" t="s">
        <v>253</v>
      </c>
      <c r="I298" s="830" t="n">
        <v>2014</v>
      </c>
      <c r="J298" s="830" t="s">
        <v>232</v>
      </c>
      <c r="K298" s="834"/>
      <c r="L298" s="834" t="s">
        <v>515</v>
      </c>
      <c r="M298" s="833"/>
      <c r="N298" s="836" t="s">
        <v>515</v>
      </c>
      <c r="O298" s="837" t="n">
        <f aca="false">IF($O$832="Weight by: Production",AD298,AE298)</f>
        <v>0</v>
      </c>
      <c r="P298" s="833" t="s">
        <v>516</v>
      </c>
      <c r="Q298" s="838"/>
      <c r="R298" s="839"/>
      <c r="S298" s="840" t="str">
        <f aca="false">IF(R298="Y","",IF(AND(M298="",K298=""),"",IF(M298="",K298,M298)))</f>
        <v/>
      </c>
      <c r="T298" s="841" t="str">
        <f aca="false">IF(S298="","",IF($S$326="Y",U298,IF(S298&gt;=$S$318-$AB$35*$S$322,IF(S298&lt;=$S$318+$AB$35*$S$322,S298,""),"")))</f>
        <v/>
      </c>
      <c r="U298" s="840" t="str">
        <f aca="false">IF(R298="Y","",IF(AND(M298="",K298=""),"",IF(M298="",K298*O298,M298*O298)))</f>
        <v/>
      </c>
      <c r="V298" s="842" t="str">
        <f aca="false">IF(AND(N298="",L298=""),"",IF(N298="",L298,N298))</f>
        <v>DM tons fodder/ha/yr</v>
      </c>
      <c r="W298" s="628"/>
      <c r="X298" s="628"/>
      <c r="Z298" s="728"/>
      <c r="AP298" s="729"/>
      <c r="AQ298" s="628"/>
      <c r="AR298" s="628"/>
      <c r="AS298" s="843" t="str">
        <f aca="false">$U298</f>
        <v/>
      </c>
      <c r="AT298" s="628"/>
      <c r="AU298" s="843" t="e">
        <f aca="false">IF($AT$44="region",IF($E298=AU$762,$S298,""),IF($G298=AU$762,$S298,""))</f>
        <v>#REF!</v>
      </c>
      <c r="AV298" s="843" t="e">
        <f aca="false">IF($AT$44="Region",IF($E298=AU$762,$T298,""),IF($G298=AU$762,$T298,""))</f>
        <v>#REF!</v>
      </c>
      <c r="AW298" s="628"/>
      <c r="AX298" s="843" t="e">
        <f aca="false">IF($AT$44="region",IF($E298=AX$762,$S298,""),IF($G298=AX$762,$S298,""))</f>
        <v>#REF!</v>
      </c>
      <c r="AY298" s="843" t="e">
        <f aca="false">IF($AT$44="Region",IF($E298=AX$762,$T298,""),IF($G298=AX$762,$T298,""))</f>
        <v>#REF!</v>
      </c>
      <c r="AZ298" s="628"/>
      <c r="BA298" s="843" t="e">
        <f aca="false">IF($AT$44="region",IF($E298=BA$762,$S298,""),IF($G298=BA$762,$S298,""))</f>
        <v>#REF!</v>
      </c>
      <c r="BB298" s="843" t="e">
        <f aca="false">IF($AT$44="Region",IF($E298=BA$762,$T298,""),IF($G298=BA$762,$T298,""))</f>
        <v>#REF!</v>
      </c>
      <c r="BC298" s="628"/>
      <c r="BD298" s="843" t="e">
        <f aca="false">IF($AT$44="region",IF($E298=BD$762,$S298,""),IF($G298=BD$762,$S298,""))</f>
        <v>#REF!</v>
      </c>
      <c r="BE298" s="843" t="e">
        <f aca="false">IF($AT$44="Region",IF($E298=BD$762,$T298,""),IF($G298=BD$762,$T298,""))</f>
        <v>#REF!</v>
      </c>
      <c r="BF298" s="628"/>
      <c r="BG298" s="843" t="e">
        <f aca="false">IF($AT$44="region",IF($E298=BG$762,$S298,""),IF($G298=BG$762,$S298,""))</f>
        <v>#REF!</v>
      </c>
      <c r="BH298" s="843" t="e">
        <f aca="false">IF($AT$44="Region",IF($E298=BG$762,$T298,""),IF($G298=BG$762,$T298,""))</f>
        <v>#REF!</v>
      </c>
      <c r="BI298" s="628"/>
      <c r="BJ298" s="843" t="str">
        <f aca="false">IF($E298=$BJ$47,S298,"")</f>
        <v/>
      </c>
      <c r="BK298" s="843" t="str">
        <f aca="false">IF($E298=$BJ$47,T298,"")</f>
        <v/>
      </c>
      <c r="BL298" s="628"/>
      <c r="BM298" s="843" t="str">
        <f aca="false">IF($E298=$BM$47,S298,"")</f>
        <v/>
      </c>
      <c r="BN298" s="843" t="str">
        <f aca="false">IF($E298=$BM$47,T298,"")</f>
        <v/>
      </c>
      <c r="BO298" s="628"/>
      <c r="BP298" s="843" t="str">
        <f aca="false">IF($E298=$BP$47,S298,"")</f>
        <v/>
      </c>
      <c r="BQ298" s="843" t="str">
        <f aca="false">IF($E298=$BP$47,T298,"")</f>
        <v/>
      </c>
      <c r="BR298" s="628"/>
      <c r="BS298" s="843" t="str">
        <f aca="false">IF($E298=$BS$47,S298,"")</f>
        <v/>
      </c>
      <c r="BT298" s="843" t="str">
        <f aca="false">IF($E298=$BS$47,T298,"")</f>
        <v/>
      </c>
      <c r="BU298" s="628"/>
      <c r="BV298" s="729"/>
    </row>
    <row r="299" s="667" customFormat="true" ht="15" hidden="false" customHeight="false" outlineLevel="0" collapsed="false">
      <c r="A299" s="828" t="n">
        <v>2</v>
      </c>
      <c r="B299" s="829" t="str">
        <f aca="false">CONCATENATE(E299,": ",C299)</f>
        <v>World: Project Drawdown 2016, based on SOLAW report</v>
      </c>
      <c r="C299" s="831" t="s">
        <v>513</v>
      </c>
      <c r="D299" s="831" t="s">
        <v>514</v>
      </c>
      <c r="E299" s="831" t="s">
        <v>73</v>
      </c>
      <c r="F299" s="831"/>
      <c r="G299" s="831"/>
      <c r="H299" s="832" t="s">
        <v>253</v>
      </c>
      <c r="I299" s="830" t="n">
        <v>2014</v>
      </c>
      <c r="J299" s="830" t="s">
        <v>232</v>
      </c>
      <c r="K299" s="837"/>
      <c r="L299" s="834" t="s">
        <v>515</v>
      </c>
      <c r="M299" s="833"/>
      <c r="N299" s="836" t="s">
        <v>515</v>
      </c>
      <c r="O299" s="837" t="n">
        <f aca="false">IF($O$832="Weight by: Production",AD299,AE299)</f>
        <v>0</v>
      </c>
      <c r="P299" s="833" t="s">
        <v>517</v>
      </c>
      <c r="Q299" s="838"/>
      <c r="R299" s="839"/>
      <c r="S299" s="840" t="str">
        <f aca="false">IF(R299="Y","",IF(AND(M299="",K299=""),"",IF(M299="",K299,M299)))</f>
        <v/>
      </c>
      <c r="T299" s="841" t="str">
        <f aca="false">IF(S299="","",IF($S$326="Y",U299,IF(S299&gt;=$S$318-$AB$35*$S$322,IF(S299&lt;=$S$318+$AB$35*$S$322,S299,""),"")))</f>
        <v/>
      </c>
      <c r="U299" s="840" t="str">
        <f aca="false">IF(R299="Y","",IF(AND(M299="",K299=""),"",IF(M299="",K299*O299,M299*O299)))</f>
        <v/>
      </c>
      <c r="V299" s="842" t="str">
        <f aca="false">IF(AND(N299="",L299=""),"",IF(N299="",L299,N299))</f>
        <v>DM tons fodder/ha/yr</v>
      </c>
      <c r="W299" s="628"/>
      <c r="X299" s="628"/>
      <c r="Z299" s="728"/>
      <c r="AP299" s="729"/>
      <c r="AQ299" s="628"/>
      <c r="AR299" s="628"/>
      <c r="AS299" s="844"/>
      <c r="AT299" s="628"/>
      <c r="AU299" s="843" t="e">
        <f aca="false">IF($AT$44="region",IF($E299=AU$762,$S299,""),IF($G299=AU$762,$S299,""))</f>
        <v>#REF!</v>
      </c>
      <c r="AV299" s="843" t="e">
        <f aca="false">IF($AT$44="Region",IF($E299=AU$762,$T299,""),IF($G299=AU$762,$T299,""))</f>
        <v>#REF!</v>
      </c>
      <c r="AW299" s="628"/>
      <c r="AX299" s="843" t="e">
        <f aca="false">IF($AT$44="region",IF($E299=AX$762,$S299,""),IF($G299=AX$762,$S299,""))</f>
        <v>#REF!</v>
      </c>
      <c r="AY299" s="843" t="e">
        <f aca="false">IF($AT$44="Region",IF($E299=AX$762,$T299,""),IF($G299=AX$762,$T299,""))</f>
        <v>#REF!</v>
      </c>
      <c r="AZ299" s="628"/>
      <c r="BA299" s="843" t="e">
        <f aca="false">IF($AT$44="region",IF($E299=BA$762,$S299,""),IF($G299=BA$762,$S299,""))</f>
        <v>#REF!</v>
      </c>
      <c r="BB299" s="843" t="e">
        <f aca="false">IF($AT$44="Region",IF($E299=BA$762,$T299,""),IF($G299=BA$762,$T299,""))</f>
        <v>#REF!</v>
      </c>
      <c r="BC299" s="628"/>
      <c r="BD299" s="843" t="e">
        <f aca="false">IF($AT$44="region",IF($E299=BD$762,$S299,""),IF($G299=BD$762,$S299,""))</f>
        <v>#REF!</v>
      </c>
      <c r="BE299" s="843" t="e">
        <f aca="false">IF($AT$44="Region",IF($E299=BD$762,$T299,""),IF($G299=BD$762,$T299,""))</f>
        <v>#REF!</v>
      </c>
      <c r="BF299" s="628"/>
      <c r="BG299" s="843" t="e">
        <f aca="false">IF($AT$44="region",IF($E299=BG$762,$S299,""),IF($G299=BG$762,$S299,""))</f>
        <v>#REF!</v>
      </c>
      <c r="BH299" s="843" t="e">
        <f aca="false">IF($AT$44="Region",IF($E299=BG$762,$T299,""),IF($G299=BG$762,$T299,""))</f>
        <v>#REF!</v>
      </c>
      <c r="BI299" s="628"/>
      <c r="BJ299" s="843" t="str">
        <f aca="false">IF($E299=$BJ$47,S299,"")</f>
        <v/>
      </c>
      <c r="BK299" s="843" t="str">
        <f aca="false">IF($E299=$BJ$47,T299,"")</f>
        <v/>
      </c>
      <c r="BL299" s="628"/>
      <c r="BM299" s="843" t="str">
        <f aca="false">IF($E299=$BM$47,S299,"")</f>
        <v/>
      </c>
      <c r="BN299" s="843" t="str">
        <f aca="false">IF($E299=$BM$47,T299,"")</f>
        <v/>
      </c>
      <c r="BO299" s="628"/>
      <c r="BP299" s="843" t="str">
        <f aca="false">IF($E299=$BP$47,S299,"")</f>
        <v/>
      </c>
      <c r="BQ299" s="843" t="str">
        <f aca="false">IF($E299=$BP$47,T299,"")</f>
        <v/>
      </c>
      <c r="BR299" s="628"/>
      <c r="BS299" s="843" t="str">
        <f aca="false">IF($E299=$BS$47,S299,"")</f>
        <v/>
      </c>
      <c r="BT299" s="843" t="str">
        <f aca="false">IF($E299=$BS$47,T299,"")</f>
        <v/>
      </c>
      <c r="BU299" s="628"/>
      <c r="BV299" s="729"/>
    </row>
    <row r="300" s="667" customFormat="true" ht="15" hidden="false" customHeight="false" outlineLevel="0" collapsed="false">
      <c r="A300" s="828" t="n">
        <v>3</v>
      </c>
      <c r="B300" s="829" t="str">
        <f aca="false">CONCATENATE(E300,": ",C300)</f>
        <v>World: Project Drawdown 2016, based on SOLAW report</v>
      </c>
      <c r="C300" s="831" t="s">
        <v>513</v>
      </c>
      <c r="D300" s="831" t="s">
        <v>514</v>
      </c>
      <c r="E300" s="831" t="s">
        <v>73</v>
      </c>
      <c r="F300" s="830"/>
      <c r="G300" s="831"/>
      <c r="H300" s="832" t="s">
        <v>253</v>
      </c>
      <c r="I300" s="830" t="n">
        <v>2014</v>
      </c>
      <c r="J300" s="830" t="s">
        <v>232</v>
      </c>
      <c r="K300" s="833"/>
      <c r="L300" s="834" t="s">
        <v>515</v>
      </c>
      <c r="M300" s="833"/>
      <c r="N300" s="836" t="s">
        <v>515</v>
      </c>
      <c r="O300" s="837" t="n">
        <f aca="false">IF($O$832="Weight by: Production",AD300,AE300)</f>
        <v>0</v>
      </c>
      <c r="P300" s="833" t="s">
        <v>518</v>
      </c>
      <c r="Q300" s="838"/>
      <c r="R300" s="839"/>
      <c r="S300" s="840" t="str">
        <f aca="false">IF(R300="Y","",IF(AND(M300="",K300=""),"",IF(M300="",K300,M300)))</f>
        <v/>
      </c>
      <c r="T300" s="841" t="str">
        <f aca="false">IF(S300="","",IF($S$326="Y",U300,IF(S300&gt;=$S$318-$AB$35*$S$322,IF(S300&lt;=$S$318+$AB$35*$S$322,S300,""),"")))</f>
        <v/>
      </c>
      <c r="U300" s="840" t="str">
        <f aca="false">IF(R300="Y","",IF(AND(M300="",K300=""),"",IF(M300="",K300*O300,M300*O300)))</f>
        <v/>
      </c>
      <c r="V300" s="842" t="str">
        <f aca="false">IF(AND(N300="",L300=""),"",IF(N300="",L300,N300))</f>
        <v>DM tons fodder/ha/yr</v>
      </c>
      <c r="W300" s="628"/>
      <c r="X300" s="628"/>
      <c r="Z300" s="728"/>
      <c r="AP300" s="729"/>
      <c r="AQ300" s="628"/>
      <c r="AR300" s="628"/>
      <c r="AS300" s="844"/>
      <c r="AT300" s="628"/>
      <c r="AU300" s="843" t="e">
        <f aca="false">IF($AT$44="region",IF($E300=AU$762,$S300,""),IF($G300=AU$762,$S300,""))</f>
        <v>#REF!</v>
      </c>
      <c r="AV300" s="843" t="e">
        <f aca="false">IF($AT$44="Region",IF($E300=AU$762,$T300,""),IF($G300=AU$762,$T300,""))</f>
        <v>#REF!</v>
      </c>
      <c r="AW300" s="628"/>
      <c r="AX300" s="843" t="e">
        <f aca="false">IF($AT$44="region",IF($E300=AX$762,$S300,""),IF($G300=AX$762,$S300,""))</f>
        <v>#REF!</v>
      </c>
      <c r="AY300" s="843" t="e">
        <f aca="false">IF($AT$44="Region",IF($E300=AX$762,$T300,""),IF($G300=AX$762,$T300,""))</f>
        <v>#REF!</v>
      </c>
      <c r="AZ300" s="628"/>
      <c r="BA300" s="843" t="e">
        <f aca="false">IF($AT$44="region",IF($E300=BA$762,$S300,""),IF($G300=BA$762,$S300,""))</f>
        <v>#REF!</v>
      </c>
      <c r="BB300" s="843" t="e">
        <f aca="false">IF($AT$44="Region",IF($E300=BA$762,$T300,""),IF($G300=BA$762,$T300,""))</f>
        <v>#REF!</v>
      </c>
      <c r="BC300" s="628"/>
      <c r="BD300" s="843" t="e">
        <f aca="false">IF($AT$44="region",IF($E300=BD$762,$S300,""),IF($G300=BD$762,$S300,""))</f>
        <v>#REF!</v>
      </c>
      <c r="BE300" s="843" t="e">
        <f aca="false">IF($AT$44="Region",IF($E300=BD$762,$T300,""),IF($G300=BD$762,$T300,""))</f>
        <v>#REF!</v>
      </c>
      <c r="BF300" s="628"/>
      <c r="BG300" s="843" t="e">
        <f aca="false">IF($AT$44="region",IF($E300=BG$762,$S300,""),IF($G300=BG$762,$S300,""))</f>
        <v>#REF!</v>
      </c>
      <c r="BH300" s="843" t="e">
        <f aca="false">IF($AT$44="Region",IF($E300=BG$762,$T300,""),IF($G300=BG$762,$T300,""))</f>
        <v>#REF!</v>
      </c>
      <c r="BI300" s="628"/>
      <c r="BJ300" s="843" t="str">
        <f aca="false">IF($E300=$BJ$47,S300,"")</f>
        <v/>
      </c>
      <c r="BK300" s="843" t="str">
        <f aca="false">IF($E300=$BJ$47,T300,"")</f>
        <v/>
      </c>
      <c r="BL300" s="628"/>
      <c r="BM300" s="843" t="str">
        <f aca="false">IF($E300=$BM$47,S300,"")</f>
        <v/>
      </c>
      <c r="BN300" s="843" t="str">
        <f aca="false">IF($E300=$BM$47,T300,"")</f>
        <v/>
      </c>
      <c r="BO300" s="628"/>
      <c r="BP300" s="843" t="str">
        <f aca="false">IF($E300=$BP$47,S300,"")</f>
        <v/>
      </c>
      <c r="BQ300" s="843" t="str">
        <f aca="false">IF($E300=$BP$47,T300,"")</f>
        <v/>
      </c>
      <c r="BR300" s="628"/>
      <c r="BS300" s="843" t="str">
        <f aca="false">IF($E300=$BS$47,S300,"")</f>
        <v/>
      </c>
      <c r="BT300" s="843" t="str">
        <f aca="false">IF($E300=$BS$47,T300,"")</f>
        <v/>
      </c>
      <c r="BU300" s="628"/>
      <c r="BV300" s="729"/>
    </row>
    <row r="301" s="667" customFormat="true" ht="15" hidden="false" customHeight="false" outlineLevel="0" collapsed="false">
      <c r="A301" s="828" t="n">
        <v>4</v>
      </c>
      <c r="B301" s="829" t="str">
        <f aca="false">CONCATENATE(E301,": ",C301)</f>
        <v>World: Project Drawdown 2016, based on SOLAW report</v>
      </c>
      <c r="C301" s="831" t="s">
        <v>513</v>
      </c>
      <c r="D301" s="831" t="s">
        <v>514</v>
      </c>
      <c r="E301" s="831" t="s">
        <v>73</v>
      </c>
      <c r="F301" s="830"/>
      <c r="G301" s="831"/>
      <c r="H301" s="832" t="s">
        <v>253</v>
      </c>
      <c r="I301" s="830" t="n">
        <v>2014</v>
      </c>
      <c r="J301" s="830" t="s">
        <v>232</v>
      </c>
      <c r="K301" s="833"/>
      <c r="L301" s="834" t="s">
        <v>515</v>
      </c>
      <c r="M301" s="833"/>
      <c r="N301" s="836" t="s">
        <v>515</v>
      </c>
      <c r="O301" s="837" t="n">
        <f aca="false">IF($O$832="Weight by: Production",AD301,AE301)</f>
        <v>0</v>
      </c>
      <c r="P301" s="833" t="s">
        <v>519</v>
      </c>
      <c r="Q301" s="838"/>
      <c r="R301" s="839"/>
      <c r="S301" s="840" t="str">
        <f aca="false">IF(R301="Y","",IF(AND(M301="",K301=""),"",IF(M301="",K301,M301)))</f>
        <v/>
      </c>
      <c r="T301" s="841" t="str">
        <f aca="false">IF(S301="","",IF($S$326="Y",U301,IF(S301&gt;=$S$318-$AB$35*$S$322,IF(S301&lt;=$S$318+$AB$35*$S$322,S301,""),"")))</f>
        <v/>
      </c>
      <c r="U301" s="840" t="str">
        <f aca="false">IF(R301="Y","",IF(AND(M301="",K301=""),"",IF(M301="",K301*O301,M301*O301)))</f>
        <v/>
      </c>
      <c r="V301" s="842" t="str">
        <f aca="false">IF(AND(N301="",L301=""),"",IF(N301="",L301,N301))</f>
        <v>DM tons fodder/ha/yr</v>
      </c>
      <c r="W301" s="628"/>
      <c r="X301" s="628"/>
      <c r="Z301" s="728"/>
      <c r="AP301" s="729"/>
      <c r="AQ301" s="628"/>
      <c r="AR301" s="628"/>
      <c r="AS301" s="844"/>
      <c r="AT301" s="628"/>
      <c r="AU301" s="843" t="e">
        <f aca="false">IF($AT$44="region",IF($E301=AU$762,$S301,""),IF($G301=AU$762,$S301,""))</f>
        <v>#REF!</v>
      </c>
      <c r="AV301" s="843" t="e">
        <f aca="false">IF($AT$44="Region",IF($E301=AU$762,$T301,""),IF($G301=AU$762,$T301,""))</f>
        <v>#REF!</v>
      </c>
      <c r="AW301" s="628"/>
      <c r="AX301" s="843" t="e">
        <f aca="false">IF($AT$44="region",IF($E301=AX$762,$S301,""),IF($G301=AX$762,$S301,""))</f>
        <v>#REF!</v>
      </c>
      <c r="AY301" s="843" t="e">
        <f aca="false">IF($AT$44="Region",IF($E301=AX$762,$T301,""),IF($G301=AX$762,$T301,""))</f>
        <v>#REF!</v>
      </c>
      <c r="AZ301" s="628"/>
      <c r="BA301" s="843" t="e">
        <f aca="false">IF($AT$44="region",IF($E301=BA$762,$S301,""),IF($G301=BA$762,$S301,""))</f>
        <v>#REF!</v>
      </c>
      <c r="BB301" s="843" t="e">
        <f aca="false">IF($AT$44="Region",IF($E301=BA$762,$T301,""),IF($G301=BA$762,$T301,""))</f>
        <v>#REF!</v>
      </c>
      <c r="BC301" s="628"/>
      <c r="BD301" s="843" t="e">
        <f aca="false">IF($AT$44="region",IF($E301=BD$762,$S301,""),IF($G301=BD$762,$S301,""))</f>
        <v>#REF!</v>
      </c>
      <c r="BE301" s="843" t="e">
        <f aca="false">IF($AT$44="Region",IF($E301=BD$762,$T301,""),IF($G301=BD$762,$T301,""))</f>
        <v>#REF!</v>
      </c>
      <c r="BF301" s="628"/>
      <c r="BG301" s="843" t="e">
        <f aca="false">IF($AT$44="region",IF($E301=BG$762,$S301,""),IF($G301=BG$762,$S301,""))</f>
        <v>#REF!</v>
      </c>
      <c r="BH301" s="843" t="e">
        <f aca="false">IF($AT$44="Region",IF($E301=BG$762,$T301,""),IF($G301=BG$762,$T301,""))</f>
        <v>#REF!</v>
      </c>
      <c r="BI301" s="628"/>
      <c r="BJ301" s="843" t="str">
        <f aca="false">IF($E301=$BJ$47,S301,"")</f>
        <v/>
      </c>
      <c r="BK301" s="843" t="str">
        <f aca="false">IF($E301=$BJ$47,T301,"")</f>
        <v/>
      </c>
      <c r="BL301" s="628"/>
      <c r="BM301" s="843" t="str">
        <f aca="false">IF($E301=$BM$47,S301,"")</f>
        <v/>
      </c>
      <c r="BN301" s="843" t="str">
        <f aca="false">IF($E301=$BM$47,T301,"")</f>
        <v/>
      </c>
      <c r="BO301" s="628"/>
      <c r="BP301" s="843" t="str">
        <f aca="false">IF($E301=$BP$47,S301,"")</f>
        <v/>
      </c>
      <c r="BQ301" s="843" t="str">
        <f aca="false">IF($E301=$BP$47,T301,"")</f>
        <v/>
      </c>
      <c r="BR301" s="628"/>
      <c r="BS301" s="843" t="str">
        <f aca="false">IF($E301=$BS$47,S301,"")</f>
        <v/>
      </c>
      <c r="BT301" s="843" t="str">
        <f aca="false">IF($E301=$BS$47,T301,"")</f>
        <v/>
      </c>
      <c r="BU301" s="628"/>
      <c r="BV301" s="729"/>
    </row>
    <row r="302" s="667" customFormat="true" ht="15" hidden="false" customHeight="false" outlineLevel="0" collapsed="false">
      <c r="A302" s="828" t="n">
        <v>5</v>
      </c>
      <c r="B302" s="829" t="str">
        <f aca="false">CONCATENATE(E302,": ",C302)</f>
        <v>World: Project Drawdown 2016, based on SOLAW report</v>
      </c>
      <c r="C302" s="831" t="s">
        <v>513</v>
      </c>
      <c r="D302" s="831" t="s">
        <v>514</v>
      </c>
      <c r="E302" s="831" t="s">
        <v>73</v>
      </c>
      <c r="F302" s="830"/>
      <c r="G302" s="831"/>
      <c r="H302" s="832" t="s">
        <v>253</v>
      </c>
      <c r="I302" s="830" t="n">
        <v>2014</v>
      </c>
      <c r="J302" s="830" t="s">
        <v>232</v>
      </c>
      <c r="K302" s="833"/>
      <c r="L302" s="834" t="s">
        <v>515</v>
      </c>
      <c r="M302" s="833"/>
      <c r="N302" s="836" t="s">
        <v>515</v>
      </c>
      <c r="O302" s="837" t="n">
        <f aca="false">IF($O$832="Weight by: Production",AD302,AE302)</f>
        <v>0</v>
      </c>
      <c r="P302" s="833" t="s">
        <v>520</v>
      </c>
      <c r="Q302" s="838"/>
      <c r="R302" s="839"/>
      <c r="S302" s="840" t="str">
        <f aca="false">IF(R302="Y","",IF(AND(M302="",K302=""),"",IF(M302="",K302,M302)))</f>
        <v/>
      </c>
      <c r="T302" s="841" t="str">
        <f aca="false">IF(S302="","",IF($S$326="Y",U302,IF(S302&gt;=$S$318-$AB$35*$S$322,IF(S302&lt;=$S$318+$AB$35*$S$322,S302,""),"")))</f>
        <v/>
      </c>
      <c r="U302" s="840" t="str">
        <f aca="false">IF(R302="Y","",IF(AND(M302="",K302=""),"",IF(M302="",K302*O302,M302*O302)))</f>
        <v/>
      </c>
      <c r="V302" s="842" t="str">
        <f aca="false">IF(AND(N302="",L302=""),"",IF(N302="",L302,N302))</f>
        <v>DM tons fodder/ha/yr</v>
      </c>
      <c r="W302" s="628"/>
      <c r="X302" s="628"/>
      <c r="Z302" s="728"/>
      <c r="AP302" s="729"/>
      <c r="AQ302" s="628"/>
      <c r="AR302" s="628"/>
      <c r="AS302" s="844"/>
      <c r="AT302" s="628"/>
      <c r="AU302" s="843" t="e">
        <f aca="false">IF($AT$44="region",IF($E302=AU$762,$S302,""),IF($G302=AU$762,$S302,""))</f>
        <v>#REF!</v>
      </c>
      <c r="AV302" s="843" t="e">
        <f aca="false">IF($AT$44="Region",IF($E302=AU$762,$T302,""),IF($G302=AU$762,$T302,""))</f>
        <v>#REF!</v>
      </c>
      <c r="AW302" s="628"/>
      <c r="AX302" s="843" t="e">
        <f aca="false">IF($AT$44="region",IF($E302=AX$762,$S302,""),IF($G302=AX$762,$S302,""))</f>
        <v>#REF!</v>
      </c>
      <c r="AY302" s="843" t="e">
        <f aca="false">IF($AT$44="Region",IF($E302=AX$762,$T302,""),IF($G302=AX$762,$T302,""))</f>
        <v>#REF!</v>
      </c>
      <c r="AZ302" s="628"/>
      <c r="BA302" s="843" t="e">
        <f aca="false">IF($AT$44="region",IF($E302=BA$762,$S302,""),IF($G302=BA$762,$S302,""))</f>
        <v>#REF!</v>
      </c>
      <c r="BB302" s="843" t="e">
        <f aca="false">IF($AT$44="Region",IF($E302=BA$762,$T302,""),IF($G302=BA$762,$T302,""))</f>
        <v>#REF!</v>
      </c>
      <c r="BC302" s="628"/>
      <c r="BD302" s="843" t="e">
        <f aca="false">IF($AT$44="region",IF($E302=BD$762,$S302,""),IF($G302=BD$762,$S302,""))</f>
        <v>#REF!</v>
      </c>
      <c r="BE302" s="843" t="e">
        <f aca="false">IF($AT$44="Region",IF($E302=BD$762,$T302,""),IF($G302=BD$762,$T302,""))</f>
        <v>#REF!</v>
      </c>
      <c r="BF302" s="628"/>
      <c r="BG302" s="843" t="e">
        <f aca="false">IF($AT$44="region",IF($E302=BG$762,$S302,""),IF($G302=BG$762,$S302,""))</f>
        <v>#REF!</v>
      </c>
      <c r="BH302" s="843" t="e">
        <f aca="false">IF($AT$44="Region",IF($E302=BG$762,$T302,""),IF($G302=BG$762,$T302,""))</f>
        <v>#REF!</v>
      </c>
      <c r="BI302" s="628"/>
      <c r="BJ302" s="843" t="str">
        <f aca="false">IF($E302=$BJ$47,S302,"")</f>
        <v/>
      </c>
      <c r="BK302" s="843" t="str">
        <f aca="false">IF($E302=$BJ$47,T302,"")</f>
        <v/>
      </c>
      <c r="BL302" s="628"/>
      <c r="BM302" s="843" t="str">
        <f aca="false">IF($E302=$BM$47,S302,"")</f>
        <v/>
      </c>
      <c r="BN302" s="843" t="str">
        <f aca="false">IF($E302=$BM$47,T302,"")</f>
        <v/>
      </c>
      <c r="BO302" s="628"/>
      <c r="BP302" s="843" t="str">
        <f aca="false">IF($E302=$BP$47,S302,"")</f>
        <v/>
      </c>
      <c r="BQ302" s="843" t="str">
        <f aca="false">IF($E302=$BP$47,T302,"")</f>
        <v/>
      </c>
      <c r="BR302" s="628"/>
      <c r="BS302" s="843" t="str">
        <f aca="false">IF($E302=$BS$47,S302,"")</f>
        <v/>
      </c>
      <c r="BT302" s="843" t="str">
        <f aca="false">IF($E302=$BS$47,T302,"")</f>
        <v/>
      </c>
      <c r="BU302" s="628"/>
      <c r="BV302" s="729"/>
    </row>
    <row r="303" s="667" customFormat="true" ht="15" hidden="false" customHeight="false" outlineLevel="0" collapsed="false">
      <c r="A303" s="828" t="n">
        <v>6</v>
      </c>
      <c r="B303" s="829" t="str">
        <f aca="false">CONCATENATE(E303,": ",C303)</f>
        <v>World: Project Drawdown 2016, based on SOLAW report</v>
      </c>
      <c r="C303" s="831" t="s">
        <v>513</v>
      </c>
      <c r="D303" s="831" t="s">
        <v>514</v>
      </c>
      <c r="E303" s="831" t="s">
        <v>73</v>
      </c>
      <c r="F303" s="830"/>
      <c r="G303" s="831"/>
      <c r="H303" s="832" t="s">
        <v>253</v>
      </c>
      <c r="I303" s="830" t="n">
        <v>2014</v>
      </c>
      <c r="J303" s="830" t="s">
        <v>232</v>
      </c>
      <c r="K303" s="833"/>
      <c r="L303" s="834" t="s">
        <v>515</v>
      </c>
      <c r="M303" s="833"/>
      <c r="N303" s="836" t="s">
        <v>515</v>
      </c>
      <c r="O303" s="837" t="n">
        <f aca="false">IF($O$832="Weight by: Production",AD303,AE303)</f>
        <v>0</v>
      </c>
      <c r="P303" s="833" t="s">
        <v>521</v>
      </c>
      <c r="Q303" s="838"/>
      <c r="R303" s="839"/>
      <c r="S303" s="840" t="str">
        <f aca="false">IF(R303="Y","",IF(AND(M303="",K303=""),"",IF(M303="",K303,M303)))</f>
        <v/>
      </c>
      <c r="T303" s="841" t="str">
        <f aca="false">IF(S303="","",IF($S$326="Y",U303,IF(S303&gt;=$S$318-$AB$35*$S$322,IF(S303&lt;=$S$318+$AB$35*$S$322,S303,""),"")))</f>
        <v/>
      </c>
      <c r="U303" s="840" t="str">
        <f aca="false">IF(R303="Y","",IF(AND(M303="",K303=""),"",IF(M303="",K303*O303,M303*O303)))</f>
        <v/>
      </c>
      <c r="V303" s="842" t="str">
        <f aca="false">IF(AND(N303="",L303=""),"",IF(N303="",L303,N303))</f>
        <v>DM tons fodder/ha/yr</v>
      </c>
      <c r="W303" s="628"/>
      <c r="X303" s="628"/>
      <c r="Z303" s="728"/>
      <c r="AP303" s="729"/>
      <c r="AQ303" s="628"/>
      <c r="AR303" s="628"/>
      <c r="AS303" s="844"/>
      <c r="AT303" s="628"/>
      <c r="AU303" s="843" t="e">
        <f aca="false">IF($AT$44="region",IF($E303=AU$762,$S303,""),IF($G303=AU$762,$S303,""))</f>
        <v>#REF!</v>
      </c>
      <c r="AV303" s="843" t="e">
        <f aca="false">IF($AT$44="Region",IF($E303=AU$762,$T303,""),IF($G303=AU$762,$T303,""))</f>
        <v>#REF!</v>
      </c>
      <c r="AW303" s="628"/>
      <c r="AX303" s="843" t="e">
        <f aca="false">IF($AT$44="region",IF($E303=AX$762,$S303,""),IF($G303=AX$762,$S303,""))</f>
        <v>#REF!</v>
      </c>
      <c r="AY303" s="843" t="e">
        <f aca="false">IF($AT$44="Region",IF($E303=AX$762,$T303,""),IF($G303=AX$762,$T303,""))</f>
        <v>#REF!</v>
      </c>
      <c r="AZ303" s="628"/>
      <c r="BA303" s="843" t="e">
        <f aca="false">IF($AT$44="region",IF($E303=BA$762,$S303,""),IF($G303=BA$762,$S303,""))</f>
        <v>#REF!</v>
      </c>
      <c r="BB303" s="843" t="e">
        <f aca="false">IF($AT$44="Region",IF($E303=BA$762,$T303,""),IF($G303=BA$762,$T303,""))</f>
        <v>#REF!</v>
      </c>
      <c r="BC303" s="628"/>
      <c r="BD303" s="843" t="e">
        <f aca="false">IF($AT$44="region",IF($E303=BD$762,$S303,""),IF($G303=BD$762,$S303,""))</f>
        <v>#REF!</v>
      </c>
      <c r="BE303" s="843" t="e">
        <f aca="false">IF($AT$44="Region",IF($E303=BD$762,$T303,""),IF($G303=BD$762,$T303,""))</f>
        <v>#REF!</v>
      </c>
      <c r="BF303" s="628"/>
      <c r="BG303" s="843" t="e">
        <f aca="false">IF($AT$44="region",IF($E303=BG$762,$S303,""),IF($G303=BG$762,$S303,""))</f>
        <v>#REF!</v>
      </c>
      <c r="BH303" s="843" t="e">
        <f aca="false">IF($AT$44="Region",IF($E303=BG$762,$T303,""),IF($G303=BG$762,$T303,""))</f>
        <v>#REF!</v>
      </c>
      <c r="BI303" s="628"/>
      <c r="BJ303" s="843" t="str">
        <f aca="false">IF($E303=$BJ$47,S303,"")</f>
        <v/>
      </c>
      <c r="BK303" s="843" t="str">
        <f aca="false">IF($E303=$BJ$47,T303,"")</f>
        <v/>
      </c>
      <c r="BL303" s="628"/>
      <c r="BM303" s="843" t="str">
        <f aca="false">IF($E303=$BM$47,S303,"")</f>
        <v/>
      </c>
      <c r="BN303" s="843" t="str">
        <f aca="false">IF($E303=$BM$47,T303,"")</f>
        <v/>
      </c>
      <c r="BO303" s="628"/>
      <c r="BP303" s="843" t="str">
        <f aca="false">IF($E303=$BP$47,S303,"")</f>
        <v/>
      </c>
      <c r="BQ303" s="843" t="str">
        <f aca="false">IF($E303=$BP$47,T303,"")</f>
        <v/>
      </c>
      <c r="BR303" s="628"/>
      <c r="BS303" s="843" t="str">
        <f aca="false">IF($E303=$BS$47,S303,"")</f>
        <v/>
      </c>
      <c r="BT303" s="843" t="str">
        <f aca="false">IF($E303=$BS$47,T303,"")</f>
        <v/>
      </c>
      <c r="BU303" s="628"/>
      <c r="BV303" s="729"/>
    </row>
    <row r="304" s="667" customFormat="true" ht="15" hidden="false" customHeight="false" outlineLevel="0" collapsed="false">
      <c r="A304" s="828" t="n">
        <v>7</v>
      </c>
      <c r="B304" s="829" t="str">
        <f aca="false">CONCATENATE(E304,": ",C304)</f>
        <v>World: Project Drawdown 2016, based on SOLAW report</v>
      </c>
      <c r="C304" s="831" t="s">
        <v>513</v>
      </c>
      <c r="D304" s="831" t="s">
        <v>514</v>
      </c>
      <c r="E304" s="831" t="s">
        <v>73</v>
      </c>
      <c r="F304" s="830"/>
      <c r="G304" s="831"/>
      <c r="H304" s="832" t="s">
        <v>253</v>
      </c>
      <c r="I304" s="830" t="n">
        <v>2014</v>
      </c>
      <c r="J304" s="830" t="s">
        <v>232</v>
      </c>
      <c r="K304" s="833"/>
      <c r="L304" s="834" t="s">
        <v>515</v>
      </c>
      <c r="M304" s="833"/>
      <c r="N304" s="836" t="s">
        <v>515</v>
      </c>
      <c r="O304" s="837" t="n">
        <f aca="false">IF($O$832="Weight by: Production",AD304,AE304)</f>
        <v>0</v>
      </c>
      <c r="P304" s="833" t="s">
        <v>522</v>
      </c>
      <c r="Q304" s="838"/>
      <c r="R304" s="839"/>
      <c r="S304" s="840" t="str">
        <f aca="false">IF(R304="Y","",IF(AND(M304="",K304=""),"",IF(M304="",K304,M304)))</f>
        <v/>
      </c>
      <c r="T304" s="841" t="str">
        <f aca="false">IF(S304="","",IF($S$326="Y",U304,IF(S304&gt;=$S$318-$AB$35*$S$322,IF(S304&lt;=$S$318+$AB$35*$S$322,S304,""),"")))</f>
        <v/>
      </c>
      <c r="U304" s="840" t="str">
        <f aca="false">IF(R304="Y","",IF(AND(M304="",K304=""),"",IF(M304="",K304*O304,M304*O304)))</f>
        <v/>
      </c>
      <c r="V304" s="842" t="str">
        <f aca="false">IF(AND(N304="",L304=""),"",IF(N304="",L304,N304))</f>
        <v>DM tons fodder/ha/yr</v>
      </c>
      <c r="W304" s="628"/>
      <c r="X304" s="628"/>
      <c r="Z304" s="728"/>
      <c r="AP304" s="729"/>
      <c r="AQ304" s="628"/>
      <c r="AR304" s="628"/>
      <c r="AS304" s="844"/>
      <c r="AT304" s="628"/>
      <c r="AU304" s="843" t="e">
        <f aca="false">IF($AT$44="region",IF($E304=AU$762,$S304,""),IF($G304=AU$762,$S304,""))</f>
        <v>#REF!</v>
      </c>
      <c r="AV304" s="843" t="e">
        <f aca="false">IF($AT$44="Region",IF($E304=AU$762,$T304,""),IF($G304=AU$762,$T304,""))</f>
        <v>#REF!</v>
      </c>
      <c r="AW304" s="628"/>
      <c r="AX304" s="843" t="e">
        <f aca="false">IF($AT$44="region",IF($E304=AX$762,$S304,""),IF($G304=AX$762,$S304,""))</f>
        <v>#REF!</v>
      </c>
      <c r="AY304" s="843" t="e">
        <f aca="false">IF($AT$44="Region",IF($E304=AX$762,$T304,""),IF($G304=AX$762,$T304,""))</f>
        <v>#REF!</v>
      </c>
      <c r="AZ304" s="628"/>
      <c r="BA304" s="843" t="e">
        <f aca="false">IF($AT$44="region",IF($E304=BA$762,$S304,""),IF($G304=BA$762,$S304,""))</f>
        <v>#REF!</v>
      </c>
      <c r="BB304" s="843" t="e">
        <f aca="false">IF($AT$44="Region",IF($E304=BA$762,$T304,""),IF($G304=BA$762,$T304,""))</f>
        <v>#REF!</v>
      </c>
      <c r="BC304" s="628"/>
      <c r="BD304" s="843" t="e">
        <f aca="false">IF($AT$44="region",IF($E304=BD$762,$S304,""),IF($G304=BD$762,$S304,""))</f>
        <v>#REF!</v>
      </c>
      <c r="BE304" s="843" t="e">
        <f aca="false">IF($AT$44="Region",IF($E304=BD$762,$T304,""),IF($G304=BD$762,$T304,""))</f>
        <v>#REF!</v>
      </c>
      <c r="BF304" s="628"/>
      <c r="BG304" s="843" t="e">
        <f aca="false">IF($AT$44="region",IF($E304=BG$762,$S304,""),IF($G304=BG$762,$S304,""))</f>
        <v>#REF!</v>
      </c>
      <c r="BH304" s="843" t="e">
        <f aca="false">IF($AT$44="Region",IF($E304=BG$762,$T304,""),IF($G304=BG$762,$T304,""))</f>
        <v>#REF!</v>
      </c>
      <c r="BI304" s="628"/>
      <c r="BJ304" s="843" t="str">
        <f aca="false">IF($E304=$BJ$47,S304,"")</f>
        <v/>
      </c>
      <c r="BK304" s="843" t="str">
        <f aca="false">IF($E304=$BJ$47,T304,"")</f>
        <v/>
      </c>
      <c r="BL304" s="628"/>
      <c r="BM304" s="843" t="str">
        <f aca="false">IF($E304=$BM$47,S304,"")</f>
        <v/>
      </c>
      <c r="BN304" s="843" t="str">
        <f aca="false">IF($E304=$BM$47,T304,"")</f>
        <v/>
      </c>
      <c r="BO304" s="628"/>
      <c r="BP304" s="843" t="str">
        <f aca="false">IF($E304=$BP$47,S304,"")</f>
        <v/>
      </c>
      <c r="BQ304" s="843" t="str">
        <f aca="false">IF($E304=$BP$47,T304,"")</f>
        <v/>
      </c>
      <c r="BR304" s="628"/>
      <c r="BS304" s="843" t="str">
        <f aca="false">IF($E304=$BS$47,S304,"")</f>
        <v/>
      </c>
      <c r="BT304" s="843" t="str">
        <f aca="false">IF($E304=$BS$47,T304,"")</f>
        <v/>
      </c>
      <c r="BU304" s="628"/>
      <c r="BV304" s="729"/>
    </row>
    <row r="305" s="667" customFormat="true" ht="15" hidden="false" customHeight="false" outlineLevel="0" collapsed="false">
      <c r="A305" s="828" t="n">
        <v>8</v>
      </c>
      <c r="B305" s="829" t="str">
        <f aca="false">CONCATENATE(E305,": ",C305)</f>
        <v>: </v>
      </c>
      <c r="C305" s="830"/>
      <c r="D305" s="830"/>
      <c r="E305" s="831"/>
      <c r="F305" s="830"/>
      <c r="G305" s="831"/>
      <c r="H305" s="832"/>
      <c r="I305" s="830"/>
      <c r="J305" s="830"/>
      <c r="K305" s="833"/>
      <c r="L305" s="834"/>
      <c r="M305" s="833"/>
      <c r="N305" s="836"/>
      <c r="O305" s="837"/>
      <c r="P305" s="833"/>
      <c r="Q305" s="838"/>
      <c r="R305" s="839"/>
      <c r="S305" s="840" t="str">
        <f aca="false">IF(R305="Y","",IF(AND(M305="",K305=""),"",IF(M305="",K305,M305)))</f>
        <v/>
      </c>
      <c r="T305" s="841" t="str">
        <f aca="false">IF(S305="","",IF($S$326="Y",U305,IF(S305&gt;=$S$318-$AB$35*$S$322,IF(S305&lt;=$S$318+$AB$35*$S$322,S305,""),"")))</f>
        <v/>
      </c>
      <c r="U305" s="840" t="str">
        <f aca="false">IF(R305="Y","",IF(AND(M305="",K305=""),"",IF(M305="",K305*O305,M305*O305)))</f>
        <v/>
      </c>
      <c r="V305" s="842" t="str">
        <f aca="false">IF(AND(N305="",L305=""),"",IF(N305="",L305,N305))</f>
        <v/>
      </c>
      <c r="W305" s="628"/>
      <c r="X305" s="628"/>
      <c r="Z305" s="728"/>
      <c r="AP305" s="729"/>
      <c r="AQ305" s="628"/>
      <c r="AR305" s="628"/>
      <c r="AS305" s="844"/>
      <c r="AT305" s="628"/>
      <c r="AU305" s="843" t="e">
        <f aca="false">IF($AT$44="region",IF($E305=AU$762,$S305,""),IF($G305=AU$762,$S305,""))</f>
        <v>#REF!</v>
      </c>
      <c r="AV305" s="843" t="e">
        <f aca="false">IF($AT$44="Region",IF($E305=AU$762,$T305,""),IF($G305=AU$762,$T305,""))</f>
        <v>#REF!</v>
      </c>
      <c r="AW305" s="628"/>
      <c r="AX305" s="843" t="e">
        <f aca="false">IF($AT$44="region",IF($E305=AX$762,$S305,""),IF($G305=AX$762,$S305,""))</f>
        <v>#REF!</v>
      </c>
      <c r="AY305" s="843" t="e">
        <f aca="false">IF($AT$44="Region",IF($E305=AX$762,$T305,""),IF($G305=AX$762,$T305,""))</f>
        <v>#REF!</v>
      </c>
      <c r="AZ305" s="628"/>
      <c r="BA305" s="843" t="e">
        <f aca="false">IF($AT$44="region",IF($E305=BA$762,$S305,""),IF($G305=BA$762,$S305,""))</f>
        <v>#REF!</v>
      </c>
      <c r="BB305" s="843" t="e">
        <f aca="false">IF($AT$44="Region",IF($E305=BA$762,$T305,""),IF($G305=BA$762,$T305,""))</f>
        <v>#REF!</v>
      </c>
      <c r="BC305" s="628"/>
      <c r="BD305" s="843" t="e">
        <f aca="false">IF($AT$44="region",IF($E305=BD$762,$S305,""),IF($G305=BD$762,$S305,""))</f>
        <v>#REF!</v>
      </c>
      <c r="BE305" s="843" t="e">
        <f aca="false">IF($AT$44="Region",IF($E305=BD$762,$T305,""),IF($G305=BD$762,$T305,""))</f>
        <v>#REF!</v>
      </c>
      <c r="BF305" s="628"/>
      <c r="BG305" s="843" t="e">
        <f aca="false">IF($AT$44="region",IF($E305=BG$762,$S305,""),IF($G305=BG$762,$S305,""))</f>
        <v>#REF!</v>
      </c>
      <c r="BH305" s="843" t="e">
        <f aca="false">IF($AT$44="Region",IF($E305=BG$762,$T305,""),IF($G305=BG$762,$T305,""))</f>
        <v>#REF!</v>
      </c>
      <c r="BI305" s="628"/>
      <c r="BJ305" s="843" t="str">
        <f aca="false">IF($E305=$BJ$47,S305,"")</f>
        <v/>
      </c>
      <c r="BK305" s="843" t="str">
        <f aca="false">IF($E305=$BJ$47,T305,"")</f>
        <v/>
      </c>
      <c r="BL305" s="628"/>
      <c r="BM305" s="843" t="str">
        <f aca="false">IF($E305=$BM$47,S305,"")</f>
        <v/>
      </c>
      <c r="BN305" s="843" t="str">
        <f aca="false">IF($E305=$BM$47,T305,"")</f>
        <v/>
      </c>
      <c r="BO305" s="628"/>
      <c r="BP305" s="843" t="str">
        <f aca="false">IF($E305=$BP$47,S305,"")</f>
        <v/>
      </c>
      <c r="BQ305" s="843" t="str">
        <f aca="false">IF($E305=$BP$47,T305,"")</f>
        <v/>
      </c>
      <c r="BR305" s="628"/>
      <c r="BS305" s="843" t="str">
        <f aca="false">IF($E305=$BS$47,S305,"")</f>
        <v/>
      </c>
      <c r="BT305" s="843" t="str">
        <f aca="false">IF($E305=$BS$47,T305,"")</f>
        <v/>
      </c>
      <c r="BU305" s="628"/>
      <c r="BV305" s="729"/>
    </row>
    <row r="306" s="667" customFormat="true" ht="15" hidden="false" customHeight="false" outlineLevel="0" collapsed="false">
      <c r="A306" s="828" t="n">
        <v>9</v>
      </c>
      <c r="B306" s="829" t="str">
        <f aca="false">CONCATENATE(E306,": ",C306)</f>
        <v>: </v>
      </c>
      <c r="C306" s="830"/>
      <c r="D306" s="830"/>
      <c r="E306" s="831"/>
      <c r="F306" s="830"/>
      <c r="G306" s="831"/>
      <c r="H306" s="832"/>
      <c r="I306" s="830"/>
      <c r="J306" s="830"/>
      <c r="K306" s="833"/>
      <c r="L306" s="834"/>
      <c r="M306" s="833"/>
      <c r="N306" s="836"/>
      <c r="O306" s="837"/>
      <c r="P306" s="833"/>
      <c r="Q306" s="838"/>
      <c r="R306" s="839"/>
      <c r="S306" s="840" t="str">
        <f aca="false">IF(R306="Y","",IF(AND(M306="",K306=""),"",IF(M306="",K306,M306)))</f>
        <v/>
      </c>
      <c r="T306" s="841" t="str">
        <f aca="false">IF(S306="","",IF($S$326="Y",U306,IF(S306&gt;=$S$318-$AB$35*$S$322,IF(S306&lt;=$S$318+$AB$35*$S$322,S306,""),"")))</f>
        <v/>
      </c>
      <c r="U306" s="840" t="str">
        <f aca="false">IF(R306="Y","",IF(AND(M306="",K306=""),"",IF(M306="",K306*O306,M306*O306)))</f>
        <v/>
      </c>
      <c r="V306" s="842" t="str">
        <f aca="false">IF(AND(N306="",L306=""),"",IF(N306="",L306,N306))</f>
        <v/>
      </c>
      <c r="W306" s="628"/>
      <c r="X306" s="628"/>
      <c r="Z306" s="728"/>
      <c r="AP306" s="729"/>
      <c r="AQ306" s="628"/>
      <c r="AR306" s="628"/>
      <c r="AS306" s="844"/>
      <c r="AT306" s="628"/>
      <c r="AU306" s="843" t="e">
        <f aca="false">IF($AT$44="region",IF($E306=AU$762,$S306,""),IF($G306=AU$762,$S306,""))</f>
        <v>#REF!</v>
      </c>
      <c r="AV306" s="843" t="e">
        <f aca="false">IF($AT$44="Region",IF($E306=AU$762,$T306,""),IF($G306=AU$762,$T306,""))</f>
        <v>#REF!</v>
      </c>
      <c r="AW306" s="628"/>
      <c r="AX306" s="843" t="e">
        <f aca="false">IF($AT$44="region",IF($E306=AX$762,$S306,""),IF($G306=AX$762,$S306,""))</f>
        <v>#REF!</v>
      </c>
      <c r="AY306" s="843" t="e">
        <f aca="false">IF($AT$44="Region",IF($E306=AX$762,$T306,""),IF($G306=AX$762,$T306,""))</f>
        <v>#REF!</v>
      </c>
      <c r="AZ306" s="628"/>
      <c r="BA306" s="843" t="e">
        <f aca="false">IF($AT$44="region",IF($E306=BA$762,$S306,""),IF($G306=BA$762,$S306,""))</f>
        <v>#REF!</v>
      </c>
      <c r="BB306" s="843" t="e">
        <f aca="false">IF($AT$44="Region",IF($E306=BA$762,$T306,""),IF($G306=BA$762,$T306,""))</f>
        <v>#REF!</v>
      </c>
      <c r="BC306" s="628"/>
      <c r="BD306" s="843" t="e">
        <f aca="false">IF($AT$44="region",IF($E306=BD$762,$S306,""),IF($G306=BD$762,$S306,""))</f>
        <v>#REF!</v>
      </c>
      <c r="BE306" s="843" t="e">
        <f aca="false">IF($AT$44="Region",IF($E306=BD$762,$T306,""),IF($G306=BD$762,$T306,""))</f>
        <v>#REF!</v>
      </c>
      <c r="BF306" s="628"/>
      <c r="BG306" s="843" t="e">
        <f aca="false">IF($AT$44="region",IF($E306=BG$762,$S306,""),IF($G306=BG$762,$S306,""))</f>
        <v>#REF!</v>
      </c>
      <c r="BH306" s="843" t="e">
        <f aca="false">IF($AT$44="Region",IF($E306=BG$762,$T306,""),IF($G306=BG$762,$T306,""))</f>
        <v>#REF!</v>
      </c>
      <c r="BI306" s="628"/>
      <c r="BJ306" s="843" t="str">
        <f aca="false">IF($E306=$BJ$47,S306,"")</f>
        <v/>
      </c>
      <c r="BK306" s="843" t="str">
        <f aca="false">IF($E306=$BJ$47,T306,"")</f>
        <v/>
      </c>
      <c r="BL306" s="628"/>
      <c r="BM306" s="843" t="str">
        <f aca="false">IF($E306=$BM$47,S306,"")</f>
        <v/>
      </c>
      <c r="BN306" s="843" t="str">
        <f aca="false">IF($E306=$BM$47,T306,"")</f>
        <v/>
      </c>
      <c r="BO306" s="628"/>
      <c r="BP306" s="843" t="str">
        <f aca="false">IF($E306=$BP$47,S306,"")</f>
        <v/>
      </c>
      <c r="BQ306" s="843" t="str">
        <f aca="false">IF($E306=$BP$47,T306,"")</f>
        <v/>
      </c>
      <c r="BR306" s="628"/>
      <c r="BS306" s="843" t="str">
        <f aca="false">IF($E306=$BS$47,S306,"")</f>
        <v/>
      </c>
      <c r="BT306" s="843" t="str">
        <f aca="false">IF($E306=$BS$47,T306,"")</f>
        <v/>
      </c>
      <c r="BU306" s="628"/>
      <c r="BV306" s="729"/>
    </row>
    <row r="307" s="667" customFormat="true" ht="15" hidden="false" customHeight="false" outlineLevel="0" collapsed="false">
      <c r="A307" s="828" t="n">
        <v>10</v>
      </c>
      <c r="B307" s="829" t="str">
        <f aca="false">CONCATENATE(E307,": ",C307)</f>
        <v>: </v>
      </c>
      <c r="C307" s="830"/>
      <c r="D307" s="830"/>
      <c r="E307" s="831"/>
      <c r="F307" s="830"/>
      <c r="G307" s="831"/>
      <c r="H307" s="832"/>
      <c r="I307" s="830"/>
      <c r="J307" s="830"/>
      <c r="K307" s="833"/>
      <c r="L307" s="834"/>
      <c r="M307" s="833"/>
      <c r="N307" s="836"/>
      <c r="O307" s="837"/>
      <c r="P307" s="833"/>
      <c r="Q307" s="838"/>
      <c r="R307" s="839"/>
      <c r="S307" s="840" t="str">
        <f aca="false">IF(R307="Y","",IF(AND(M307="",K307=""),"",IF(M307="",K307,M307)))</f>
        <v/>
      </c>
      <c r="T307" s="841" t="str">
        <f aca="false">IF(S307="","",IF($S$326="Y",U307,IF(S307&gt;=$S$318-$AB$35*$S$322,IF(S307&lt;=$S$318+$AB$35*$S$322,S307,""),"")))</f>
        <v/>
      </c>
      <c r="U307" s="840" t="str">
        <f aca="false">IF(R307="Y","",IF(AND(M307="",K307=""),"",IF(M307="",K307*O307,M307*O307)))</f>
        <v/>
      </c>
      <c r="V307" s="842" t="str">
        <f aca="false">IF(AND(N307="",L307=""),"",IF(N307="",L307,N307))</f>
        <v/>
      </c>
      <c r="W307" s="628"/>
      <c r="X307" s="628"/>
      <c r="Z307" s="728"/>
      <c r="AP307" s="729"/>
      <c r="AQ307" s="628"/>
      <c r="AR307" s="628"/>
      <c r="AS307" s="844"/>
      <c r="AT307" s="628"/>
      <c r="AU307" s="843" t="e">
        <f aca="false">IF($AT$44="region",IF($E307=AU$762,$S307,""),IF($G307=AU$762,$S307,""))</f>
        <v>#REF!</v>
      </c>
      <c r="AV307" s="843" t="e">
        <f aca="false">IF($AT$44="Region",IF($E307=AU$762,$T307,""),IF($G307=AU$762,$T307,""))</f>
        <v>#REF!</v>
      </c>
      <c r="AW307" s="628"/>
      <c r="AX307" s="843" t="e">
        <f aca="false">IF($AT$44="region",IF($E307=AX$762,$S307,""),IF($G307=AX$762,$S307,""))</f>
        <v>#REF!</v>
      </c>
      <c r="AY307" s="843" t="e">
        <f aca="false">IF($AT$44="Region",IF($E307=AX$762,$T307,""),IF($G307=AX$762,$T307,""))</f>
        <v>#REF!</v>
      </c>
      <c r="AZ307" s="628"/>
      <c r="BA307" s="843" t="e">
        <f aca="false">IF($AT$44="region",IF($E307=BA$762,$S307,""),IF($G307=BA$762,$S307,""))</f>
        <v>#REF!</v>
      </c>
      <c r="BB307" s="843" t="e">
        <f aca="false">IF($AT$44="Region",IF($E307=BA$762,$T307,""),IF($G307=BA$762,$T307,""))</f>
        <v>#REF!</v>
      </c>
      <c r="BC307" s="628"/>
      <c r="BD307" s="843" t="e">
        <f aca="false">IF($AT$44="region",IF($E307=BD$762,$S307,""),IF($G307=BD$762,$S307,""))</f>
        <v>#REF!</v>
      </c>
      <c r="BE307" s="843" t="e">
        <f aca="false">IF($AT$44="Region",IF($E307=BD$762,$T307,""),IF($G307=BD$762,$T307,""))</f>
        <v>#REF!</v>
      </c>
      <c r="BF307" s="628"/>
      <c r="BG307" s="843" t="e">
        <f aca="false">IF($AT$44="region",IF($E307=BG$762,$S307,""),IF($G307=BG$762,$S307,""))</f>
        <v>#REF!</v>
      </c>
      <c r="BH307" s="843" t="e">
        <f aca="false">IF($AT$44="Region",IF($E307=BG$762,$T307,""),IF($G307=BG$762,$T307,""))</f>
        <v>#REF!</v>
      </c>
      <c r="BI307" s="628"/>
      <c r="BJ307" s="843" t="str">
        <f aca="false">IF($E307=$BJ$47,S307,"")</f>
        <v/>
      </c>
      <c r="BK307" s="843" t="str">
        <f aca="false">IF($E307=$BJ$47,T307,"")</f>
        <v/>
      </c>
      <c r="BL307" s="628"/>
      <c r="BM307" s="843" t="str">
        <f aca="false">IF($E307=$BM$47,S307,"")</f>
        <v/>
      </c>
      <c r="BN307" s="843" t="str">
        <f aca="false">IF($E307=$BM$47,T307,"")</f>
        <v/>
      </c>
      <c r="BO307" s="628"/>
      <c r="BP307" s="843" t="str">
        <f aca="false">IF($E307=$BP$47,S307,"")</f>
        <v/>
      </c>
      <c r="BQ307" s="843" t="str">
        <f aca="false">IF($E307=$BP$47,T307,"")</f>
        <v/>
      </c>
      <c r="BR307" s="628"/>
      <c r="BS307" s="843" t="str">
        <f aca="false">IF($E307=$BS$47,S307,"")</f>
        <v/>
      </c>
      <c r="BT307" s="843" t="str">
        <f aca="false">IF($E307=$BS$47,T307,"")</f>
        <v/>
      </c>
      <c r="BU307" s="628"/>
      <c r="BV307" s="729"/>
    </row>
    <row r="308" s="667" customFormat="true" ht="15" hidden="false" customHeight="false" outlineLevel="0" collapsed="false">
      <c r="A308" s="828" t="n">
        <v>11</v>
      </c>
      <c r="B308" s="829" t="str">
        <f aca="false">CONCATENATE(E308,": ",C308)</f>
        <v>: </v>
      </c>
      <c r="C308" s="830"/>
      <c r="D308" s="830"/>
      <c r="E308" s="831"/>
      <c r="F308" s="830"/>
      <c r="G308" s="831"/>
      <c r="H308" s="832"/>
      <c r="I308" s="830"/>
      <c r="J308" s="830"/>
      <c r="K308" s="833"/>
      <c r="L308" s="834"/>
      <c r="M308" s="833"/>
      <c r="N308" s="836"/>
      <c r="O308" s="837"/>
      <c r="P308" s="833"/>
      <c r="Q308" s="838"/>
      <c r="R308" s="839"/>
      <c r="S308" s="840" t="str">
        <f aca="false">IF(R308="Y","",IF(AND(M308="",K308=""),"",IF(M308="",K308,M308)))</f>
        <v/>
      </c>
      <c r="T308" s="841" t="str">
        <f aca="false">IF(S308="","",IF($S$326="Y",U308,IF(S308&gt;=$S$318-$AB$35*$S$322,IF(S308&lt;=$S$318+$AB$35*$S$322,S308,""),"")))</f>
        <v/>
      </c>
      <c r="U308" s="840" t="str">
        <f aca="false">IF(R308="Y","",IF(AND(M308="",K308=""),"",IF(M308="",K308*O308,M308*O308)))</f>
        <v/>
      </c>
      <c r="V308" s="842" t="str">
        <f aca="false">IF(AND(N308="",L308=""),"",IF(N308="",L308,N308))</f>
        <v/>
      </c>
      <c r="W308" s="628"/>
      <c r="X308" s="628"/>
      <c r="Z308" s="728"/>
      <c r="AP308" s="729"/>
      <c r="AQ308" s="628"/>
      <c r="AR308" s="628"/>
      <c r="AS308" s="844"/>
      <c r="AT308" s="628"/>
      <c r="AU308" s="843" t="e">
        <f aca="false">IF($AT$44="region",IF($E308=AU$762,$S308,""),IF($G308=AU$762,$S308,""))</f>
        <v>#REF!</v>
      </c>
      <c r="AV308" s="843" t="e">
        <f aca="false">IF($AT$44="Region",IF($E308=AU$762,$T308,""),IF($G308=AU$762,$T308,""))</f>
        <v>#REF!</v>
      </c>
      <c r="AW308" s="628"/>
      <c r="AX308" s="843" t="e">
        <f aca="false">IF($AT$44="region",IF($E308=AX$762,$S308,""),IF($G308=AX$762,$S308,""))</f>
        <v>#REF!</v>
      </c>
      <c r="AY308" s="843" t="e">
        <f aca="false">IF($AT$44="Region",IF($E308=AX$762,$T308,""),IF($G308=AX$762,$T308,""))</f>
        <v>#REF!</v>
      </c>
      <c r="AZ308" s="628"/>
      <c r="BA308" s="843" t="e">
        <f aca="false">IF($AT$44="region",IF($E308=BA$762,$S308,""),IF($G308=BA$762,$S308,""))</f>
        <v>#REF!</v>
      </c>
      <c r="BB308" s="843" t="e">
        <f aca="false">IF($AT$44="Region",IF($E308=BA$762,$T308,""),IF($G308=BA$762,$T308,""))</f>
        <v>#REF!</v>
      </c>
      <c r="BC308" s="628"/>
      <c r="BD308" s="843" t="e">
        <f aca="false">IF($AT$44="region",IF($E308=BD$762,$S308,""),IF($G308=BD$762,$S308,""))</f>
        <v>#REF!</v>
      </c>
      <c r="BE308" s="843" t="e">
        <f aca="false">IF($AT$44="Region",IF($E308=BD$762,$T308,""),IF($G308=BD$762,$T308,""))</f>
        <v>#REF!</v>
      </c>
      <c r="BF308" s="628"/>
      <c r="BG308" s="843" t="e">
        <f aca="false">IF($AT$44="region",IF($E308=BG$762,$S308,""),IF($G308=BG$762,$S308,""))</f>
        <v>#REF!</v>
      </c>
      <c r="BH308" s="843" t="e">
        <f aca="false">IF($AT$44="Region",IF($E308=BG$762,$T308,""),IF($G308=BG$762,$T308,""))</f>
        <v>#REF!</v>
      </c>
      <c r="BI308" s="628"/>
      <c r="BJ308" s="843" t="str">
        <f aca="false">IF($E308=$BJ$47,S308,"")</f>
        <v/>
      </c>
      <c r="BK308" s="843" t="str">
        <f aca="false">IF($E308=$BJ$47,T308,"")</f>
        <v/>
      </c>
      <c r="BL308" s="628"/>
      <c r="BM308" s="843" t="str">
        <f aca="false">IF($E308=$BM$47,S308,"")</f>
        <v/>
      </c>
      <c r="BN308" s="843" t="str">
        <f aca="false">IF($E308=$BM$47,T308,"")</f>
        <v/>
      </c>
      <c r="BO308" s="628"/>
      <c r="BP308" s="843" t="str">
        <f aca="false">IF($E308=$BP$47,S308,"")</f>
        <v/>
      </c>
      <c r="BQ308" s="843" t="str">
        <f aca="false">IF($E308=$BP$47,T308,"")</f>
        <v/>
      </c>
      <c r="BR308" s="628"/>
      <c r="BS308" s="843" t="str">
        <f aca="false">IF($E308=$BS$47,S308,"")</f>
        <v/>
      </c>
      <c r="BT308" s="843" t="str">
        <f aca="false">IF($E308=$BS$47,T308,"")</f>
        <v/>
      </c>
      <c r="BU308" s="628"/>
      <c r="BV308" s="729"/>
    </row>
    <row r="309" s="667" customFormat="true" ht="15" hidden="false" customHeight="false" outlineLevel="0" collapsed="false">
      <c r="A309" s="828" t="n">
        <v>12</v>
      </c>
      <c r="B309" s="829" t="str">
        <f aca="false">CONCATENATE(E309,": ",C309)</f>
        <v>: </v>
      </c>
      <c r="C309" s="830"/>
      <c r="D309" s="830"/>
      <c r="E309" s="831"/>
      <c r="F309" s="830"/>
      <c r="G309" s="831"/>
      <c r="H309" s="832"/>
      <c r="I309" s="830"/>
      <c r="J309" s="830"/>
      <c r="K309" s="833"/>
      <c r="L309" s="834"/>
      <c r="M309" s="833"/>
      <c r="N309" s="836"/>
      <c r="O309" s="837"/>
      <c r="P309" s="833"/>
      <c r="Q309" s="838"/>
      <c r="R309" s="839"/>
      <c r="S309" s="840" t="str">
        <f aca="false">IF(R309="Y","",IF(AND(M309="",K309=""),"",IF(M309="",K309,M309)))</f>
        <v/>
      </c>
      <c r="T309" s="841" t="str">
        <f aca="false">IF(S309="","",IF($S$326="Y",U309,IF(S309&gt;=$S$318-$AB$35*$S$322,IF(S309&lt;=$S$318+$AB$35*$S$322,S309,""),"")))</f>
        <v/>
      </c>
      <c r="U309" s="840" t="str">
        <f aca="false">IF(R309="Y","",IF(AND(M309="",K309=""),"",IF(M309="",K309*O309,M309*O309)))</f>
        <v/>
      </c>
      <c r="V309" s="842" t="str">
        <f aca="false">IF(AND(N309="",L309=""),"",IF(N309="",L309,N309))</f>
        <v/>
      </c>
      <c r="W309" s="628"/>
      <c r="X309" s="628"/>
      <c r="Z309" s="728"/>
      <c r="AP309" s="729"/>
      <c r="AQ309" s="628"/>
      <c r="AR309" s="628"/>
      <c r="AS309" s="844"/>
      <c r="AT309" s="628"/>
      <c r="AU309" s="843" t="e">
        <f aca="false">IF($AT$44="region",IF($E309=AU$762,$S309,""),IF($G309=AU$762,$S309,""))</f>
        <v>#REF!</v>
      </c>
      <c r="AV309" s="843" t="e">
        <f aca="false">IF($AT$44="Region",IF($E309=AU$762,$T309,""),IF($G309=AU$762,$T309,""))</f>
        <v>#REF!</v>
      </c>
      <c r="AW309" s="628"/>
      <c r="AX309" s="843" t="e">
        <f aca="false">IF($AT$44="region",IF($E309=AX$762,$S309,""),IF($G309=AX$762,$S309,""))</f>
        <v>#REF!</v>
      </c>
      <c r="AY309" s="843" t="e">
        <f aca="false">IF($AT$44="Region",IF($E309=AX$762,$T309,""),IF($G309=AX$762,$T309,""))</f>
        <v>#REF!</v>
      </c>
      <c r="AZ309" s="628"/>
      <c r="BA309" s="843" t="e">
        <f aca="false">IF($AT$44="region",IF($E309=BA$762,$S309,""),IF($G309=BA$762,$S309,""))</f>
        <v>#REF!</v>
      </c>
      <c r="BB309" s="843" t="e">
        <f aca="false">IF($AT$44="Region",IF($E309=BA$762,$T309,""),IF($G309=BA$762,$T309,""))</f>
        <v>#REF!</v>
      </c>
      <c r="BC309" s="628"/>
      <c r="BD309" s="843" t="e">
        <f aca="false">IF($AT$44="region",IF($E309=BD$762,$S309,""),IF($G309=BD$762,$S309,""))</f>
        <v>#REF!</v>
      </c>
      <c r="BE309" s="843" t="e">
        <f aca="false">IF($AT$44="Region",IF($E309=BD$762,$T309,""),IF($G309=BD$762,$T309,""))</f>
        <v>#REF!</v>
      </c>
      <c r="BF309" s="628"/>
      <c r="BG309" s="843" t="e">
        <f aca="false">IF($AT$44="region",IF($E309=BG$762,$S309,""),IF($G309=BG$762,$S309,""))</f>
        <v>#REF!</v>
      </c>
      <c r="BH309" s="843" t="e">
        <f aca="false">IF($AT$44="Region",IF($E309=BG$762,$T309,""),IF($G309=BG$762,$T309,""))</f>
        <v>#REF!</v>
      </c>
      <c r="BI309" s="628"/>
      <c r="BJ309" s="843" t="str">
        <f aca="false">IF($E309=$BJ$47,S309,"")</f>
        <v/>
      </c>
      <c r="BK309" s="843" t="str">
        <f aca="false">IF($E309=$BJ$47,T309,"")</f>
        <v/>
      </c>
      <c r="BL309" s="628"/>
      <c r="BM309" s="843" t="str">
        <f aca="false">IF($E309=$BM$47,S309,"")</f>
        <v/>
      </c>
      <c r="BN309" s="843" t="str">
        <f aca="false">IF($E309=$BM$47,T309,"")</f>
        <v/>
      </c>
      <c r="BO309" s="628"/>
      <c r="BP309" s="843" t="str">
        <f aca="false">IF($E309=$BP$47,S309,"")</f>
        <v/>
      </c>
      <c r="BQ309" s="843" t="str">
        <f aca="false">IF($E309=$BP$47,T309,"")</f>
        <v/>
      </c>
      <c r="BR309" s="628"/>
      <c r="BS309" s="843" t="str">
        <f aca="false">IF($E309=$BS$47,S309,"")</f>
        <v/>
      </c>
      <c r="BT309" s="843" t="str">
        <f aca="false">IF($E309=$BS$47,T309,"")</f>
        <v/>
      </c>
      <c r="BU309" s="628"/>
      <c r="BV309" s="729"/>
    </row>
    <row r="310" s="667" customFormat="true" ht="15" hidden="false" customHeight="false" outlineLevel="0" collapsed="false">
      <c r="A310" s="828" t="n">
        <v>13</v>
      </c>
      <c r="B310" s="829" t="str">
        <f aca="false">CONCATENATE(E310,": ",C310)</f>
        <v>: </v>
      </c>
      <c r="C310" s="830"/>
      <c r="D310" s="830"/>
      <c r="E310" s="831"/>
      <c r="F310" s="830"/>
      <c r="G310" s="831"/>
      <c r="H310" s="832"/>
      <c r="I310" s="830"/>
      <c r="J310" s="830"/>
      <c r="K310" s="833"/>
      <c r="L310" s="834"/>
      <c r="M310" s="833"/>
      <c r="N310" s="836"/>
      <c r="O310" s="837"/>
      <c r="P310" s="833"/>
      <c r="Q310" s="838"/>
      <c r="R310" s="839"/>
      <c r="S310" s="840" t="str">
        <f aca="false">IF(R310="Y","",IF(AND(M310="",K310=""),"",IF(M310="",K310,M310)))</f>
        <v/>
      </c>
      <c r="T310" s="841" t="str">
        <f aca="false">IF(S310="","",IF($S$326="Y",U310,IF(S310&gt;=$S$318-$AB$35*$S$322,IF(S310&lt;=$S$318+$AB$35*$S$322,S310,""),"")))</f>
        <v/>
      </c>
      <c r="U310" s="840" t="str">
        <f aca="false">IF(R310="Y","",IF(AND(M310="",K310=""),"",IF(M310="",K310*O310,M310*O310)))</f>
        <v/>
      </c>
      <c r="V310" s="842" t="str">
        <f aca="false">IF(AND(N310="",L310=""),"",IF(N310="",L310,N310))</f>
        <v/>
      </c>
      <c r="W310" s="628"/>
      <c r="X310" s="628"/>
      <c r="Z310" s="728"/>
      <c r="AP310" s="729"/>
      <c r="AQ310" s="628"/>
      <c r="AR310" s="628"/>
      <c r="AS310" s="844"/>
      <c r="AT310" s="628"/>
      <c r="AU310" s="843" t="e">
        <f aca="false">IF($AT$44="region",IF($E310=AU$762,$S310,""),IF($G310=AU$762,$S310,""))</f>
        <v>#REF!</v>
      </c>
      <c r="AV310" s="843" t="e">
        <f aca="false">IF($AT$44="Region",IF($E310=AU$762,$T310,""),IF($G310=AU$762,$T310,""))</f>
        <v>#REF!</v>
      </c>
      <c r="AW310" s="628"/>
      <c r="AX310" s="843" t="e">
        <f aca="false">IF($AT$44="region",IF($E310=AX$762,$S310,""),IF($G310=AX$762,$S310,""))</f>
        <v>#REF!</v>
      </c>
      <c r="AY310" s="843" t="e">
        <f aca="false">IF($AT$44="Region",IF($E310=AX$762,$T310,""),IF($G310=AX$762,$T310,""))</f>
        <v>#REF!</v>
      </c>
      <c r="AZ310" s="628"/>
      <c r="BA310" s="843" t="e">
        <f aca="false">IF($AT$44="region",IF($E310=BA$762,$S310,""),IF($G310=BA$762,$S310,""))</f>
        <v>#REF!</v>
      </c>
      <c r="BB310" s="843" t="e">
        <f aca="false">IF($AT$44="Region",IF($E310=BA$762,$T310,""),IF($G310=BA$762,$T310,""))</f>
        <v>#REF!</v>
      </c>
      <c r="BC310" s="628"/>
      <c r="BD310" s="843" t="e">
        <f aca="false">IF($AT$44="region",IF($E310=BD$762,$S310,""),IF($G310=BD$762,$S310,""))</f>
        <v>#REF!</v>
      </c>
      <c r="BE310" s="843" t="e">
        <f aca="false">IF($AT$44="Region",IF($E310=BD$762,$T310,""),IF($G310=BD$762,$T310,""))</f>
        <v>#REF!</v>
      </c>
      <c r="BF310" s="628"/>
      <c r="BG310" s="843" t="e">
        <f aca="false">IF($AT$44="region",IF($E310=BG$762,$S310,""),IF($G310=BG$762,$S310,""))</f>
        <v>#REF!</v>
      </c>
      <c r="BH310" s="843" t="e">
        <f aca="false">IF($AT$44="Region",IF($E310=BG$762,$T310,""),IF($G310=BG$762,$T310,""))</f>
        <v>#REF!</v>
      </c>
      <c r="BI310" s="628"/>
      <c r="BJ310" s="843" t="str">
        <f aca="false">IF($E310=$BJ$47,S310,"")</f>
        <v/>
      </c>
      <c r="BK310" s="843" t="str">
        <f aca="false">IF($E310=$BJ$47,T310,"")</f>
        <v/>
      </c>
      <c r="BL310" s="628"/>
      <c r="BM310" s="843" t="str">
        <f aca="false">IF($E310=$BM$47,S310,"")</f>
        <v/>
      </c>
      <c r="BN310" s="843" t="str">
        <f aca="false">IF($E310=$BM$47,T310,"")</f>
        <v/>
      </c>
      <c r="BO310" s="628"/>
      <c r="BP310" s="843" t="str">
        <f aca="false">IF($E310=$BP$47,S310,"")</f>
        <v/>
      </c>
      <c r="BQ310" s="843" t="str">
        <f aca="false">IF($E310=$BP$47,T310,"")</f>
        <v/>
      </c>
      <c r="BR310" s="628"/>
      <c r="BS310" s="843" t="str">
        <f aca="false">IF($E310=$BS$47,S310,"")</f>
        <v/>
      </c>
      <c r="BT310" s="843" t="str">
        <f aca="false">IF($E310=$BS$47,T310,"")</f>
        <v/>
      </c>
      <c r="BU310" s="628"/>
      <c r="BV310" s="729"/>
    </row>
    <row r="311" s="667" customFormat="true" ht="15" hidden="false" customHeight="false" outlineLevel="0" collapsed="false">
      <c r="A311" s="828" t="n">
        <v>14</v>
      </c>
      <c r="B311" s="829" t="str">
        <f aca="false">CONCATENATE(E311,": ",C311)</f>
        <v>: </v>
      </c>
      <c r="C311" s="830"/>
      <c r="D311" s="830"/>
      <c r="E311" s="831"/>
      <c r="F311" s="830"/>
      <c r="G311" s="831"/>
      <c r="H311" s="832"/>
      <c r="I311" s="830"/>
      <c r="J311" s="830"/>
      <c r="K311" s="833"/>
      <c r="L311" s="834"/>
      <c r="M311" s="833"/>
      <c r="N311" s="836"/>
      <c r="O311" s="837"/>
      <c r="P311" s="833"/>
      <c r="Q311" s="838"/>
      <c r="R311" s="839"/>
      <c r="S311" s="840" t="str">
        <f aca="false">IF(R311="Y","",IF(AND(M311="",K311=""),"",IF(M311="",K311,M311)))</f>
        <v/>
      </c>
      <c r="T311" s="841" t="str">
        <f aca="false">IF(S311="","",IF($S$326="Y",U311,IF(S311&gt;=$S$318-$AB$35*$S$322,IF(S311&lt;=$S$318+$AB$35*$S$322,S311,""),"")))</f>
        <v/>
      </c>
      <c r="U311" s="840" t="str">
        <f aca="false">IF(R311="Y","",IF(AND(M311="",K311=""),"",IF(M311="",K311*O311,M311*O311)))</f>
        <v/>
      </c>
      <c r="V311" s="842" t="str">
        <f aca="false">IF(AND(N311="",L311=""),"",IF(N311="",L311,N311))</f>
        <v/>
      </c>
      <c r="W311" s="628"/>
      <c r="X311" s="628"/>
      <c r="Z311" s="728"/>
      <c r="AP311" s="729"/>
      <c r="AQ311" s="628"/>
      <c r="AR311" s="628"/>
      <c r="AS311" s="844"/>
      <c r="AT311" s="628"/>
      <c r="AU311" s="843" t="e">
        <f aca="false">IF($AT$44="region",IF($E311=AU$762,$S311,""),IF($G311=AU$762,$S311,""))</f>
        <v>#REF!</v>
      </c>
      <c r="AV311" s="843" t="e">
        <f aca="false">IF($AT$44="Region",IF($E311=AU$762,$T311,""),IF($G311=AU$762,$T311,""))</f>
        <v>#REF!</v>
      </c>
      <c r="AW311" s="628"/>
      <c r="AX311" s="843" t="e">
        <f aca="false">IF($AT$44="region",IF($E311=AX$762,$S311,""),IF($G311=AX$762,$S311,""))</f>
        <v>#REF!</v>
      </c>
      <c r="AY311" s="843" t="e">
        <f aca="false">IF($AT$44="Region",IF($E311=AX$762,$T311,""),IF($G311=AX$762,$T311,""))</f>
        <v>#REF!</v>
      </c>
      <c r="AZ311" s="628"/>
      <c r="BA311" s="843" t="e">
        <f aca="false">IF($AT$44="region",IF($E311=BA$762,$S311,""),IF($G311=BA$762,$S311,""))</f>
        <v>#REF!</v>
      </c>
      <c r="BB311" s="843" t="e">
        <f aca="false">IF($AT$44="Region",IF($E311=BA$762,$T311,""),IF($G311=BA$762,$T311,""))</f>
        <v>#REF!</v>
      </c>
      <c r="BC311" s="628"/>
      <c r="BD311" s="843" t="e">
        <f aca="false">IF($AT$44="region",IF($E311=BD$762,$S311,""),IF($G311=BD$762,$S311,""))</f>
        <v>#REF!</v>
      </c>
      <c r="BE311" s="843" t="e">
        <f aca="false">IF($AT$44="Region",IF($E311=BD$762,$T311,""),IF($G311=BD$762,$T311,""))</f>
        <v>#REF!</v>
      </c>
      <c r="BF311" s="628"/>
      <c r="BG311" s="843" t="e">
        <f aca="false">IF($AT$44="region",IF($E311=BG$762,$S311,""),IF($G311=BG$762,$S311,""))</f>
        <v>#REF!</v>
      </c>
      <c r="BH311" s="843" t="e">
        <f aca="false">IF($AT$44="Region",IF($E311=BG$762,$T311,""),IF($G311=BG$762,$T311,""))</f>
        <v>#REF!</v>
      </c>
      <c r="BI311" s="628"/>
      <c r="BJ311" s="843" t="str">
        <f aca="false">IF($E311=$BJ$47,S311,"")</f>
        <v/>
      </c>
      <c r="BK311" s="843" t="str">
        <f aca="false">IF($E311=$BJ$47,T311,"")</f>
        <v/>
      </c>
      <c r="BL311" s="628"/>
      <c r="BM311" s="843" t="str">
        <f aca="false">IF($E311=$BM$47,S311,"")</f>
        <v/>
      </c>
      <c r="BN311" s="843" t="str">
        <f aca="false">IF($E311=$BM$47,T311,"")</f>
        <v/>
      </c>
      <c r="BO311" s="628"/>
      <c r="BP311" s="843" t="str">
        <f aca="false">IF($E311=$BP$47,S311,"")</f>
        <v/>
      </c>
      <c r="BQ311" s="843" t="str">
        <f aca="false">IF($E311=$BP$47,T311,"")</f>
        <v/>
      </c>
      <c r="BR311" s="628"/>
      <c r="BS311" s="843" t="str">
        <f aca="false">IF($E311=$BS$47,S311,"")</f>
        <v/>
      </c>
      <c r="BT311" s="843" t="str">
        <f aca="false">IF($E311=$BS$47,T311,"")</f>
        <v/>
      </c>
      <c r="BU311" s="628"/>
      <c r="BV311" s="729"/>
    </row>
    <row r="312" s="667" customFormat="true" ht="15" hidden="false" customHeight="false" outlineLevel="0" collapsed="false">
      <c r="A312" s="828" t="n">
        <v>15</v>
      </c>
      <c r="B312" s="829" t="str">
        <f aca="false">CONCATENATE(E312,": ",C312)</f>
        <v>: </v>
      </c>
      <c r="C312" s="830"/>
      <c r="D312" s="830"/>
      <c r="E312" s="831"/>
      <c r="F312" s="830"/>
      <c r="G312" s="831"/>
      <c r="H312" s="832"/>
      <c r="I312" s="830"/>
      <c r="J312" s="830"/>
      <c r="K312" s="833"/>
      <c r="L312" s="834"/>
      <c r="M312" s="833"/>
      <c r="N312" s="836"/>
      <c r="O312" s="837"/>
      <c r="P312" s="833"/>
      <c r="Q312" s="838"/>
      <c r="R312" s="839"/>
      <c r="S312" s="840" t="str">
        <f aca="false">IF(R312="Y","",IF(AND(M312="",K312=""),"",IF(M312="",K312,M312)))</f>
        <v/>
      </c>
      <c r="T312" s="841" t="str">
        <f aca="false">IF(S312="","",IF($S$326="Y",U312,IF(S312&gt;=$S$318-$AB$35*$S$322,IF(S312&lt;=$S$318+$AB$35*$S$322,S312,""),"")))</f>
        <v/>
      </c>
      <c r="U312" s="840" t="str">
        <f aca="false">IF(R312="Y","",IF(AND(M312="",K312=""),"",IF(M312="",K312*O312,M312*O312)))</f>
        <v/>
      </c>
      <c r="V312" s="842" t="str">
        <f aca="false">IF(AND(N312="",L312=""),"",IF(N312="",L312,N312))</f>
        <v/>
      </c>
      <c r="W312" s="628"/>
      <c r="X312" s="628"/>
      <c r="Z312" s="728"/>
      <c r="AP312" s="729"/>
      <c r="AQ312" s="628"/>
      <c r="AR312" s="628"/>
      <c r="AS312" s="844"/>
      <c r="AT312" s="628"/>
      <c r="AU312" s="843" t="e">
        <f aca="false">IF($AT$44="region",IF($E312=AU$762,$S312,""),IF($G312=AU$762,$S312,""))</f>
        <v>#REF!</v>
      </c>
      <c r="AV312" s="843" t="e">
        <f aca="false">IF($AT$44="Region",IF($E312=AU$762,$T312,""),IF($G312=AU$762,$T312,""))</f>
        <v>#REF!</v>
      </c>
      <c r="AW312" s="628"/>
      <c r="AX312" s="843" t="e">
        <f aca="false">IF($AT$44="region",IF($E312=AX$762,$S312,""),IF($G312=AX$762,$S312,""))</f>
        <v>#REF!</v>
      </c>
      <c r="AY312" s="843" t="e">
        <f aca="false">IF($AT$44="Region",IF($E312=AX$762,$T312,""),IF($G312=AX$762,$T312,""))</f>
        <v>#REF!</v>
      </c>
      <c r="AZ312" s="628"/>
      <c r="BA312" s="843" t="e">
        <f aca="false">IF($AT$44="region",IF($E312=BA$762,$S312,""),IF($G312=BA$762,$S312,""))</f>
        <v>#REF!</v>
      </c>
      <c r="BB312" s="843" t="e">
        <f aca="false">IF($AT$44="Region",IF($E312=BA$762,$T312,""),IF($G312=BA$762,$T312,""))</f>
        <v>#REF!</v>
      </c>
      <c r="BC312" s="628"/>
      <c r="BD312" s="843" t="e">
        <f aca="false">IF($AT$44="region",IF($E312=BD$762,$S312,""),IF($G312=BD$762,$S312,""))</f>
        <v>#REF!</v>
      </c>
      <c r="BE312" s="843" t="e">
        <f aca="false">IF($AT$44="Region",IF($E312=BD$762,$T312,""),IF($G312=BD$762,$T312,""))</f>
        <v>#REF!</v>
      </c>
      <c r="BF312" s="628"/>
      <c r="BG312" s="843" t="e">
        <f aca="false">IF($AT$44="region",IF($E312=BG$762,$S312,""),IF($G312=BG$762,$S312,""))</f>
        <v>#REF!</v>
      </c>
      <c r="BH312" s="843" t="e">
        <f aca="false">IF($AT$44="Region",IF($E312=BG$762,$T312,""),IF($G312=BG$762,$T312,""))</f>
        <v>#REF!</v>
      </c>
      <c r="BI312" s="628"/>
      <c r="BJ312" s="843" t="str">
        <f aca="false">IF($E312=$BJ$47,S312,"")</f>
        <v/>
      </c>
      <c r="BK312" s="843" t="str">
        <f aca="false">IF($E312=$BJ$47,T312,"")</f>
        <v/>
      </c>
      <c r="BL312" s="628"/>
      <c r="BM312" s="843" t="str">
        <f aca="false">IF($E312=$BM$47,S312,"")</f>
        <v/>
      </c>
      <c r="BN312" s="843" t="str">
        <f aca="false">IF($E312=$BM$47,T312,"")</f>
        <v/>
      </c>
      <c r="BO312" s="628"/>
      <c r="BP312" s="843" t="str">
        <f aca="false">IF($E312=$BP$47,S312,"")</f>
        <v/>
      </c>
      <c r="BQ312" s="843" t="str">
        <f aca="false">IF($E312=$BP$47,T312,"")</f>
        <v/>
      </c>
      <c r="BR312" s="628"/>
      <c r="BS312" s="843" t="str">
        <f aca="false">IF($E312=$BS$47,S312,"")</f>
        <v/>
      </c>
      <c r="BT312" s="843" t="str">
        <f aca="false">IF($E312=$BS$47,T312,"")</f>
        <v/>
      </c>
      <c r="BU312" s="628"/>
      <c r="BV312" s="729"/>
    </row>
    <row r="313" s="667" customFormat="true" ht="15" hidden="false" customHeight="false" outlineLevel="0" collapsed="false">
      <c r="A313" s="828" t="n">
        <v>16</v>
      </c>
      <c r="B313" s="829" t="str">
        <f aca="false">CONCATENATE(E313,": ",C313)</f>
        <v>: </v>
      </c>
      <c r="C313" s="830"/>
      <c r="D313" s="830"/>
      <c r="E313" s="831"/>
      <c r="F313" s="830"/>
      <c r="G313" s="831"/>
      <c r="H313" s="832"/>
      <c r="I313" s="830"/>
      <c r="J313" s="830"/>
      <c r="K313" s="833"/>
      <c r="L313" s="834"/>
      <c r="M313" s="833"/>
      <c r="N313" s="836"/>
      <c r="O313" s="837"/>
      <c r="P313" s="833"/>
      <c r="Q313" s="838"/>
      <c r="R313" s="839"/>
      <c r="S313" s="840" t="str">
        <f aca="false">IF(R313="Y","",IF(AND(M313="",K313=""),"",IF(M313="",K313,M313)))</f>
        <v/>
      </c>
      <c r="T313" s="841" t="str">
        <f aca="false">IF(S313="","",IF($S$326="Y",U313,IF(S313&gt;=$S$318-$AB$35*$S$322,IF(S313&lt;=$S$318+$AB$35*$S$322,S313,""),"")))</f>
        <v/>
      </c>
      <c r="U313" s="840" t="str">
        <f aca="false">IF(R313="Y","",IF(AND(M313="",K313=""),"",IF(M313="",K313*O313,M313*O313)))</f>
        <v/>
      </c>
      <c r="V313" s="842" t="str">
        <f aca="false">IF(AND(N313="",L313=""),"",IF(N313="",L313,N313))</f>
        <v/>
      </c>
      <c r="W313" s="628"/>
      <c r="X313" s="628"/>
      <c r="Z313" s="728"/>
      <c r="AP313" s="729"/>
      <c r="AQ313" s="628"/>
      <c r="AR313" s="628"/>
      <c r="AS313" s="844"/>
      <c r="AT313" s="628"/>
      <c r="AU313" s="843" t="e">
        <f aca="false">IF($AT$44="region",IF($E313=AU$762,$S313,""),IF($G313=AU$762,$S313,""))</f>
        <v>#REF!</v>
      </c>
      <c r="AV313" s="843" t="e">
        <f aca="false">IF($AT$44="Region",IF($E313=AU$762,$T313,""),IF($G313=AU$762,$T313,""))</f>
        <v>#REF!</v>
      </c>
      <c r="AW313" s="628"/>
      <c r="AX313" s="843" t="e">
        <f aca="false">IF($AT$44="region",IF($E313=AX$762,$S313,""),IF($G313=AX$762,$S313,""))</f>
        <v>#REF!</v>
      </c>
      <c r="AY313" s="843" t="e">
        <f aca="false">IF($AT$44="Region",IF($E313=AX$762,$T313,""),IF($G313=AX$762,$T313,""))</f>
        <v>#REF!</v>
      </c>
      <c r="AZ313" s="628"/>
      <c r="BA313" s="843" t="e">
        <f aca="false">IF($AT$44="region",IF($E313=BA$762,$S313,""),IF($G313=BA$762,$S313,""))</f>
        <v>#REF!</v>
      </c>
      <c r="BB313" s="843" t="e">
        <f aca="false">IF($AT$44="Region",IF($E313=BA$762,$T313,""),IF($G313=BA$762,$T313,""))</f>
        <v>#REF!</v>
      </c>
      <c r="BC313" s="628"/>
      <c r="BD313" s="843" t="e">
        <f aca="false">IF($AT$44="region",IF($E313=BD$762,$S313,""),IF($G313=BD$762,$S313,""))</f>
        <v>#REF!</v>
      </c>
      <c r="BE313" s="843" t="e">
        <f aca="false">IF($AT$44="Region",IF($E313=BD$762,$T313,""),IF($G313=BD$762,$T313,""))</f>
        <v>#REF!</v>
      </c>
      <c r="BF313" s="628"/>
      <c r="BG313" s="843" t="e">
        <f aca="false">IF($AT$44="region",IF($E313=BG$762,$S313,""),IF($G313=BG$762,$S313,""))</f>
        <v>#REF!</v>
      </c>
      <c r="BH313" s="843" t="e">
        <f aca="false">IF($AT$44="Region",IF($E313=BG$762,$T313,""),IF($G313=BG$762,$T313,""))</f>
        <v>#REF!</v>
      </c>
      <c r="BI313" s="628"/>
      <c r="BJ313" s="843" t="str">
        <f aca="false">IF($E313=$BJ$47,S313,"")</f>
        <v/>
      </c>
      <c r="BK313" s="843" t="str">
        <f aca="false">IF($E313=$BJ$47,T313,"")</f>
        <v/>
      </c>
      <c r="BL313" s="628"/>
      <c r="BM313" s="843" t="str">
        <f aca="false">IF($E313=$BM$47,S313,"")</f>
        <v/>
      </c>
      <c r="BN313" s="843" t="str">
        <f aca="false">IF($E313=$BM$47,T313,"")</f>
        <v/>
      </c>
      <c r="BO313" s="628"/>
      <c r="BP313" s="843" t="str">
        <f aca="false">IF($E313=$BP$47,S313,"")</f>
        <v/>
      </c>
      <c r="BQ313" s="843" t="str">
        <f aca="false">IF($E313=$BP$47,T313,"")</f>
        <v/>
      </c>
      <c r="BR313" s="628"/>
      <c r="BS313" s="843" t="str">
        <f aca="false">IF($E313=$BS$47,S313,"")</f>
        <v/>
      </c>
      <c r="BT313" s="843" t="str">
        <f aca="false">IF($E313=$BS$47,T313,"")</f>
        <v/>
      </c>
      <c r="BU313" s="628"/>
      <c r="BV313" s="729"/>
    </row>
    <row r="314" s="667" customFormat="true" ht="15" hidden="false" customHeight="false" outlineLevel="0" collapsed="false">
      <c r="A314" s="828" t="n">
        <v>17</v>
      </c>
      <c r="B314" s="829" t="str">
        <f aca="false">CONCATENATE(E314,": ",C314)</f>
        <v>: </v>
      </c>
      <c r="C314" s="830"/>
      <c r="D314" s="830"/>
      <c r="E314" s="831"/>
      <c r="F314" s="830"/>
      <c r="G314" s="831"/>
      <c r="H314" s="832"/>
      <c r="I314" s="830"/>
      <c r="J314" s="830"/>
      <c r="K314" s="833"/>
      <c r="L314" s="834"/>
      <c r="M314" s="833"/>
      <c r="N314" s="836"/>
      <c r="O314" s="837"/>
      <c r="P314" s="833"/>
      <c r="Q314" s="838"/>
      <c r="R314" s="839"/>
      <c r="S314" s="840" t="str">
        <f aca="false">IF(R314="Y","",IF(AND(M314="",K314=""),"",IF(M314="",K314,M314)))</f>
        <v/>
      </c>
      <c r="T314" s="841" t="str">
        <f aca="false">IF(S314="","",IF($S$326="Y",U314,IF(S314&gt;=$S$318-$AB$35*$S$322,IF(S314&lt;=$S$318+$AB$35*$S$322,S314,""),"")))</f>
        <v/>
      </c>
      <c r="U314" s="840" t="str">
        <f aca="false">IF(R314="Y","",IF(AND(M314="",K314=""),"",IF(M314="",K314*O314,M314*O314)))</f>
        <v/>
      </c>
      <c r="V314" s="842" t="str">
        <f aca="false">IF(AND(N314="",L314=""),"",IF(N314="",L314,N314))</f>
        <v/>
      </c>
      <c r="W314" s="628"/>
      <c r="X314" s="628"/>
      <c r="Z314" s="728"/>
      <c r="AP314" s="729"/>
      <c r="AQ314" s="628"/>
      <c r="AR314" s="628"/>
      <c r="AS314" s="844"/>
      <c r="AT314" s="628"/>
      <c r="AU314" s="843" t="e">
        <f aca="false">IF($AT$44="region",IF($E314=AU$762,$S314,""),IF($G314=AU$762,$S314,""))</f>
        <v>#REF!</v>
      </c>
      <c r="AV314" s="843" t="e">
        <f aca="false">IF($AT$44="Region",IF($E314=AU$762,$T314,""),IF($G314=AU$762,$T314,""))</f>
        <v>#REF!</v>
      </c>
      <c r="AW314" s="628"/>
      <c r="AX314" s="843" t="e">
        <f aca="false">IF($AT$44="region",IF($E314=AX$762,$S314,""),IF($G314=AX$762,$S314,""))</f>
        <v>#REF!</v>
      </c>
      <c r="AY314" s="843" t="e">
        <f aca="false">IF($AT$44="Region",IF($E314=AX$762,$T314,""),IF($G314=AX$762,$T314,""))</f>
        <v>#REF!</v>
      </c>
      <c r="AZ314" s="628"/>
      <c r="BA314" s="843" t="e">
        <f aca="false">IF($AT$44="region",IF($E314=BA$762,$S314,""),IF($G314=BA$762,$S314,""))</f>
        <v>#REF!</v>
      </c>
      <c r="BB314" s="843" t="e">
        <f aca="false">IF($AT$44="Region",IF($E314=BA$762,$T314,""),IF($G314=BA$762,$T314,""))</f>
        <v>#REF!</v>
      </c>
      <c r="BC314" s="628"/>
      <c r="BD314" s="843" t="e">
        <f aca="false">IF($AT$44="region",IF($E314=BD$762,$S314,""),IF($G314=BD$762,$S314,""))</f>
        <v>#REF!</v>
      </c>
      <c r="BE314" s="843" t="e">
        <f aca="false">IF($AT$44="Region",IF($E314=BD$762,$T314,""),IF($G314=BD$762,$T314,""))</f>
        <v>#REF!</v>
      </c>
      <c r="BF314" s="628"/>
      <c r="BG314" s="843" t="e">
        <f aca="false">IF($AT$44="region",IF($E314=BG$762,$S314,""),IF($G314=BG$762,$S314,""))</f>
        <v>#REF!</v>
      </c>
      <c r="BH314" s="843" t="e">
        <f aca="false">IF($AT$44="Region",IF($E314=BG$762,$T314,""),IF($G314=BG$762,$T314,""))</f>
        <v>#REF!</v>
      </c>
      <c r="BI314" s="628"/>
      <c r="BJ314" s="843" t="str">
        <f aca="false">IF($E314=$BJ$47,S314,"")</f>
        <v/>
      </c>
      <c r="BK314" s="843" t="str">
        <f aca="false">IF($E314=$BJ$47,T314,"")</f>
        <v/>
      </c>
      <c r="BL314" s="628"/>
      <c r="BM314" s="843" t="str">
        <f aca="false">IF($E314=$BM$47,S314,"")</f>
        <v/>
      </c>
      <c r="BN314" s="843" t="str">
        <f aca="false">IF($E314=$BM$47,T314,"")</f>
        <v/>
      </c>
      <c r="BO314" s="628"/>
      <c r="BP314" s="843" t="str">
        <f aca="false">IF($E314=$BP$47,S314,"")</f>
        <v/>
      </c>
      <c r="BQ314" s="843" t="str">
        <f aca="false">IF($E314=$BP$47,T314,"")</f>
        <v/>
      </c>
      <c r="BR314" s="628"/>
      <c r="BS314" s="843" t="str">
        <f aca="false">IF($E314=$BS$47,S314,"")</f>
        <v/>
      </c>
      <c r="BT314" s="843" t="str">
        <f aca="false">IF($E314=$BS$47,T314,"")</f>
        <v/>
      </c>
      <c r="BU314" s="628"/>
      <c r="BV314" s="729"/>
    </row>
    <row r="315" s="667" customFormat="true" ht="15" hidden="false" customHeight="false" outlineLevel="0" collapsed="false">
      <c r="A315" s="828" t="n">
        <v>18</v>
      </c>
      <c r="B315" s="829" t="str">
        <f aca="false">CONCATENATE(E315,": ",C315)</f>
        <v>: </v>
      </c>
      <c r="C315" s="830"/>
      <c r="D315" s="830"/>
      <c r="E315" s="831"/>
      <c r="F315" s="830"/>
      <c r="G315" s="831"/>
      <c r="H315" s="832"/>
      <c r="I315" s="830"/>
      <c r="J315" s="830"/>
      <c r="K315" s="833"/>
      <c r="L315" s="833"/>
      <c r="M315" s="833"/>
      <c r="N315" s="836"/>
      <c r="O315" s="837"/>
      <c r="P315" s="833"/>
      <c r="Q315" s="838"/>
      <c r="R315" s="839"/>
      <c r="S315" s="840" t="str">
        <f aca="false">IF(R315="Y","",IF(AND(M315="",K315=""),"",IF(M315="",K315,M315)))</f>
        <v/>
      </c>
      <c r="T315" s="841" t="str">
        <f aca="false">IF(S315="","",IF($S$326="Y",U315,IF(S315&gt;=$S$318-$AB$35*$S$322,IF(S315&lt;=$S$318+$AB$35*$S$322,S315,""),"")))</f>
        <v/>
      </c>
      <c r="U315" s="840" t="str">
        <f aca="false">IF(R315="Y","",IF(AND(M315="",K315=""),"",IF(M315="",K315*O315,M315*O315)))</f>
        <v/>
      </c>
      <c r="V315" s="842" t="str">
        <f aca="false">IF(AND(N315="",L315=""),"",IF(N315="",L315,N315))</f>
        <v/>
      </c>
      <c r="W315" s="628"/>
      <c r="X315" s="628"/>
      <c r="Z315" s="728"/>
      <c r="AP315" s="729"/>
      <c r="AQ315" s="628"/>
      <c r="AR315" s="628"/>
      <c r="AS315" s="844"/>
      <c r="AT315" s="628"/>
      <c r="AU315" s="843" t="e">
        <f aca="false">IF($AT$44="region",IF($E315=AU$762,$S315,""),IF($G315=AU$762,$S315,""))</f>
        <v>#REF!</v>
      </c>
      <c r="AV315" s="843" t="e">
        <f aca="false">IF($AT$44="Region",IF($E315=AU$762,$T315,""),IF($G315=AU$762,$T315,""))</f>
        <v>#REF!</v>
      </c>
      <c r="AW315" s="628"/>
      <c r="AX315" s="843" t="e">
        <f aca="false">IF($AT$44="region",IF($E315=AX$762,$S315,""),IF($G315=AX$762,$S315,""))</f>
        <v>#REF!</v>
      </c>
      <c r="AY315" s="843" t="e">
        <f aca="false">IF($AT$44="Region",IF($E315=AX$762,$T315,""),IF($G315=AX$762,$T315,""))</f>
        <v>#REF!</v>
      </c>
      <c r="AZ315" s="628"/>
      <c r="BA315" s="843" t="e">
        <f aca="false">IF($AT$44="region",IF($E315=BA$762,$S315,""),IF($G315=BA$762,$S315,""))</f>
        <v>#REF!</v>
      </c>
      <c r="BB315" s="843" t="e">
        <f aca="false">IF($AT$44="Region",IF($E315=BA$762,$T315,""),IF($G315=BA$762,$T315,""))</f>
        <v>#REF!</v>
      </c>
      <c r="BC315" s="628"/>
      <c r="BD315" s="843" t="e">
        <f aca="false">IF($AT$44="region",IF($E315=BD$762,$S315,""),IF($G315=BD$762,$S315,""))</f>
        <v>#REF!</v>
      </c>
      <c r="BE315" s="843" t="e">
        <f aca="false">IF($AT$44="Region",IF($E315=BD$762,$T315,""),IF($G315=BD$762,$T315,""))</f>
        <v>#REF!</v>
      </c>
      <c r="BF315" s="628"/>
      <c r="BG315" s="843" t="e">
        <f aca="false">IF($AT$44="region",IF($E315=BG$762,$S315,""),IF($G315=BG$762,$S315,""))</f>
        <v>#REF!</v>
      </c>
      <c r="BH315" s="843" t="e">
        <f aca="false">IF($AT$44="Region",IF($E315=BG$762,$T315,""),IF($G315=BG$762,$T315,""))</f>
        <v>#REF!</v>
      </c>
      <c r="BI315" s="628"/>
      <c r="BJ315" s="843" t="str">
        <f aca="false">IF($E315=$BJ$47,S315,"")</f>
        <v/>
      </c>
      <c r="BK315" s="843" t="str">
        <f aca="false">IF($E315=$BJ$47,T315,"")</f>
        <v/>
      </c>
      <c r="BL315" s="628"/>
      <c r="BM315" s="843" t="str">
        <f aca="false">IF($E315=$BM$47,S315,"")</f>
        <v/>
      </c>
      <c r="BN315" s="843" t="str">
        <f aca="false">IF($E315=$BM$47,T315,"")</f>
        <v/>
      </c>
      <c r="BO315" s="628"/>
      <c r="BP315" s="843" t="str">
        <f aca="false">IF($E315=$BP$47,S315,"")</f>
        <v/>
      </c>
      <c r="BQ315" s="843" t="str">
        <f aca="false">IF($E315=$BP$47,T315,"")</f>
        <v/>
      </c>
      <c r="BR315" s="628"/>
      <c r="BS315" s="843" t="str">
        <f aca="false">IF($E315=$BS$47,S315,"")</f>
        <v/>
      </c>
      <c r="BT315" s="843" t="str">
        <f aca="false">IF($E315=$BS$47,T315,"")</f>
        <v/>
      </c>
      <c r="BU315" s="628"/>
      <c r="BV315" s="729"/>
    </row>
    <row r="316" s="667" customFormat="true" ht="15" hidden="false" customHeight="false" outlineLevel="0" collapsed="false">
      <c r="A316" s="828" t="n">
        <v>19</v>
      </c>
      <c r="B316" s="829" t="str">
        <f aca="false">CONCATENATE(E316,": ",C316)</f>
        <v>: </v>
      </c>
      <c r="C316" s="830"/>
      <c r="D316" s="830"/>
      <c r="E316" s="831"/>
      <c r="F316" s="830"/>
      <c r="G316" s="831"/>
      <c r="H316" s="832"/>
      <c r="I316" s="830"/>
      <c r="J316" s="830"/>
      <c r="K316" s="833"/>
      <c r="L316" s="833"/>
      <c r="M316" s="833"/>
      <c r="N316" s="836"/>
      <c r="O316" s="837"/>
      <c r="P316" s="833"/>
      <c r="Q316" s="838"/>
      <c r="R316" s="839"/>
      <c r="S316" s="840" t="str">
        <f aca="false">IF(R316="Y","",IF(AND(M316="",K316=""),"",IF(M316="",K316,M316)))</f>
        <v/>
      </c>
      <c r="T316" s="841" t="str">
        <f aca="false">IF(S316="","",IF($S$326="Y",U316,IF(S316&gt;=$S$318-$AB$35*$S$322,IF(S316&lt;=$S$318+$AB$35*$S$322,S316,""),"")))</f>
        <v/>
      </c>
      <c r="U316" s="840" t="str">
        <f aca="false">IF(R316="Y","",IF(AND(M316="",K316=""),"",IF(M316="",K316*O316,M316*O316)))</f>
        <v/>
      </c>
      <c r="V316" s="842" t="str">
        <f aca="false">IF(AND(N316="",L316=""),"",IF(N316="",L316,N316))</f>
        <v/>
      </c>
      <c r="W316" s="628"/>
      <c r="X316" s="628"/>
      <c r="Z316" s="728"/>
      <c r="AP316" s="729"/>
      <c r="AQ316" s="628"/>
      <c r="AR316" s="628"/>
      <c r="AS316" s="844"/>
      <c r="AT316" s="628"/>
      <c r="AU316" s="843" t="e">
        <f aca="false">IF($AT$44="region",IF($E316=AU$762,$S316,""),IF($G316=AU$762,$S316,""))</f>
        <v>#REF!</v>
      </c>
      <c r="AV316" s="843" t="e">
        <f aca="false">IF($AT$44="Region",IF($E316=AU$762,$T316,""),IF($G316=AU$762,$T316,""))</f>
        <v>#REF!</v>
      </c>
      <c r="AW316" s="628"/>
      <c r="AX316" s="843" t="e">
        <f aca="false">IF($AT$44="region",IF($E316=AX$762,$S316,""),IF($G316=AX$762,$S316,""))</f>
        <v>#REF!</v>
      </c>
      <c r="AY316" s="843" t="e">
        <f aca="false">IF($AT$44="Region",IF($E316=AX$762,$T316,""),IF($G316=AX$762,$T316,""))</f>
        <v>#REF!</v>
      </c>
      <c r="AZ316" s="628"/>
      <c r="BA316" s="843" t="e">
        <f aca="false">IF($AT$44="region",IF($E316=BA$762,$S316,""),IF($G316=BA$762,$S316,""))</f>
        <v>#REF!</v>
      </c>
      <c r="BB316" s="843" t="e">
        <f aca="false">IF($AT$44="Region",IF($E316=BA$762,$T316,""),IF($G316=BA$762,$T316,""))</f>
        <v>#REF!</v>
      </c>
      <c r="BC316" s="628"/>
      <c r="BD316" s="843" t="e">
        <f aca="false">IF($AT$44="region",IF($E316=BD$762,$S316,""),IF($G316=BD$762,$S316,""))</f>
        <v>#REF!</v>
      </c>
      <c r="BE316" s="843" t="e">
        <f aca="false">IF($AT$44="Region",IF($E316=BD$762,$T316,""),IF($G316=BD$762,$T316,""))</f>
        <v>#REF!</v>
      </c>
      <c r="BF316" s="628"/>
      <c r="BG316" s="843" t="e">
        <f aca="false">IF($AT$44="region",IF($E316=BG$762,$S316,""),IF($G316=BG$762,$S316,""))</f>
        <v>#REF!</v>
      </c>
      <c r="BH316" s="843" t="e">
        <f aca="false">IF($AT$44="Region",IF($E316=BG$762,$T316,""),IF($G316=BG$762,$T316,""))</f>
        <v>#REF!</v>
      </c>
      <c r="BI316" s="628"/>
      <c r="BJ316" s="843" t="str">
        <f aca="false">IF($E316=$BJ$47,S316,"")</f>
        <v/>
      </c>
      <c r="BK316" s="843" t="str">
        <f aca="false">IF($E316=$BJ$47,T316,"")</f>
        <v/>
      </c>
      <c r="BL316" s="628"/>
      <c r="BM316" s="843" t="str">
        <f aca="false">IF($E316=$BM$47,S316,"")</f>
        <v/>
      </c>
      <c r="BN316" s="843" t="str">
        <f aca="false">IF($E316=$BM$47,T316,"")</f>
        <v/>
      </c>
      <c r="BO316" s="628"/>
      <c r="BP316" s="843" t="str">
        <f aca="false">IF($E316=$BP$47,S316,"")</f>
        <v/>
      </c>
      <c r="BQ316" s="843" t="str">
        <f aca="false">IF($E316=$BP$47,T316,"")</f>
        <v/>
      </c>
      <c r="BR316" s="628"/>
      <c r="BS316" s="843" t="str">
        <f aca="false">IF($E316=$BS$47,S316,"")</f>
        <v/>
      </c>
      <c r="BT316" s="843" t="str">
        <f aca="false">IF($E316=$BS$47,T316,"")</f>
        <v/>
      </c>
      <c r="BU316" s="628"/>
      <c r="BV316" s="729"/>
    </row>
    <row r="317" s="667" customFormat="true" ht="15" hidden="false" customHeight="false" outlineLevel="0" collapsed="false">
      <c r="A317" s="828" t="n">
        <v>20</v>
      </c>
      <c r="B317" s="829" t="str">
        <f aca="false">CONCATENATE(E317,": ",C317)</f>
        <v>: </v>
      </c>
      <c r="C317" s="830"/>
      <c r="D317" s="830"/>
      <c r="E317" s="831"/>
      <c r="F317" s="830"/>
      <c r="G317" s="831"/>
      <c r="H317" s="832"/>
      <c r="I317" s="830"/>
      <c r="J317" s="830"/>
      <c r="K317" s="833"/>
      <c r="L317" s="833"/>
      <c r="M317" s="833"/>
      <c r="N317" s="836"/>
      <c r="O317" s="837"/>
      <c r="P317" s="833"/>
      <c r="Q317" s="838"/>
      <c r="R317" s="839"/>
      <c r="S317" s="840" t="str">
        <f aca="false">IF(R317="Y","",IF(AND(M317="",K317=""),"",IF(M317="",K317,M317)))</f>
        <v/>
      </c>
      <c r="T317" s="841" t="str">
        <f aca="false">IF(S317="","",IF($S$326="Y",U317,IF(S317&gt;=$S$318-$AB$35*$S$322,IF(S317&lt;=$S$318+$AB$35*$S$322,S317,""),"")))</f>
        <v/>
      </c>
      <c r="U317" s="840" t="str">
        <f aca="false">IF(R317="Y","",IF(AND(M317="",K317=""),"",IF(M317="",K317*O317,M317*O317)))</f>
        <v/>
      </c>
      <c r="V317" s="842" t="str">
        <f aca="false">IF(AND(N317="",L317=""),"",IF(N317="",L317,N317))</f>
        <v/>
      </c>
      <c r="W317" s="628"/>
      <c r="X317" s="628"/>
      <c r="Z317" s="728"/>
      <c r="AP317" s="729"/>
      <c r="AQ317" s="628"/>
      <c r="AR317" s="628"/>
      <c r="AS317" s="844"/>
      <c r="AT317" s="628"/>
      <c r="AU317" s="843" t="e">
        <f aca="false">IF($AT$44="region",IF($E317=AU$762,$S317,""),IF($G317=AU$762,$S317,""))</f>
        <v>#REF!</v>
      </c>
      <c r="AV317" s="843" t="e">
        <f aca="false">IF($AT$44="Region",IF($E317=AU$762,$T317,""),IF($G317=AU$762,$T317,""))</f>
        <v>#REF!</v>
      </c>
      <c r="AW317" s="628"/>
      <c r="AX317" s="843" t="e">
        <f aca="false">IF($AT$44="region",IF($E317=AX$762,$S317,""),IF($G317=AX$762,$S317,""))</f>
        <v>#REF!</v>
      </c>
      <c r="AY317" s="843" t="e">
        <f aca="false">IF($AT$44="Region",IF($E317=AX$762,$T317,""),IF($G317=AX$762,$T317,""))</f>
        <v>#REF!</v>
      </c>
      <c r="AZ317" s="628"/>
      <c r="BA317" s="843" t="e">
        <f aca="false">IF($AT$44="region",IF($E317=BA$762,$S317,""),IF($G317=BA$762,$S317,""))</f>
        <v>#REF!</v>
      </c>
      <c r="BB317" s="843" t="e">
        <f aca="false">IF($AT$44="Region",IF($E317=BA$762,$T317,""),IF($G317=BA$762,$T317,""))</f>
        <v>#REF!</v>
      </c>
      <c r="BC317" s="628"/>
      <c r="BD317" s="843" t="e">
        <f aca="false">IF($AT$44="region",IF($E317=BD$762,$S317,""),IF($G317=BD$762,$S317,""))</f>
        <v>#REF!</v>
      </c>
      <c r="BE317" s="843" t="e">
        <f aca="false">IF($AT$44="Region",IF($E317=BD$762,$T317,""),IF($G317=BD$762,$T317,""))</f>
        <v>#REF!</v>
      </c>
      <c r="BF317" s="628"/>
      <c r="BG317" s="843" t="e">
        <f aca="false">IF($AT$44="region",IF($E317=BG$762,$S317,""),IF($G317=BG$762,$S317,""))</f>
        <v>#REF!</v>
      </c>
      <c r="BH317" s="843" t="e">
        <f aca="false">IF($AT$44="Region",IF($E317=BG$762,$T317,""),IF($G317=BG$762,$T317,""))</f>
        <v>#REF!</v>
      </c>
      <c r="BI317" s="628"/>
      <c r="BJ317" s="843" t="str">
        <f aca="false">IF($E317=$BJ$47,S317,"")</f>
        <v/>
      </c>
      <c r="BK317" s="843" t="str">
        <f aca="false">IF($E317=$BJ$47,T317,"")</f>
        <v/>
      </c>
      <c r="BL317" s="628"/>
      <c r="BM317" s="843" t="str">
        <f aca="false">IF($E317=$BM$47,S317,"")</f>
        <v/>
      </c>
      <c r="BN317" s="843" t="str">
        <f aca="false">IF($E317=$BM$47,T317,"")</f>
        <v/>
      </c>
      <c r="BO317" s="628"/>
      <c r="BP317" s="843" t="str">
        <f aca="false">IF($E317=$BP$47,S317,"")</f>
        <v/>
      </c>
      <c r="BQ317" s="843" t="str">
        <f aca="false">IF($E317=$BP$47,T317,"")</f>
        <v/>
      </c>
      <c r="BR317" s="628"/>
      <c r="BS317" s="843" t="str">
        <f aca="false">IF($E317=$BS$47,S317,"")</f>
        <v/>
      </c>
      <c r="BT317" s="843" t="str">
        <f aca="false">IF($E317=$BS$47,T317,"")</f>
        <v/>
      </c>
      <c r="BU317" s="628"/>
      <c r="BV317" s="729"/>
    </row>
    <row r="318" s="667" customFormat="true" ht="15" hidden="false" customHeight="false" outlineLevel="0" collapsed="false">
      <c r="A318" s="846"/>
      <c r="B318" s="847" t="s">
        <v>409</v>
      </c>
      <c r="C318" s="848"/>
      <c r="D318" s="848"/>
      <c r="E318" s="848"/>
      <c r="F318" s="848"/>
      <c r="G318" s="848"/>
      <c r="H318" s="810"/>
      <c r="I318" s="628"/>
      <c r="J318" s="849"/>
      <c r="K318" s="810"/>
      <c r="L318" s="810"/>
      <c r="M318" s="810" t="s">
        <v>354</v>
      </c>
      <c r="N318" s="810"/>
      <c r="O318" s="810"/>
      <c r="P318" s="838"/>
      <c r="Q318" s="838"/>
      <c r="R318" s="849" t="s">
        <v>356</v>
      </c>
      <c r="S318" s="850" t="n">
        <v>3.42857142857143</v>
      </c>
      <c r="T318" s="911" t="n">
        <v>3.42857142857143</v>
      </c>
      <c r="U318" s="851" t="e">
        <f aca="false">#DIV/0!</f>
        <v>#DIV/0!</v>
      </c>
      <c r="V318" s="628"/>
      <c r="W318" s="628"/>
      <c r="X318" s="628"/>
      <c r="Z318" s="912"/>
      <c r="AP318" s="729"/>
      <c r="AQ318" s="628"/>
      <c r="AR318" s="628"/>
      <c r="AS318" s="628"/>
      <c r="AT318" s="849" t="s">
        <v>356</v>
      </c>
      <c r="AU318" s="852" t="e">
        <f aca="false">AVERAGE(AU298:AU317)</f>
        <v>#REF!</v>
      </c>
      <c r="AV318" s="852" t="e">
        <f aca="false">SUM(AV298:AV317)/COUNTIF(AV298:AV317,"&gt;0")</f>
        <v>#REF!</v>
      </c>
      <c r="AW318" s="628"/>
      <c r="AX318" s="852" t="e">
        <f aca="false">AVERAGE(AX298:AX317)</f>
        <v>#REF!</v>
      </c>
      <c r="AY318" s="852" t="e">
        <f aca="false">SUM(AY298:AY317)/COUNTIF(AY298:AY317,"&gt;0")</f>
        <v>#REF!</v>
      </c>
      <c r="AZ318" s="628"/>
      <c r="BA318" s="852" t="e">
        <f aca="false">AVERAGE(BA298:BA317)</f>
        <v>#REF!</v>
      </c>
      <c r="BB318" s="852" t="e">
        <f aca="false">SUM(BB298:BB317)/COUNTIF(BB298:BB317,"&gt;0")</f>
        <v>#REF!</v>
      </c>
      <c r="BC318" s="628"/>
      <c r="BD318" s="852" t="e">
        <f aca="false">AVERAGE(BD298:BD317)</f>
        <v>#REF!</v>
      </c>
      <c r="BE318" s="852" t="e">
        <f aca="false">SUM(BE298:BE317)/COUNTIF(BE298:BE317,"&gt;0")</f>
        <v>#REF!</v>
      </c>
      <c r="BF318" s="628"/>
      <c r="BG318" s="852" t="e">
        <f aca="false">AVERAGE(BG298:BG317)</f>
        <v>#REF!</v>
      </c>
      <c r="BH318" s="852" t="e">
        <f aca="false">SUM(BH298:BH317)/COUNTIF(BH298:BH317,"&gt;0")</f>
        <v>#REF!</v>
      </c>
      <c r="BI318" s="849"/>
      <c r="BJ318" s="852" t="e">
        <f aca="false">AVERAGE(BJ298:BJ317)</f>
        <v>#DIV/0!</v>
      </c>
      <c r="BK318" s="852" t="e">
        <f aca="false">SUM(BK298:BK317)/COUNTIF(BK298:BK317,"&gt;0")</f>
        <v>#DIV/0!</v>
      </c>
      <c r="BL318" s="628"/>
      <c r="BM318" s="852" t="e">
        <f aca="false">AVERAGE(BM298:BM317)</f>
        <v>#DIV/0!</v>
      </c>
      <c r="BN318" s="852" t="e">
        <f aca="false">SUM(BN298:BN317)/COUNTIF(BN298:BN317,"&gt;0")</f>
        <v>#DIV/0!</v>
      </c>
      <c r="BO318" s="628"/>
      <c r="BP318" s="852" t="e">
        <f aca="false">AVERAGE(BP298:BP317)</f>
        <v>#DIV/0!</v>
      </c>
      <c r="BQ318" s="852" t="e">
        <f aca="false">SUM(BQ298:BQ317)/COUNTIF(BQ298:BQ317,"&gt;0")</f>
        <v>#DIV/0!</v>
      </c>
      <c r="BR318" s="628"/>
      <c r="BS318" s="852" t="e">
        <f aca="false">AVERAGE(BS298:BS317)</f>
        <v>#DIV/0!</v>
      </c>
      <c r="BT318" s="852" t="e">
        <f aca="false">SUM(BT298:BT317)/COUNTIF(BT298:BT317,"&gt;0")</f>
        <v>#DIV/0!</v>
      </c>
      <c r="BU318" s="628"/>
      <c r="BV318" s="729"/>
    </row>
    <row r="319" s="667" customFormat="true" ht="15" hidden="false" customHeight="true" outlineLevel="0" collapsed="false">
      <c r="A319" s="846"/>
      <c r="B319" s="847" t="s">
        <v>410</v>
      </c>
      <c r="C319" s="848" t="s">
        <v>358</v>
      </c>
      <c r="D319" s="926" t="s">
        <v>523</v>
      </c>
      <c r="E319" s="926"/>
      <c r="F319" s="926"/>
      <c r="G319" s="926"/>
      <c r="H319" s="926"/>
      <c r="I319" s="926"/>
      <c r="J319" s="926"/>
      <c r="K319" s="926"/>
      <c r="L319" s="810"/>
      <c r="M319" s="810"/>
      <c r="N319" s="810"/>
      <c r="O319" s="810"/>
      <c r="P319" s="838"/>
      <c r="Q319" s="838"/>
      <c r="R319" s="854" t="s">
        <v>97</v>
      </c>
      <c r="S319" s="855" t="n">
        <v>5.08534478639189</v>
      </c>
      <c r="T319" s="913" t="n">
        <v>5.08534478639189</v>
      </c>
      <c r="U319" s="855" t="e">
        <f aca="false">#DIV/0!</f>
        <v>#DIV/0!</v>
      </c>
      <c r="V319" s="856" t="n">
        <v>1</v>
      </c>
      <c r="W319" s="669" t="s">
        <v>360</v>
      </c>
      <c r="X319" s="628"/>
      <c r="Y319" s="628" t="s">
        <v>361</v>
      </c>
      <c r="Z319" s="914"/>
      <c r="AP319" s="729"/>
      <c r="AQ319" s="628"/>
      <c r="AR319" s="628"/>
      <c r="AS319" s="628"/>
      <c r="AT319" s="854" t="s">
        <v>97</v>
      </c>
      <c r="AU319" s="857" t="e">
        <f aca="false">AU318+(AU324*AU321)</f>
        <v>#REF!</v>
      </c>
      <c r="AV319" s="857" t="e">
        <f aca="false">AV318+(AV324*AU321)</f>
        <v>#REF!</v>
      </c>
      <c r="AW319" s="628"/>
      <c r="AX319" s="857" t="e">
        <f aca="false">AX318+(AX324*AX321)</f>
        <v>#REF!</v>
      </c>
      <c r="AY319" s="857" t="e">
        <f aca="false">AY318+(AY324*AX321)</f>
        <v>#REF!</v>
      </c>
      <c r="AZ319" s="628"/>
      <c r="BA319" s="857" t="e">
        <f aca="false">BA318+(BA324*BA321)</f>
        <v>#REF!</v>
      </c>
      <c r="BB319" s="857" t="e">
        <f aca="false">BB318+(BB324*BA321)</f>
        <v>#REF!</v>
      </c>
      <c r="BC319" s="628"/>
      <c r="BD319" s="857" t="e">
        <f aca="false">BD318+(BD324*BD321)</f>
        <v>#REF!</v>
      </c>
      <c r="BE319" s="857" t="e">
        <f aca="false">BE318+(BE324*BD321)</f>
        <v>#REF!</v>
      </c>
      <c r="BF319" s="628"/>
      <c r="BG319" s="857" t="e">
        <f aca="false">BG318+(BG324*BG321)</f>
        <v>#REF!</v>
      </c>
      <c r="BH319" s="857" t="e">
        <f aca="false">BH318+(BH324*BG321)</f>
        <v>#REF!</v>
      </c>
      <c r="BI319" s="854"/>
      <c r="BJ319" s="857" t="e">
        <f aca="false">BJ318+(BJ324*BJ321)</f>
        <v>#DIV/0!</v>
      </c>
      <c r="BK319" s="857" t="e">
        <f aca="false">BK318+(BK324*BJ321)</f>
        <v>#DIV/0!</v>
      </c>
      <c r="BL319" s="628"/>
      <c r="BM319" s="857" t="e">
        <f aca="false">BM318+(BM324*BM321)</f>
        <v>#DIV/0!</v>
      </c>
      <c r="BN319" s="857" t="e">
        <f aca="false">BN318+(BN324*BM321)</f>
        <v>#DIV/0!</v>
      </c>
      <c r="BO319" s="628"/>
      <c r="BP319" s="857" t="e">
        <f aca="false">BP318+(BP324*BP321)</f>
        <v>#DIV/0!</v>
      </c>
      <c r="BQ319" s="857" t="e">
        <f aca="false">BQ318+(BQ324*BP321)</f>
        <v>#DIV/0!</v>
      </c>
      <c r="BR319" s="628"/>
      <c r="BS319" s="857" t="e">
        <f aca="false">BS318+(BS324*BS321)</f>
        <v>#DIV/0!</v>
      </c>
      <c r="BT319" s="857" t="e">
        <f aca="false">BT318+(BT324*BS321)</f>
        <v>#DIV/0!</v>
      </c>
      <c r="BU319" s="628"/>
      <c r="BV319" s="729"/>
    </row>
    <row r="320" s="667" customFormat="true" ht="15" hidden="false" customHeight="false" outlineLevel="0" collapsed="false">
      <c r="A320" s="846"/>
      <c r="B320" s="847" t="s">
        <v>411</v>
      </c>
      <c r="C320" s="858"/>
      <c r="D320" s="926"/>
      <c r="E320" s="926"/>
      <c r="F320" s="926"/>
      <c r="G320" s="926"/>
      <c r="H320" s="926"/>
      <c r="I320" s="926"/>
      <c r="J320" s="926"/>
      <c r="K320" s="926"/>
      <c r="L320" s="628"/>
      <c r="M320" s="628"/>
      <c r="N320" s="810"/>
      <c r="O320" s="810"/>
      <c r="P320" s="810"/>
      <c r="Q320" s="810"/>
      <c r="R320" s="854" t="s">
        <v>98</v>
      </c>
      <c r="S320" s="855" t="n">
        <v>1.77179807075097</v>
      </c>
      <c r="T320" s="913" t="n">
        <v>1.77179807075097</v>
      </c>
      <c r="U320" s="855" t="e">
        <f aca="false">#DIV/0!</f>
        <v>#DIV/0!</v>
      </c>
      <c r="V320" s="856" t="n">
        <v>1</v>
      </c>
      <c r="W320" s="669" t="s">
        <v>364</v>
      </c>
      <c r="X320" s="628"/>
      <c r="Y320" s="859" t="s">
        <v>166</v>
      </c>
      <c r="Z320" s="914"/>
      <c r="AP320" s="729"/>
      <c r="AQ320" s="628"/>
      <c r="AR320" s="628"/>
      <c r="AS320" s="628"/>
      <c r="AT320" s="854" t="s">
        <v>98</v>
      </c>
      <c r="AU320" s="857" t="e">
        <f aca="false">AU318-(AU324*AU322)</f>
        <v>#REF!</v>
      </c>
      <c r="AV320" s="857" t="e">
        <f aca="false">AV318-(AV324*AU322)</f>
        <v>#REF!</v>
      </c>
      <c r="AW320" s="628"/>
      <c r="AX320" s="857" t="e">
        <f aca="false">AX318-(AX324*AX322)</f>
        <v>#REF!</v>
      </c>
      <c r="AY320" s="857" t="e">
        <f aca="false">AY318-(AY324*AX322)</f>
        <v>#REF!</v>
      </c>
      <c r="AZ320" s="628"/>
      <c r="BA320" s="857" t="e">
        <f aca="false">BA318-(BA324*BA322)</f>
        <v>#REF!</v>
      </c>
      <c r="BB320" s="857" t="e">
        <f aca="false">BB318-(BB324*BA322)</f>
        <v>#REF!</v>
      </c>
      <c r="BC320" s="628"/>
      <c r="BD320" s="857" t="e">
        <f aca="false">BD318-(BD324*BD322)</f>
        <v>#REF!</v>
      </c>
      <c r="BE320" s="857" t="e">
        <f aca="false">BE318-(BE324*BD322)</f>
        <v>#REF!</v>
      </c>
      <c r="BF320" s="628"/>
      <c r="BG320" s="857" t="e">
        <f aca="false">BG318-(BG324*BG322)</f>
        <v>#REF!</v>
      </c>
      <c r="BH320" s="857" t="e">
        <f aca="false">BH318-(BH324*BG322)</f>
        <v>#REF!</v>
      </c>
      <c r="BI320" s="854"/>
      <c r="BJ320" s="857" t="e">
        <f aca="false">BJ318-(BJ324*BJ322)</f>
        <v>#DIV/0!</v>
      </c>
      <c r="BK320" s="857" t="e">
        <f aca="false">BK318-(BK324*BJ322)</f>
        <v>#DIV/0!</v>
      </c>
      <c r="BL320" s="628"/>
      <c r="BM320" s="857" t="e">
        <f aca="false">BM318-(BM324*BM322)</f>
        <v>#DIV/0!</v>
      </c>
      <c r="BN320" s="857" t="e">
        <f aca="false">BN318-(BN324*BM322)</f>
        <v>#DIV/0!</v>
      </c>
      <c r="BO320" s="628"/>
      <c r="BP320" s="857" t="e">
        <f aca="false">BP318-(BP324*BP322)</f>
        <v>#DIV/0!</v>
      </c>
      <c r="BQ320" s="857" t="e">
        <f aca="false">BQ318-(BQ324*BP322)</f>
        <v>#DIV/0!</v>
      </c>
      <c r="BR320" s="628"/>
      <c r="BS320" s="857" t="e">
        <f aca="false">BS318-(BS324*BS322)</f>
        <v>#DIV/0!</v>
      </c>
      <c r="BT320" s="857" t="e">
        <f aca="false">BT318-(BT324*BS322)</f>
        <v>#DIV/0!</v>
      </c>
      <c r="BU320" s="628"/>
      <c r="BV320" s="729"/>
    </row>
    <row r="321" s="667" customFormat="true" ht="14.25" hidden="false" customHeight="false" outlineLevel="0" collapsed="false">
      <c r="A321" s="846"/>
      <c r="B321" s="846"/>
      <c r="C321" s="858"/>
      <c r="D321" s="926"/>
      <c r="E321" s="926"/>
      <c r="F321" s="926"/>
      <c r="G321" s="926"/>
      <c r="H321" s="926"/>
      <c r="I321" s="926"/>
      <c r="J321" s="926"/>
      <c r="K321" s="926"/>
      <c r="L321" s="810"/>
      <c r="M321" s="810"/>
      <c r="N321" s="810"/>
      <c r="O321" s="810"/>
      <c r="P321" s="810"/>
      <c r="Q321" s="810"/>
      <c r="R321" s="854" t="s">
        <v>365</v>
      </c>
      <c r="S321" s="855" t="s">
        <v>232</v>
      </c>
      <c r="T321" s="855" t="s">
        <v>232</v>
      </c>
      <c r="U321" s="855" t="e">
        <f aca="false">#DIV/0!</f>
        <v>#DIV/0!</v>
      </c>
      <c r="V321" s="810"/>
      <c r="W321" s="810"/>
      <c r="X321" s="810"/>
      <c r="Z321" s="914"/>
      <c r="AP321" s="729"/>
      <c r="AQ321" s="810"/>
      <c r="AR321" s="810"/>
      <c r="AS321" s="861" t="s">
        <v>366</v>
      </c>
      <c r="AT321" s="861"/>
      <c r="AU321" s="856" t="n">
        <v>1</v>
      </c>
      <c r="AV321" s="810"/>
      <c r="AW321" s="810"/>
      <c r="AX321" s="856" t="n">
        <v>1</v>
      </c>
      <c r="AY321" s="810"/>
      <c r="AZ321" s="810"/>
      <c r="BA321" s="856" t="n">
        <v>1</v>
      </c>
      <c r="BB321" s="810"/>
      <c r="BC321" s="810"/>
      <c r="BD321" s="856" t="n">
        <v>1</v>
      </c>
      <c r="BE321" s="810"/>
      <c r="BF321" s="810"/>
      <c r="BG321" s="856" t="n">
        <v>1</v>
      </c>
      <c r="BH321" s="810"/>
      <c r="BI321" s="854"/>
      <c r="BJ321" s="856" t="n">
        <v>1</v>
      </c>
      <c r="BK321" s="810"/>
      <c r="BL321" s="810"/>
      <c r="BM321" s="856" t="n">
        <v>1</v>
      </c>
      <c r="BN321" s="810"/>
      <c r="BO321" s="810"/>
      <c r="BP321" s="856" t="n">
        <v>1</v>
      </c>
      <c r="BQ321" s="810"/>
      <c r="BR321" s="810"/>
      <c r="BS321" s="856" t="n">
        <v>1</v>
      </c>
      <c r="BT321" s="810"/>
      <c r="BU321" s="810"/>
      <c r="BV321" s="729"/>
    </row>
    <row r="322" s="667" customFormat="true" ht="14.25" hidden="false" customHeight="false" outlineLevel="0" collapsed="false">
      <c r="A322" s="862" t="str">
        <f aca="false">HYPERLINK("#"&amp;"'"&amp;A$1&amp;"'!a1","Back to top")</f>
        <v>Back to top</v>
      </c>
      <c r="B322" s="862"/>
      <c r="C322" s="858"/>
      <c r="D322" s="926"/>
      <c r="E322" s="926"/>
      <c r="F322" s="926"/>
      <c r="G322" s="926"/>
      <c r="H322" s="926"/>
      <c r="I322" s="926"/>
      <c r="J322" s="926"/>
      <c r="K322" s="926"/>
      <c r="L322" s="810"/>
      <c r="M322" s="810"/>
      <c r="N322" s="669"/>
      <c r="O322" s="669"/>
      <c r="P322" s="810"/>
      <c r="Q322" s="810"/>
      <c r="R322" s="854" t="s">
        <v>371</v>
      </c>
      <c r="S322" s="855" t="n">
        <v>1.65677335782046</v>
      </c>
      <c r="T322" s="855" t="n">
        <v>1.65677335782046</v>
      </c>
      <c r="U322" s="855" t="e">
        <f aca="false">#DIV/0!</f>
        <v>#DIV/0!</v>
      </c>
      <c r="V322" s="810"/>
      <c r="W322" s="810"/>
      <c r="X322" s="810"/>
      <c r="Z322" s="914"/>
      <c r="AP322" s="729"/>
      <c r="AQ322" s="810"/>
      <c r="AR322" s="810"/>
      <c r="AS322" s="861"/>
      <c r="AT322" s="861"/>
      <c r="AU322" s="856" t="n">
        <v>1</v>
      </c>
      <c r="AV322" s="810"/>
      <c r="AW322" s="810"/>
      <c r="AX322" s="856" t="n">
        <v>1</v>
      </c>
      <c r="AY322" s="810"/>
      <c r="AZ322" s="810"/>
      <c r="BA322" s="856" t="n">
        <v>1</v>
      </c>
      <c r="BB322" s="810"/>
      <c r="BC322" s="810"/>
      <c r="BD322" s="856" t="n">
        <v>1</v>
      </c>
      <c r="BE322" s="810"/>
      <c r="BF322" s="810"/>
      <c r="BG322" s="856" t="n">
        <v>1</v>
      </c>
      <c r="BH322" s="810"/>
      <c r="BI322" s="854"/>
      <c r="BJ322" s="856" t="n">
        <v>1</v>
      </c>
      <c r="BK322" s="810"/>
      <c r="BL322" s="810"/>
      <c r="BM322" s="856" t="n">
        <v>1</v>
      </c>
      <c r="BN322" s="810"/>
      <c r="BO322" s="810"/>
      <c r="BP322" s="856" t="n">
        <v>1</v>
      </c>
      <c r="BQ322" s="810"/>
      <c r="BR322" s="810"/>
      <c r="BS322" s="856" t="n">
        <v>1</v>
      </c>
      <c r="BT322" s="810"/>
      <c r="BU322" s="810"/>
      <c r="BV322" s="729"/>
    </row>
    <row r="323" s="667" customFormat="true" ht="15" hidden="false" customHeight="false" outlineLevel="0" collapsed="false">
      <c r="A323" s="846"/>
      <c r="B323" s="846"/>
      <c r="C323" s="828"/>
      <c r="D323" s="926"/>
      <c r="E323" s="926"/>
      <c r="F323" s="926"/>
      <c r="G323" s="926"/>
      <c r="H323" s="926"/>
      <c r="I323" s="926"/>
      <c r="J323" s="926"/>
      <c r="K323" s="926"/>
      <c r="L323" s="810"/>
      <c r="M323" s="810"/>
      <c r="N323" s="810"/>
      <c r="O323" s="810"/>
      <c r="P323" s="810"/>
      <c r="Q323" s="810"/>
      <c r="R323" s="863" t="s">
        <v>372</v>
      </c>
      <c r="S323" s="864" t="n">
        <v>7</v>
      </c>
      <c r="T323" s="864" t="n">
        <v>7</v>
      </c>
      <c r="U323" s="865"/>
      <c r="V323" s="866" t="s">
        <v>369</v>
      </c>
      <c r="W323" s="810"/>
      <c r="X323" s="810"/>
      <c r="Z323" s="728"/>
      <c r="AP323" s="729"/>
      <c r="AQ323" s="810"/>
      <c r="AR323" s="810"/>
      <c r="AS323" s="810"/>
      <c r="AT323" s="854" t="s">
        <v>365</v>
      </c>
      <c r="AU323" s="857" t="e">
        <f aca="false">IF((0.67*AU324)&gt;AU318,"no","yes")</f>
        <v>#REF!</v>
      </c>
      <c r="AV323" s="857" t="e">
        <f aca="false">IF((0.67*AV324)&gt;AV318,"no","yes")</f>
        <v>#REF!</v>
      </c>
      <c r="AW323" s="810"/>
      <c r="AX323" s="857" t="e">
        <f aca="false">IF((0.67*AX324)&gt;AX318,"no","yes")</f>
        <v>#REF!</v>
      </c>
      <c r="AY323" s="857" t="e">
        <f aca="false">IF((0.67*AY324)&gt;AY318,"no","yes")</f>
        <v>#REF!</v>
      </c>
      <c r="AZ323" s="810"/>
      <c r="BA323" s="857" t="e">
        <f aca="false">IF((0.67*BA324)&gt;BA318,"no","yes")</f>
        <v>#REF!</v>
      </c>
      <c r="BB323" s="857" t="e">
        <f aca="false">IF((0.67*BB324)&gt;BB318,"no","yes")</f>
        <v>#REF!</v>
      </c>
      <c r="BC323" s="810"/>
      <c r="BD323" s="857" t="e">
        <f aca="false">IF((0.67*BD324)&gt;BD318,"no","yes")</f>
        <v>#REF!</v>
      </c>
      <c r="BE323" s="857" t="e">
        <f aca="false">IF((0.67*BE324)&gt;BE318,"no","yes")</f>
        <v>#REF!</v>
      </c>
      <c r="BF323" s="810"/>
      <c r="BG323" s="857" t="e">
        <f aca="false">IF((0.67*BG324)&gt;BG318,"no","yes")</f>
        <v>#REF!</v>
      </c>
      <c r="BH323" s="857" t="e">
        <f aca="false">IF((0.67*BH324)&gt;BH318,"no","yes")</f>
        <v>#REF!</v>
      </c>
      <c r="BI323" s="863"/>
      <c r="BJ323" s="857" t="e">
        <f aca="false">IF((0.67*BJ324)&gt;BJ318,"no","yes")</f>
        <v>#DIV/0!</v>
      </c>
      <c r="BK323" s="857" t="e">
        <f aca="false">IF((0.67*BK324)&gt;BK318,"no","yes")</f>
        <v>#DIV/0!</v>
      </c>
      <c r="BL323" s="810"/>
      <c r="BM323" s="857" t="e">
        <f aca="false">IF((0.67*BM324)&gt;BM318,"no","yes")</f>
        <v>#DIV/0!</v>
      </c>
      <c r="BN323" s="857" t="e">
        <f aca="false">IF((0.67*BN324)&gt;BN318,"no","yes")</f>
        <v>#DIV/0!</v>
      </c>
      <c r="BO323" s="810"/>
      <c r="BP323" s="857" t="e">
        <f aca="false">IF((0.67*BP324)&gt;BP318,"no","yes")</f>
        <v>#DIV/0!</v>
      </c>
      <c r="BQ323" s="857" t="e">
        <f aca="false">IF((0.67*BQ324)&gt;BQ318,"no","yes")</f>
        <v>#DIV/0!</v>
      </c>
      <c r="BR323" s="810"/>
      <c r="BS323" s="857" t="e">
        <f aca="false">IF((0.67*BS324)&gt;BS318,"no","yes")</f>
        <v>#DIV/0!</v>
      </c>
      <c r="BT323" s="857" t="e">
        <f aca="false">IF((0.67*BT324)&gt;BT318,"no","yes")</f>
        <v>#DIV/0!</v>
      </c>
      <c r="BU323" s="810"/>
      <c r="BV323" s="729"/>
    </row>
    <row r="324" s="667" customFormat="true" ht="14.25" hidden="false" customHeight="false" outlineLevel="0" collapsed="false">
      <c r="C324" s="846"/>
      <c r="D324" s="926"/>
      <c r="E324" s="926"/>
      <c r="F324" s="926"/>
      <c r="G324" s="926"/>
      <c r="H324" s="926"/>
      <c r="I324" s="926"/>
      <c r="J324" s="926"/>
      <c r="K324" s="926"/>
      <c r="L324" s="810"/>
      <c r="M324" s="810"/>
      <c r="N324" s="810"/>
      <c r="O324" s="810"/>
      <c r="P324" s="810"/>
      <c r="Q324" s="810"/>
      <c r="R324" s="810"/>
      <c r="S324" s="865"/>
      <c r="T324" s="916"/>
      <c r="U324" s="916"/>
      <c r="V324" s="894"/>
      <c r="W324" s="895"/>
      <c r="X324" s="896"/>
      <c r="Z324" s="728"/>
      <c r="AP324" s="729"/>
      <c r="AQ324" s="810"/>
      <c r="AR324" s="810"/>
      <c r="AS324" s="810"/>
      <c r="AT324" s="854" t="s">
        <v>371</v>
      </c>
      <c r="AU324" s="857" t="e">
        <f aca="false">_xlfn.STDEV.P(AU298:AU317)</f>
        <v>#REF!</v>
      </c>
      <c r="AV324" s="857" t="e">
        <f aca="false">_xlfn.STDEV.P(AV298:AV317)</f>
        <v>#REF!</v>
      </c>
      <c r="AW324" s="810"/>
      <c r="AX324" s="857" t="e">
        <f aca="false">_xlfn.STDEV.P(AX298:AX317)</f>
        <v>#REF!</v>
      </c>
      <c r="AY324" s="857" t="e">
        <f aca="false">_xlfn.STDEV.P(AY298:AY317)</f>
        <v>#REF!</v>
      </c>
      <c r="AZ324" s="810"/>
      <c r="BA324" s="857" t="e">
        <f aca="false">_xlfn.STDEV.P(BA298:BA317)</f>
        <v>#REF!</v>
      </c>
      <c r="BB324" s="857" t="e">
        <f aca="false">_xlfn.STDEV.P(BB298:BB317)</f>
        <v>#REF!</v>
      </c>
      <c r="BC324" s="810"/>
      <c r="BD324" s="857" t="e">
        <f aca="false">_xlfn.STDEV.P(BD298:BD317)</f>
        <v>#REF!</v>
      </c>
      <c r="BE324" s="857" t="e">
        <f aca="false">_xlfn.STDEV.P(BE298:BE317)</f>
        <v>#REF!</v>
      </c>
      <c r="BF324" s="810"/>
      <c r="BG324" s="857" t="e">
        <f aca="false">_xlfn.STDEV.P(BG298:BG317)</f>
        <v>#REF!</v>
      </c>
      <c r="BH324" s="857" t="e">
        <f aca="false">_xlfn.STDEV.P(BH298:BH317)</f>
        <v>#REF!</v>
      </c>
      <c r="BI324" s="810"/>
      <c r="BJ324" s="857" t="e">
        <f aca="false">_xlfn.STDEV.P(BJ298:BJ317)</f>
        <v>#DIV/0!</v>
      </c>
      <c r="BK324" s="857" t="e">
        <f aca="false">_xlfn.STDEV.P(BK298:BK317)</f>
        <v>#DIV/0!</v>
      </c>
      <c r="BL324" s="810"/>
      <c r="BM324" s="857" t="e">
        <f aca="false">_xlfn.STDEV.P(BM298:BM317)</f>
        <v>#DIV/0!</v>
      </c>
      <c r="BN324" s="857" t="e">
        <f aca="false">_xlfn.STDEV.P(BN298:BN317)</f>
        <v>#DIV/0!</v>
      </c>
      <c r="BO324" s="810"/>
      <c r="BP324" s="857" t="e">
        <f aca="false">_xlfn.STDEV.P(BP298:BP317)</f>
        <v>#DIV/0!</v>
      </c>
      <c r="BQ324" s="857" t="e">
        <f aca="false">_xlfn.STDEV.P(BQ298:BQ317)</f>
        <v>#DIV/0!</v>
      </c>
      <c r="BR324" s="810"/>
      <c r="BS324" s="857" t="e">
        <f aca="false">_xlfn.STDEV.P(BS298:BS317)</f>
        <v>#DIV/0!</v>
      </c>
      <c r="BT324" s="857" t="e">
        <f aca="false">_xlfn.STDEV.P(BT298:BT317)</f>
        <v>#DIV/0!</v>
      </c>
      <c r="BV324" s="729"/>
    </row>
    <row r="325" s="667" customFormat="true" ht="15" hidden="false" customHeight="false" outlineLevel="0" collapsed="false">
      <c r="C325" s="846"/>
      <c r="D325" s="926"/>
      <c r="E325" s="926"/>
      <c r="F325" s="926"/>
      <c r="G325" s="926"/>
      <c r="H325" s="926"/>
      <c r="I325" s="926"/>
      <c r="J325" s="926"/>
      <c r="K325" s="926"/>
      <c r="L325" s="810"/>
      <c r="M325" s="810"/>
      <c r="N325" s="810"/>
      <c r="O325" s="810"/>
      <c r="P325" s="810"/>
      <c r="Q325" s="810"/>
      <c r="R325" s="810"/>
      <c r="S325" s="869" t="s">
        <v>373</v>
      </c>
      <c r="T325" s="838"/>
      <c r="U325" s="810"/>
      <c r="V325" s="897"/>
      <c r="W325" s="898"/>
      <c r="X325" s="899"/>
      <c r="Z325" s="728"/>
      <c r="AP325" s="729"/>
      <c r="AQ325" s="810"/>
      <c r="AR325" s="810"/>
      <c r="AS325" s="810"/>
      <c r="AT325" s="863" t="s">
        <v>372</v>
      </c>
      <c r="AU325" s="868" t="n">
        <f aca="false">COUNTIF(AU298:AU317,"&gt;0")</f>
        <v>0</v>
      </c>
      <c r="AV325" s="868" t="n">
        <f aca="false">COUNTIF(AV298:AV317,"&gt;0")</f>
        <v>0</v>
      </c>
      <c r="AW325" s="810"/>
      <c r="AX325" s="868" t="n">
        <f aca="false">COUNTIF(AX298:AX317,"&gt;0")</f>
        <v>0</v>
      </c>
      <c r="AY325" s="868" t="n">
        <f aca="false">COUNTIF(AY298:AY317,"&gt;0")</f>
        <v>0</v>
      </c>
      <c r="AZ325" s="810"/>
      <c r="BA325" s="868" t="n">
        <f aca="false">COUNTIF(BA298:BA317,"&gt;0")</f>
        <v>0</v>
      </c>
      <c r="BB325" s="868" t="n">
        <f aca="false">COUNTIF(BB298:BB317,"&gt;0")</f>
        <v>0</v>
      </c>
      <c r="BC325" s="810"/>
      <c r="BD325" s="868" t="n">
        <f aca="false">COUNTIF(BD298:BD317,"&gt;0")</f>
        <v>0</v>
      </c>
      <c r="BE325" s="868" t="n">
        <f aca="false">COUNTIF(BE298:BE317,"&gt;0")</f>
        <v>0</v>
      </c>
      <c r="BF325" s="810"/>
      <c r="BG325" s="868" t="n">
        <f aca="false">COUNTIF(BG298:BG317,"&gt;0")</f>
        <v>0</v>
      </c>
      <c r="BH325" s="868" t="n">
        <f aca="false">COUNTIF(BH298:BH317,"&gt;0")</f>
        <v>0</v>
      </c>
      <c r="BI325" s="810"/>
      <c r="BJ325" s="868" t="n">
        <f aca="false">COUNTIF(BJ298:BJ317,"&gt;0")</f>
        <v>0</v>
      </c>
      <c r="BK325" s="868" t="n">
        <f aca="false">COUNTIF(BK298:BK317,"&gt;0")</f>
        <v>0</v>
      </c>
      <c r="BL325" s="810"/>
      <c r="BM325" s="868" t="n">
        <f aca="false">COUNTIF(BM298:BM317,"&gt;0")</f>
        <v>0</v>
      </c>
      <c r="BN325" s="868" t="n">
        <f aca="false">COUNTIF(BN298:BN317,"&gt;0")</f>
        <v>0</v>
      </c>
      <c r="BO325" s="810"/>
      <c r="BP325" s="868" t="n">
        <f aca="false">COUNTIF(BP298:BP317,"&gt;0")</f>
        <v>0</v>
      </c>
      <c r="BQ325" s="868" t="n">
        <f aca="false">COUNTIF(BQ298:BQ317,"&gt;0")</f>
        <v>0</v>
      </c>
      <c r="BR325" s="810"/>
      <c r="BS325" s="868" t="n">
        <f aca="false">COUNTIF(BS298:BS317,"&gt;0")</f>
        <v>0</v>
      </c>
      <c r="BT325" s="868" t="n">
        <f aca="false">COUNTIF(BT298:BT317,"&gt;0")</f>
        <v>0</v>
      </c>
      <c r="BV325" s="729"/>
    </row>
    <row r="326" s="667" customFormat="true" ht="14.25" hidden="false" customHeight="false" outlineLevel="0" collapsed="false">
      <c r="C326" s="846"/>
      <c r="D326" s="926"/>
      <c r="E326" s="926"/>
      <c r="F326" s="926"/>
      <c r="G326" s="926"/>
      <c r="H326" s="926"/>
      <c r="I326" s="926"/>
      <c r="J326" s="926"/>
      <c r="K326" s="926"/>
      <c r="L326" s="810"/>
      <c r="M326" s="810"/>
      <c r="N326" s="810"/>
      <c r="O326" s="810"/>
      <c r="P326" s="810"/>
      <c r="Q326" s="810"/>
      <c r="R326" s="810"/>
      <c r="S326" s="870" t="s">
        <v>166</v>
      </c>
      <c r="T326" s="838"/>
      <c r="U326" s="810"/>
      <c r="V326" s="897"/>
      <c r="W326" s="898"/>
      <c r="X326" s="899"/>
      <c r="Z326" s="728"/>
      <c r="AP326" s="729"/>
      <c r="AT326" s="905"/>
      <c r="BV326" s="729"/>
    </row>
    <row r="327" s="667" customFormat="true" ht="14.25" hidden="false" customHeight="false" outlineLevel="0" collapsed="false">
      <c r="C327" s="846"/>
      <c r="D327" s="926"/>
      <c r="E327" s="926"/>
      <c r="F327" s="926"/>
      <c r="G327" s="926"/>
      <c r="H327" s="926"/>
      <c r="I327" s="926"/>
      <c r="J327" s="926"/>
      <c r="K327" s="926"/>
      <c r="L327" s="810"/>
      <c r="M327" s="810"/>
      <c r="N327" s="810"/>
      <c r="O327" s="810"/>
      <c r="P327" s="810"/>
      <c r="Q327" s="810"/>
      <c r="R327" s="810"/>
      <c r="S327" s="810"/>
      <c r="T327" s="838"/>
      <c r="U327" s="810"/>
      <c r="V327" s="902"/>
      <c r="W327" s="903"/>
      <c r="X327" s="904"/>
      <c r="Z327" s="728"/>
      <c r="AP327" s="729"/>
      <c r="AT327" s="905"/>
      <c r="BV327" s="729"/>
    </row>
    <row r="328" s="667" customFormat="true" ht="18" hidden="false" customHeight="false" outlineLevel="0" collapsed="false">
      <c r="C328" s="810"/>
      <c r="D328" s="926"/>
      <c r="E328" s="926"/>
      <c r="F328" s="926"/>
      <c r="G328" s="926"/>
      <c r="H328" s="926"/>
      <c r="I328" s="926"/>
      <c r="J328" s="926"/>
      <c r="K328" s="926"/>
      <c r="S328" s="708"/>
      <c r="T328" s="708"/>
      <c r="U328" s="810"/>
      <c r="V328" s="810"/>
      <c r="W328" s="810"/>
      <c r="X328" s="810"/>
      <c r="Z328" s="728"/>
      <c r="AP328" s="805"/>
      <c r="AQ328" s="927"/>
      <c r="AR328" s="927"/>
      <c r="AS328" s="921"/>
      <c r="AT328" s="921"/>
      <c r="AU328" s="921"/>
      <c r="AV328" s="921"/>
      <c r="AW328" s="921"/>
      <c r="AX328" s="921"/>
      <c r="AY328" s="921"/>
      <c r="AZ328" s="921"/>
      <c r="BA328" s="921"/>
      <c r="BB328" s="921"/>
      <c r="BC328" s="921"/>
      <c r="BD328" s="921"/>
      <c r="BE328" s="921"/>
      <c r="BF328" s="921"/>
      <c r="BG328" s="921"/>
      <c r="BH328" s="921"/>
      <c r="BI328" s="921"/>
      <c r="BJ328" s="921"/>
      <c r="BK328" s="921"/>
      <c r="BL328" s="921"/>
      <c r="BM328" s="921"/>
      <c r="BN328" s="921"/>
      <c r="BO328" s="921"/>
      <c r="BP328" s="921"/>
      <c r="BQ328" s="921"/>
      <c r="BR328" s="921"/>
      <c r="BS328" s="921"/>
      <c r="BT328" s="921"/>
      <c r="BU328" s="921"/>
      <c r="BV328" s="805"/>
    </row>
    <row r="329" s="667" customFormat="true" ht="14.25" hidden="false" customHeight="false" outlineLevel="0" collapsed="false">
      <c r="S329" s="708"/>
      <c r="T329" s="708"/>
      <c r="U329" s="708"/>
      <c r="V329" s="905"/>
      <c r="W329" s="736"/>
      <c r="Z329" s="728"/>
      <c r="AP329" s="729"/>
      <c r="AQ329" s="905"/>
      <c r="AR329" s="905"/>
      <c r="AS329" s="905"/>
      <c r="AT329" s="905"/>
      <c r="AU329" s="905"/>
      <c r="AV329" s="905"/>
      <c r="AW329" s="905"/>
      <c r="AX329" s="905"/>
      <c r="AY329" s="905"/>
      <c r="AZ329" s="905"/>
      <c r="BA329" s="905"/>
      <c r="BB329" s="905"/>
      <c r="BC329" s="905"/>
      <c r="BD329" s="905"/>
      <c r="BE329" s="905"/>
      <c r="BF329" s="905"/>
      <c r="BG329" s="905"/>
      <c r="BH329" s="905"/>
      <c r="BI329" s="905"/>
      <c r="BJ329" s="905"/>
      <c r="BK329" s="905"/>
      <c r="BL329" s="905"/>
      <c r="BM329" s="905"/>
      <c r="BN329" s="905"/>
      <c r="BO329" s="905"/>
      <c r="BP329" s="905"/>
      <c r="BQ329" s="905"/>
      <c r="BR329" s="905"/>
      <c r="BS329" s="905"/>
      <c r="BT329" s="905"/>
      <c r="BU329" s="905"/>
      <c r="BV329" s="729"/>
    </row>
    <row r="330" s="667" customFormat="true" ht="14.25" hidden="false" customHeight="false" outlineLevel="0" collapsed="false">
      <c r="S330" s="708"/>
      <c r="T330" s="708"/>
      <c r="U330" s="708"/>
      <c r="V330" s="708"/>
      <c r="Z330" s="728"/>
      <c r="AP330" s="729"/>
      <c r="AQ330" s="905"/>
      <c r="AR330" s="905"/>
      <c r="AS330" s="905"/>
      <c r="AT330" s="905"/>
      <c r="AU330" s="905"/>
      <c r="AV330" s="905"/>
      <c r="AW330" s="905"/>
      <c r="AX330" s="905"/>
      <c r="AY330" s="905"/>
      <c r="AZ330" s="905"/>
      <c r="BA330" s="905"/>
      <c r="BB330" s="905"/>
      <c r="BC330" s="905"/>
      <c r="BD330" s="905"/>
      <c r="BE330" s="905"/>
      <c r="BF330" s="905"/>
      <c r="BG330" s="905"/>
      <c r="BH330" s="905"/>
      <c r="BI330" s="905"/>
      <c r="BJ330" s="905"/>
      <c r="BK330" s="905"/>
      <c r="BL330" s="905"/>
      <c r="BM330" s="905"/>
      <c r="BN330" s="905"/>
      <c r="BO330" s="905"/>
      <c r="BP330" s="905"/>
      <c r="BQ330" s="905"/>
      <c r="BR330" s="905"/>
      <c r="BS330" s="905"/>
      <c r="BT330" s="905"/>
      <c r="BU330" s="905"/>
      <c r="BV330" s="729"/>
    </row>
    <row r="331" s="729" customFormat="true" ht="18" hidden="false" customHeight="false" outlineLevel="0" collapsed="false">
      <c r="A331" s="800" t="n">
        <f aca="false">1+A295</f>
        <v>9</v>
      </c>
      <c r="B331" s="800"/>
      <c r="C331" s="801" t="s">
        <v>524</v>
      </c>
      <c r="D331" s="906"/>
      <c r="E331" s="906"/>
      <c r="F331" s="906"/>
      <c r="G331" s="906"/>
      <c r="H331" s="906"/>
      <c r="K331" s="906"/>
      <c r="L331" s="906"/>
      <c r="M331" s="860"/>
      <c r="N331" s="860"/>
      <c r="O331" s="860"/>
      <c r="T331" s="728"/>
      <c r="U331" s="728"/>
      <c r="Z331" s="728"/>
      <c r="AQ331" s="804" t="n">
        <f aca="false">A331</f>
        <v>9</v>
      </c>
      <c r="AR331" s="804" t="str">
        <f aca="false">C331</f>
        <v>Yield Gain (% Increase from CONVENTIONAL to SOLUTION)</v>
      </c>
      <c r="AS331" s="805"/>
      <c r="AT331" s="806"/>
      <c r="AU331" s="805"/>
      <c r="AV331" s="805"/>
      <c r="AW331" s="805"/>
      <c r="AX331" s="805"/>
      <c r="AY331" s="805"/>
      <c r="AZ331" s="805"/>
      <c r="BA331" s="805"/>
      <c r="BB331" s="805"/>
      <c r="BC331" s="805"/>
      <c r="BD331" s="805"/>
      <c r="BE331" s="805"/>
      <c r="BF331" s="805"/>
      <c r="BG331" s="805"/>
      <c r="BH331" s="805"/>
      <c r="BI331" s="805"/>
      <c r="BJ331" s="805"/>
      <c r="BK331" s="805"/>
      <c r="BL331" s="805"/>
      <c r="BM331" s="805"/>
      <c r="BN331" s="805"/>
      <c r="BO331" s="805"/>
      <c r="BP331" s="805"/>
      <c r="BQ331" s="805"/>
      <c r="BR331" s="805"/>
      <c r="BS331" s="805"/>
      <c r="BT331" s="805"/>
      <c r="BU331" s="805"/>
    </row>
    <row r="332" s="667" customFormat="true" ht="15" hidden="false" customHeight="false" outlineLevel="0" collapsed="false">
      <c r="A332" s="884"/>
      <c r="B332" s="884"/>
      <c r="C332" s="884"/>
      <c r="D332" s="785"/>
      <c r="E332" s="785"/>
      <c r="F332" s="785"/>
      <c r="G332" s="785"/>
      <c r="H332" s="785"/>
      <c r="K332" s="785"/>
      <c r="L332" s="785"/>
      <c r="M332" s="810"/>
      <c r="N332" s="810"/>
      <c r="O332" s="810"/>
      <c r="T332" s="708"/>
      <c r="U332" s="708"/>
      <c r="Z332" s="728"/>
      <c r="AP332" s="729"/>
      <c r="AQ332" s="628"/>
      <c r="AR332" s="628"/>
      <c r="AS332" s="628"/>
      <c r="AT332" s="628"/>
      <c r="AU332" s="809" t="e">
        <f aca="false">IF($AT$44="Region",'Advanced Controls'!$A$59,#REF!)</f>
        <v>#REF!</v>
      </c>
      <c r="AV332" s="809"/>
      <c r="AW332" s="628"/>
      <c r="AX332" s="809" t="e">
        <f aca="false">IF($AT$44="Region",'Advanced Controls'!$A$60,#REF!)</f>
        <v>#REF!</v>
      </c>
      <c r="AY332" s="809"/>
      <c r="AZ332" s="628"/>
      <c r="BA332" s="809" t="e">
        <f aca="false">IF($AT$44="Region",'Advanced Controls'!$A$61,#REF!)</f>
        <v>#REF!</v>
      </c>
      <c r="BB332" s="809"/>
      <c r="BC332" s="628"/>
      <c r="BD332" s="809" t="e">
        <f aca="false">IF($AT$44="Region",'Advanced Controls'!$A$62,#REF!)</f>
        <v>#REF!</v>
      </c>
      <c r="BE332" s="809"/>
      <c r="BF332" s="628"/>
      <c r="BG332" s="809" t="e">
        <f aca="false">IF($AT$44="Region",'Advanced Controls'!$A$63,#REF!)</f>
        <v>#REF!</v>
      </c>
      <c r="BH332" s="809"/>
      <c r="BI332" s="628"/>
      <c r="BJ332" s="809" t="s">
        <v>80</v>
      </c>
      <c r="BK332" s="809"/>
      <c r="BL332" s="628"/>
      <c r="BM332" s="809" t="s">
        <v>81</v>
      </c>
      <c r="BN332" s="809"/>
      <c r="BO332" s="628"/>
      <c r="BP332" s="809" t="s">
        <v>82</v>
      </c>
      <c r="BQ332" s="809"/>
      <c r="BR332" s="628"/>
      <c r="BS332" s="809" t="s">
        <v>83</v>
      </c>
      <c r="BT332" s="809"/>
      <c r="BU332" s="628"/>
      <c r="BV332" s="729"/>
    </row>
    <row r="333" s="667" customFormat="true" ht="45.75" hidden="false" customHeight="false" outlineLevel="0" collapsed="false">
      <c r="A333" s="848" t="s">
        <v>329</v>
      </c>
      <c r="B333" s="812" t="s">
        <v>104</v>
      </c>
      <c r="C333" s="816" t="s">
        <v>330</v>
      </c>
      <c r="D333" s="907" t="s">
        <v>331</v>
      </c>
      <c r="E333" s="907" t="s">
        <v>332</v>
      </c>
      <c r="F333" s="816" t="s">
        <v>333</v>
      </c>
      <c r="G333" s="815" t="s">
        <v>326</v>
      </c>
      <c r="H333" s="816" t="s">
        <v>334</v>
      </c>
      <c r="I333" s="816" t="s">
        <v>335</v>
      </c>
      <c r="J333" s="816" t="s">
        <v>336</v>
      </c>
      <c r="K333" s="908" t="s">
        <v>337</v>
      </c>
      <c r="L333" s="818" t="s">
        <v>338</v>
      </c>
      <c r="M333" s="819" t="s">
        <v>339</v>
      </c>
      <c r="N333" s="820" t="s">
        <v>340</v>
      </c>
      <c r="O333" s="821" t="s">
        <v>341</v>
      </c>
      <c r="P333" s="821" t="s">
        <v>342</v>
      </c>
      <c r="Q333" s="807"/>
      <c r="R333" s="822" t="s">
        <v>343</v>
      </c>
      <c r="S333" s="823" t="s">
        <v>344</v>
      </c>
      <c r="T333" s="824" t="s">
        <v>345</v>
      </c>
      <c r="U333" s="823" t="s">
        <v>346</v>
      </c>
      <c r="V333" s="825" t="s">
        <v>347</v>
      </c>
      <c r="W333" s="807"/>
      <c r="X333" s="807"/>
      <c r="Z333" s="728"/>
      <c r="AP333" s="729"/>
      <c r="AQ333" s="807"/>
      <c r="AR333" s="807"/>
      <c r="AS333" s="825" t="s">
        <v>348</v>
      </c>
      <c r="AT333" s="807"/>
      <c r="AU333" s="826" t="s">
        <v>344</v>
      </c>
      <c r="AV333" s="827" t="s">
        <v>345</v>
      </c>
      <c r="AW333" s="807"/>
      <c r="AX333" s="826" t="s">
        <v>344</v>
      </c>
      <c r="AY333" s="827" t="s">
        <v>345</v>
      </c>
      <c r="AZ333" s="807"/>
      <c r="BA333" s="826" t="s">
        <v>344</v>
      </c>
      <c r="BB333" s="827" t="s">
        <v>345</v>
      </c>
      <c r="BC333" s="807"/>
      <c r="BD333" s="826" t="s">
        <v>344</v>
      </c>
      <c r="BE333" s="827" t="s">
        <v>345</v>
      </c>
      <c r="BF333" s="807"/>
      <c r="BG333" s="826" t="s">
        <v>344</v>
      </c>
      <c r="BH333" s="827" t="s">
        <v>345</v>
      </c>
      <c r="BI333" s="807"/>
      <c r="BJ333" s="826" t="s">
        <v>344</v>
      </c>
      <c r="BK333" s="827" t="s">
        <v>345</v>
      </c>
      <c r="BL333" s="807"/>
      <c r="BM333" s="826" t="s">
        <v>344</v>
      </c>
      <c r="BN333" s="827" t="s">
        <v>345</v>
      </c>
      <c r="BO333" s="807"/>
      <c r="BP333" s="826" t="s">
        <v>344</v>
      </c>
      <c r="BQ333" s="827" t="s">
        <v>345</v>
      </c>
      <c r="BR333" s="807"/>
      <c r="BS333" s="826" t="s">
        <v>344</v>
      </c>
      <c r="BT333" s="827" t="s">
        <v>345</v>
      </c>
      <c r="BU333" s="807"/>
      <c r="BV333" s="729"/>
    </row>
    <row r="334" s="667" customFormat="true" ht="15" hidden="false" customHeight="false" outlineLevel="0" collapsed="false">
      <c r="A334" s="828" t="n">
        <v>1</v>
      </c>
      <c r="B334" s="829" t="str">
        <f aca="false">CONCATENATE(E334,": ",C334)</f>
        <v>Latin America: Devendra and Ibrahim (quoting Souza et al 1999)</v>
      </c>
      <c r="C334" s="831" t="s">
        <v>525</v>
      </c>
      <c r="D334" s="831" t="s">
        <v>526</v>
      </c>
      <c r="E334" s="831" t="s">
        <v>79</v>
      </c>
      <c r="F334" s="928" t="s">
        <v>527</v>
      </c>
      <c r="G334" s="831" t="s">
        <v>528</v>
      </c>
      <c r="H334" s="832" t="s">
        <v>252</v>
      </c>
      <c r="I334" s="830" t="n">
        <v>1999</v>
      </c>
      <c r="J334" s="830"/>
      <c r="K334" s="830"/>
      <c r="L334" s="834" t="s">
        <v>15</v>
      </c>
      <c r="M334" s="834"/>
      <c r="N334" s="836" t="s">
        <v>15</v>
      </c>
      <c r="O334" s="837"/>
      <c r="P334" s="833" t="s">
        <v>529</v>
      </c>
      <c r="Q334" s="838"/>
      <c r="R334" s="839"/>
      <c r="S334" s="840" t="str">
        <f aca="false">IF(R334="Y","",IF(AND(M334="",K334=""),"",IF(M334="",K334,M334)))</f>
        <v/>
      </c>
      <c r="T334" s="841" t="str">
        <f aca="false">IF(S334="","",IF($S$362="Y",U334,IF(S334&gt;=$S$354-$AB$35*$S$358,IF(S334&lt;=$S$354+$AB$35*$S$358,S334,""),"")))</f>
        <v/>
      </c>
      <c r="U334" s="840" t="str">
        <f aca="false">IF(R334="Y","",IF(AND(M334="",K334=""),"",IF(M334="",K334*O334,M334*O334)))</f>
        <v/>
      </c>
      <c r="V334" s="842" t="str">
        <f aca="false">IF(AND(N334="",L334=""),"",IF(N334="",L334,N334))</f>
        <v>%</v>
      </c>
      <c r="W334" s="628"/>
      <c r="X334" s="628"/>
      <c r="Z334" s="728"/>
      <c r="AP334" s="729"/>
      <c r="AQ334" s="628"/>
      <c r="AR334" s="628"/>
      <c r="AS334" s="843" t="str">
        <f aca="false">$U334</f>
        <v/>
      </c>
      <c r="AT334" s="628"/>
      <c r="AU334" s="843" t="e">
        <f aca="false">IF($AT$44="region",IF($E334=AU$762,$S334,""),IF($G334=AU$762,$S334,""))</f>
        <v>#REF!</v>
      </c>
      <c r="AV334" s="843" t="e">
        <f aca="false">IF($AT$44="Region",IF($E334=AU$762,$T334,""),IF($G334=AU$762,$T334,""))</f>
        <v>#REF!</v>
      </c>
      <c r="AW334" s="628"/>
      <c r="AX334" s="843" t="e">
        <f aca="false">IF($AT$44="region",IF($E334=AX$762,$S334,""),IF($G334=AX$762,$S334,""))</f>
        <v>#REF!</v>
      </c>
      <c r="AY334" s="843" t="e">
        <f aca="false">IF($AT$44="Region",IF($E334=AX$762,$T334,""),IF($G334=AX$762,$T334,""))</f>
        <v>#REF!</v>
      </c>
      <c r="AZ334" s="628"/>
      <c r="BA334" s="843" t="e">
        <f aca="false">IF($AT$44="region",IF($E334=BA$762,$S334,""),IF($G334=BA$762,$S334,""))</f>
        <v>#REF!</v>
      </c>
      <c r="BB334" s="843" t="e">
        <f aca="false">IF($AT$44="Region",IF($E334=BA$762,$T334,""),IF($G334=BA$762,$T334,""))</f>
        <v>#REF!</v>
      </c>
      <c r="BC334" s="628"/>
      <c r="BD334" s="843" t="e">
        <f aca="false">IF($AT$44="region",IF($E334=BD$762,$S334,""),IF($G334=BD$762,$S334,""))</f>
        <v>#REF!</v>
      </c>
      <c r="BE334" s="843" t="e">
        <f aca="false">IF($AT$44="Region",IF($E334=BD$762,$T334,""),IF($G334=BD$762,$T334,""))</f>
        <v>#REF!</v>
      </c>
      <c r="BF334" s="628"/>
      <c r="BG334" s="843" t="e">
        <f aca="false">IF($AT$44="region",IF($E334=BG$762,$S334,""),IF($G334=BG$762,$S334,""))</f>
        <v>#REF!</v>
      </c>
      <c r="BH334" s="843" t="e">
        <f aca="false">IF($AT$44="Region",IF($E334=BG$762,$T334,""),IF($G334=BG$762,$T334,""))</f>
        <v>#REF!</v>
      </c>
      <c r="BI334" s="628"/>
      <c r="BJ334" s="843" t="str">
        <f aca="false">IF($E334=$BJ$47,S334,"")</f>
        <v/>
      </c>
      <c r="BK334" s="843" t="str">
        <f aca="false">IF($E334=$BJ$47,T334,"")</f>
        <v/>
      </c>
      <c r="BL334" s="628"/>
      <c r="BM334" s="843" t="str">
        <f aca="false">IF($E334=$BM$47,S334,"")</f>
        <v/>
      </c>
      <c r="BN334" s="843" t="str">
        <f aca="false">IF($E334=$BM$47,T334,"")</f>
        <v/>
      </c>
      <c r="BO334" s="628"/>
      <c r="BP334" s="843" t="str">
        <f aca="false">IF($E334=$BP$47,S334,"")</f>
        <v/>
      </c>
      <c r="BQ334" s="843" t="str">
        <f aca="false">IF($E334=$BP$47,T334,"")</f>
        <v/>
      </c>
      <c r="BR334" s="628"/>
      <c r="BS334" s="843" t="str">
        <f aca="false">IF($E334=$BS$47,S334,"")</f>
        <v/>
      </c>
      <c r="BT334" s="843" t="str">
        <f aca="false">IF($E334=$BS$47,T334,"")</f>
        <v/>
      </c>
      <c r="BU334" s="628"/>
      <c r="BV334" s="729"/>
    </row>
    <row r="335" s="667" customFormat="true" ht="15" hidden="false" customHeight="false" outlineLevel="0" collapsed="false">
      <c r="A335" s="828" t="n">
        <v>2</v>
      </c>
      <c r="B335" s="829" t="str">
        <f aca="false">CONCATENATE(E335,": ",C335)</f>
        <v>Latin America: Pagiola et al 2007  (wet season)</v>
      </c>
      <c r="C335" s="831" t="s">
        <v>530</v>
      </c>
      <c r="D335" s="830" t="s">
        <v>393</v>
      </c>
      <c r="E335" s="831" t="s">
        <v>79</v>
      </c>
      <c r="F335" s="831" t="s">
        <v>380</v>
      </c>
      <c r="G335" s="831" t="s">
        <v>528</v>
      </c>
      <c r="H335" s="832" t="s">
        <v>252</v>
      </c>
      <c r="I335" s="830" t="n">
        <v>2007</v>
      </c>
      <c r="J335" s="830"/>
      <c r="K335" s="929"/>
      <c r="L335" s="837" t="s">
        <v>15</v>
      </c>
      <c r="M335" s="837"/>
      <c r="N335" s="836" t="s">
        <v>15</v>
      </c>
      <c r="O335" s="837"/>
      <c r="P335" s="833"/>
      <c r="Q335" s="838"/>
      <c r="R335" s="839"/>
      <c r="S335" s="840" t="str">
        <f aca="false">IF(R335="Y","",IF(AND(M335="",K335=""),"",IF(M335="",K335,M335)))</f>
        <v/>
      </c>
      <c r="T335" s="841" t="str">
        <f aca="false">IF(S335="","",IF($S$362="Y",U335,IF(S335&gt;=$S$354-$AB$35*$S$358,IF(S335&lt;=$S$354+$AB$35*$S$358,S335,""),"")))</f>
        <v/>
      </c>
      <c r="U335" s="840" t="str">
        <f aca="false">IF(R335="Y","",IF(AND(M335="",K335=""),"",IF(M335="",K335*O335,M335*O335)))</f>
        <v/>
      </c>
      <c r="V335" s="842" t="str">
        <f aca="false">IF(AND(N335="",L335=""),"",IF(N335="",L335,N335))</f>
        <v>%</v>
      </c>
      <c r="W335" s="628"/>
      <c r="X335" s="628"/>
      <c r="Z335" s="728"/>
      <c r="AP335" s="729"/>
      <c r="AQ335" s="628"/>
      <c r="AR335" s="628"/>
      <c r="AS335" s="844"/>
      <c r="AT335" s="628"/>
      <c r="AU335" s="843" t="e">
        <f aca="false">IF($AT$44="region",IF($E335=AU$762,$S335,""),IF($G335=AU$762,$S335,""))</f>
        <v>#REF!</v>
      </c>
      <c r="AV335" s="843" t="e">
        <f aca="false">IF($AT$44="Region",IF($E335=AU$762,$T335,""),IF($G335=AU$762,$T335,""))</f>
        <v>#REF!</v>
      </c>
      <c r="AW335" s="628"/>
      <c r="AX335" s="843" t="e">
        <f aca="false">IF($AT$44="region",IF($E335=AX$762,$S335,""),IF($G335=AX$762,$S335,""))</f>
        <v>#REF!</v>
      </c>
      <c r="AY335" s="843" t="e">
        <f aca="false">IF($AT$44="Region",IF($E335=AX$762,$T335,""),IF($G335=AX$762,$T335,""))</f>
        <v>#REF!</v>
      </c>
      <c r="AZ335" s="628"/>
      <c r="BA335" s="843" t="e">
        <f aca="false">IF($AT$44="region",IF($E335=BA$762,$S335,""),IF($G335=BA$762,$S335,""))</f>
        <v>#REF!</v>
      </c>
      <c r="BB335" s="843" t="e">
        <f aca="false">IF($AT$44="Region",IF($E335=BA$762,$T335,""),IF($G335=BA$762,$T335,""))</f>
        <v>#REF!</v>
      </c>
      <c r="BC335" s="628"/>
      <c r="BD335" s="843" t="e">
        <f aca="false">IF($AT$44="region",IF($E335=BD$762,$S335,""),IF($G335=BD$762,$S335,""))</f>
        <v>#REF!</v>
      </c>
      <c r="BE335" s="843" t="e">
        <f aca="false">IF($AT$44="Region",IF($E335=BD$762,$T335,""),IF($G335=BD$762,$T335,""))</f>
        <v>#REF!</v>
      </c>
      <c r="BF335" s="628"/>
      <c r="BG335" s="843" t="e">
        <f aca="false">IF($AT$44="region",IF($E335=BG$762,$S335,""),IF($G335=BG$762,$S335,""))</f>
        <v>#REF!</v>
      </c>
      <c r="BH335" s="843" t="e">
        <f aca="false">IF($AT$44="Region",IF($E335=BG$762,$T335,""),IF($G335=BG$762,$T335,""))</f>
        <v>#REF!</v>
      </c>
      <c r="BI335" s="628"/>
      <c r="BJ335" s="843" t="str">
        <f aca="false">IF($E335=$BJ$47,S335,"")</f>
        <v/>
      </c>
      <c r="BK335" s="843" t="str">
        <f aca="false">IF($E335=$BJ$47,T335,"")</f>
        <v/>
      </c>
      <c r="BL335" s="628"/>
      <c r="BM335" s="843" t="str">
        <f aca="false">IF($E335=$BM$47,S335,"")</f>
        <v/>
      </c>
      <c r="BN335" s="843" t="str">
        <f aca="false">IF($E335=$BM$47,T335,"")</f>
        <v/>
      </c>
      <c r="BO335" s="628"/>
      <c r="BP335" s="843" t="str">
        <f aca="false">IF($E335=$BP$47,S335,"")</f>
        <v/>
      </c>
      <c r="BQ335" s="843" t="str">
        <f aca="false">IF($E335=$BP$47,T335,"")</f>
        <v/>
      </c>
      <c r="BR335" s="628"/>
      <c r="BS335" s="843" t="str">
        <f aca="false">IF($E335=$BS$47,S335,"")</f>
        <v/>
      </c>
      <c r="BT335" s="843" t="str">
        <f aca="false">IF($E335=$BS$47,T335,"")</f>
        <v/>
      </c>
      <c r="BU335" s="628"/>
      <c r="BV335" s="729"/>
    </row>
    <row r="336" s="667" customFormat="true" ht="15" hidden="false" customHeight="false" outlineLevel="0" collapsed="false">
      <c r="A336" s="828" t="n">
        <v>3</v>
      </c>
      <c r="B336" s="829" t="str">
        <f aca="false">CONCATENATE(E336,": ",C336)</f>
        <v>Latin America: Pagiola et al 2007  (dry season)</v>
      </c>
      <c r="C336" s="830" t="s">
        <v>531</v>
      </c>
      <c r="D336" s="830" t="s">
        <v>393</v>
      </c>
      <c r="E336" s="831" t="s">
        <v>79</v>
      </c>
      <c r="F336" s="830" t="s">
        <v>380</v>
      </c>
      <c r="G336" s="831" t="s">
        <v>528</v>
      </c>
      <c r="H336" s="832" t="s">
        <v>252</v>
      </c>
      <c r="I336" s="830" t="n">
        <v>2007</v>
      </c>
      <c r="J336" s="830"/>
      <c r="K336" s="929"/>
      <c r="L336" s="833" t="s">
        <v>15</v>
      </c>
      <c r="M336" s="833"/>
      <c r="N336" s="836" t="s">
        <v>15</v>
      </c>
      <c r="O336" s="837"/>
      <c r="P336" s="833"/>
      <c r="Q336" s="838"/>
      <c r="R336" s="839"/>
      <c r="S336" s="840" t="str">
        <f aca="false">IF(R336="Y","",IF(AND(M336="",K336=""),"",IF(M336="",K336,M336)))</f>
        <v/>
      </c>
      <c r="T336" s="841" t="str">
        <f aca="false">IF(S336="","",IF($S$362="Y",U336,IF(S336&gt;=$S$354-$AB$35*$S$358,IF(S336&lt;=$S$354+$AB$35*$S$358,S336,""),"")))</f>
        <v/>
      </c>
      <c r="U336" s="840" t="str">
        <f aca="false">IF(R336="Y","",IF(AND(M336="",K336=""),"",IF(M336="",K336*O336,M336*O336)))</f>
        <v/>
      </c>
      <c r="V336" s="842" t="str">
        <f aca="false">IF(AND(N336="",L336=""),"",IF(N336="",L336,N336))</f>
        <v>%</v>
      </c>
      <c r="W336" s="628"/>
      <c r="X336" s="628"/>
      <c r="Z336" s="728"/>
      <c r="AP336" s="729"/>
      <c r="AQ336" s="628"/>
      <c r="AR336" s="628"/>
      <c r="AS336" s="844"/>
      <c r="AT336" s="628"/>
      <c r="AU336" s="843" t="e">
        <f aca="false">IF($AT$44="region",IF($E336=AU$762,$S336,""),IF($G336=AU$762,$S336,""))</f>
        <v>#REF!</v>
      </c>
      <c r="AV336" s="843" t="e">
        <f aca="false">IF($AT$44="Region",IF($E336=AU$762,$T336,""),IF($G336=AU$762,$T336,""))</f>
        <v>#REF!</v>
      </c>
      <c r="AW336" s="628"/>
      <c r="AX336" s="843" t="e">
        <f aca="false">IF($AT$44="region",IF($E336=AX$762,$S336,""),IF($G336=AX$762,$S336,""))</f>
        <v>#REF!</v>
      </c>
      <c r="AY336" s="843" t="e">
        <f aca="false">IF($AT$44="Region",IF($E336=AX$762,$T336,""),IF($G336=AX$762,$T336,""))</f>
        <v>#REF!</v>
      </c>
      <c r="AZ336" s="628"/>
      <c r="BA336" s="843" t="e">
        <f aca="false">IF($AT$44="region",IF($E336=BA$762,$S336,""),IF($G336=BA$762,$S336,""))</f>
        <v>#REF!</v>
      </c>
      <c r="BB336" s="843" t="e">
        <f aca="false">IF($AT$44="Region",IF($E336=BA$762,$T336,""),IF($G336=BA$762,$T336,""))</f>
        <v>#REF!</v>
      </c>
      <c r="BC336" s="628"/>
      <c r="BD336" s="843" t="e">
        <f aca="false">IF($AT$44="region",IF($E336=BD$762,$S336,""),IF($G336=BD$762,$S336,""))</f>
        <v>#REF!</v>
      </c>
      <c r="BE336" s="843" t="e">
        <f aca="false">IF($AT$44="Region",IF($E336=BD$762,$T336,""),IF($G336=BD$762,$T336,""))</f>
        <v>#REF!</v>
      </c>
      <c r="BF336" s="628"/>
      <c r="BG336" s="843" t="e">
        <f aca="false">IF($AT$44="region",IF($E336=BG$762,$S336,""),IF($G336=BG$762,$S336,""))</f>
        <v>#REF!</v>
      </c>
      <c r="BH336" s="843" t="e">
        <f aca="false">IF($AT$44="Region",IF($E336=BG$762,$T336,""),IF($G336=BG$762,$T336,""))</f>
        <v>#REF!</v>
      </c>
      <c r="BI336" s="628"/>
      <c r="BJ336" s="843" t="str">
        <f aca="false">IF($E336=$BJ$47,S336,"")</f>
        <v/>
      </c>
      <c r="BK336" s="843" t="str">
        <f aca="false">IF($E336=$BJ$47,T336,"")</f>
        <v/>
      </c>
      <c r="BL336" s="628"/>
      <c r="BM336" s="843" t="str">
        <f aca="false">IF($E336=$BM$47,S336,"")</f>
        <v/>
      </c>
      <c r="BN336" s="843" t="str">
        <f aca="false">IF($E336=$BM$47,T336,"")</f>
        <v/>
      </c>
      <c r="BO336" s="628"/>
      <c r="BP336" s="843" t="str">
        <f aca="false">IF($E336=$BP$47,S336,"")</f>
        <v/>
      </c>
      <c r="BQ336" s="843" t="str">
        <f aca="false">IF($E336=$BP$47,T336,"")</f>
        <v/>
      </c>
      <c r="BR336" s="628"/>
      <c r="BS336" s="843" t="str">
        <f aca="false">IF($E336=$BS$47,S336,"")</f>
        <v/>
      </c>
      <c r="BT336" s="843" t="str">
        <f aca="false">IF($E336=$BS$47,T336,"")</f>
        <v/>
      </c>
      <c r="BU336" s="628"/>
      <c r="BV336" s="729"/>
    </row>
    <row r="337" s="667" customFormat="true" ht="15" hidden="false" customHeight="false" outlineLevel="0" collapsed="false">
      <c r="A337" s="828" t="n">
        <v>4</v>
      </c>
      <c r="B337" s="829" t="str">
        <f aca="false">CONCATENATE(E337,": ",C337)</f>
        <v>Latin America: Campos Paciullo et al 2011 </v>
      </c>
      <c r="C337" s="830" t="s">
        <v>532</v>
      </c>
      <c r="D337" s="830" t="s">
        <v>533</v>
      </c>
      <c r="E337" s="831" t="s">
        <v>79</v>
      </c>
      <c r="F337" s="830" t="s">
        <v>534</v>
      </c>
      <c r="G337" s="831" t="s">
        <v>528</v>
      </c>
      <c r="H337" s="832" t="s">
        <v>252</v>
      </c>
      <c r="I337" s="830" t="n">
        <v>2011</v>
      </c>
      <c r="J337" s="830"/>
      <c r="K337" s="833"/>
      <c r="L337" s="833" t="s">
        <v>15</v>
      </c>
      <c r="M337" s="833"/>
      <c r="N337" s="836" t="s">
        <v>15</v>
      </c>
      <c r="O337" s="837"/>
      <c r="P337" s="833" t="s">
        <v>535</v>
      </c>
      <c r="Q337" s="838"/>
      <c r="R337" s="839"/>
      <c r="S337" s="840" t="str">
        <f aca="false">IF(R337="Y","",IF(AND(M337="",K337=""),"",IF(M337="",K337,M337)))</f>
        <v/>
      </c>
      <c r="T337" s="841" t="str">
        <f aca="false">IF(S337="","",IF($S$362="Y",U337,IF(S337&gt;=$S$354-$AB$35*$S$358,IF(S337&lt;=$S$354+$AB$35*$S$358,S337,""),"")))</f>
        <v/>
      </c>
      <c r="U337" s="840" t="str">
        <f aca="false">IF(R337="Y","",IF(AND(M337="",K337=""),"",IF(M337="",K337*O337,M337*O337)))</f>
        <v/>
      </c>
      <c r="V337" s="842" t="str">
        <f aca="false">IF(AND(N337="",L337=""),"",IF(N337="",L337,N337))</f>
        <v>%</v>
      </c>
      <c r="W337" s="628"/>
      <c r="X337" s="628"/>
      <c r="Z337" s="728"/>
      <c r="AP337" s="729"/>
      <c r="AQ337" s="628"/>
      <c r="AR337" s="628"/>
      <c r="AS337" s="844"/>
      <c r="AT337" s="628"/>
      <c r="AU337" s="843" t="e">
        <f aca="false">IF($AT$44="region",IF($E337=AU$762,$S337,""),IF($G337=AU$762,$S337,""))</f>
        <v>#REF!</v>
      </c>
      <c r="AV337" s="843" t="e">
        <f aca="false">IF($AT$44="Region",IF($E337=AU$762,$T337,""),IF($G337=AU$762,$T337,""))</f>
        <v>#REF!</v>
      </c>
      <c r="AW337" s="628"/>
      <c r="AX337" s="843" t="e">
        <f aca="false">IF($AT$44="region",IF($E337=AX$762,$S337,""),IF($G337=AX$762,$S337,""))</f>
        <v>#REF!</v>
      </c>
      <c r="AY337" s="843" t="e">
        <f aca="false">IF($AT$44="Region",IF($E337=AX$762,$T337,""),IF($G337=AX$762,$T337,""))</f>
        <v>#REF!</v>
      </c>
      <c r="AZ337" s="628"/>
      <c r="BA337" s="843" t="e">
        <f aca="false">IF($AT$44="region",IF($E337=BA$762,$S337,""),IF($G337=BA$762,$S337,""))</f>
        <v>#REF!</v>
      </c>
      <c r="BB337" s="843" t="e">
        <f aca="false">IF($AT$44="Region",IF($E337=BA$762,$T337,""),IF($G337=BA$762,$T337,""))</f>
        <v>#REF!</v>
      </c>
      <c r="BC337" s="628"/>
      <c r="BD337" s="843" t="e">
        <f aca="false">IF($AT$44="region",IF($E337=BD$762,$S337,""),IF($G337=BD$762,$S337,""))</f>
        <v>#REF!</v>
      </c>
      <c r="BE337" s="843" t="e">
        <f aca="false">IF($AT$44="Region",IF($E337=BD$762,$T337,""),IF($G337=BD$762,$T337,""))</f>
        <v>#REF!</v>
      </c>
      <c r="BF337" s="628"/>
      <c r="BG337" s="843" t="e">
        <f aca="false">IF($AT$44="region",IF($E337=BG$762,$S337,""),IF($G337=BG$762,$S337,""))</f>
        <v>#REF!</v>
      </c>
      <c r="BH337" s="843" t="e">
        <f aca="false">IF($AT$44="Region",IF($E337=BG$762,$T337,""),IF($G337=BG$762,$T337,""))</f>
        <v>#REF!</v>
      </c>
      <c r="BI337" s="628"/>
      <c r="BJ337" s="843" t="str">
        <f aca="false">IF($E337=$BJ$47,S337,"")</f>
        <v/>
      </c>
      <c r="BK337" s="843" t="str">
        <f aca="false">IF($E337=$BJ$47,T337,"")</f>
        <v/>
      </c>
      <c r="BL337" s="628"/>
      <c r="BM337" s="843" t="str">
        <f aca="false">IF($E337=$BM$47,S337,"")</f>
        <v/>
      </c>
      <c r="BN337" s="843" t="str">
        <f aca="false">IF($E337=$BM$47,T337,"")</f>
        <v/>
      </c>
      <c r="BO337" s="628"/>
      <c r="BP337" s="843" t="str">
        <f aca="false">IF($E337=$BP$47,S337,"")</f>
        <v/>
      </c>
      <c r="BQ337" s="843" t="str">
        <f aca="false">IF($E337=$BP$47,T337,"")</f>
        <v/>
      </c>
      <c r="BR337" s="628"/>
      <c r="BS337" s="843" t="str">
        <f aca="false">IF($E337=$BS$47,S337,"")</f>
        <v/>
      </c>
      <c r="BT337" s="843" t="str">
        <f aca="false">IF($E337=$BS$47,T337,"")</f>
        <v/>
      </c>
      <c r="BU337" s="628"/>
      <c r="BV337" s="729"/>
    </row>
    <row r="338" s="667" customFormat="true" ht="15" hidden="false" customHeight="false" outlineLevel="0" collapsed="false">
      <c r="A338" s="828" t="n">
        <v>5</v>
      </c>
      <c r="B338" s="829" t="str">
        <f aca="false">CONCATENATE(E338,": ",C338)</f>
        <v>Latin America: Campos Paciullo et al 2011 </v>
      </c>
      <c r="C338" s="830" t="s">
        <v>532</v>
      </c>
      <c r="D338" s="830" t="s">
        <v>533</v>
      </c>
      <c r="E338" s="831" t="s">
        <v>79</v>
      </c>
      <c r="F338" s="830" t="s">
        <v>534</v>
      </c>
      <c r="G338" s="831" t="s">
        <v>528</v>
      </c>
      <c r="H338" s="832" t="s">
        <v>252</v>
      </c>
      <c r="I338" s="830" t="n">
        <v>2011</v>
      </c>
      <c r="J338" s="830"/>
      <c r="K338" s="830"/>
      <c r="L338" s="833" t="s">
        <v>15</v>
      </c>
      <c r="M338" s="833"/>
      <c r="N338" s="836" t="s">
        <v>15</v>
      </c>
      <c r="O338" s="837"/>
      <c r="P338" s="830" t="s">
        <v>536</v>
      </c>
      <c r="Q338" s="838"/>
      <c r="R338" s="839"/>
      <c r="S338" s="840" t="str">
        <f aca="false">IF(R338="Y","",IF(AND(M338="",K338=""),"",IF(M338="",K338,M338)))</f>
        <v/>
      </c>
      <c r="T338" s="841" t="str">
        <f aca="false">IF(S338="","",IF($S$362="Y",U338,IF(S338&gt;=$S$354-$AB$35*$S$358,IF(S338&lt;=$S$354+$AB$35*$S$358,S338,""),"")))</f>
        <v/>
      </c>
      <c r="U338" s="840" t="str">
        <f aca="false">IF(R338="Y","",IF(AND(M338="",K338=""),"",IF(M338="",K338*O338,M338*O338)))</f>
        <v/>
      </c>
      <c r="V338" s="842" t="str">
        <f aca="false">IF(AND(N338="",L338=""),"",IF(N338="",L338,N338))</f>
        <v>%</v>
      </c>
      <c r="W338" s="628"/>
      <c r="X338" s="628"/>
      <c r="Z338" s="728"/>
      <c r="AP338" s="729"/>
      <c r="AQ338" s="628"/>
      <c r="AR338" s="628"/>
      <c r="AS338" s="844"/>
      <c r="AT338" s="628"/>
      <c r="AU338" s="843" t="e">
        <f aca="false">IF($AT$44="region",IF($E338=AU$762,$S338,""),IF($G338=AU$762,$S338,""))</f>
        <v>#REF!</v>
      </c>
      <c r="AV338" s="843" t="e">
        <f aca="false">IF($AT$44="Region",IF($E338=AU$762,$T338,""),IF($G338=AU$762,$T338,""))</f>
        <v>#REF!</v>
      </c>
      <c r="AW338" s="628"/>
      <c r="AX338" s="843" t="e">
        <f aca="false">IF($AT$44="region",IF($E338=AX$762,$S338,""),IF($G338=AX$762,$S338,""))</f>
        <v>#REF!</v>
      </c>
      <c r="AY338" s="843" t="e">
        <f aca="false">IF($AT$44="Region",IF($E338=AX$762,$T338,""),IF($G338=AX$762,$T338,""))</f>
        <v>#REF!</v>
      </c>
      <c r="AZ338" s="628"/>
      <c r="BA338" s="843" t="e">
        <f aca="false">IF($AT$44="region",IF($E338=BA$762,$S338,""),IF($G338=BA$762,$S338,""))</f>
        <v>#REF!</v>
      </c>
      <c r="BB338" s="843" t="e">
        <f aca="false">IF($AT$44="Region",IF($E338=BA$762,$T338,""),IF($G338=BA$762,$T338,""))</f>
        <v>#REF!</v>
      </c>
      <c r="BC338" s="628"/>
      <c r="BD338" s="843" t="e">
        <f aca="false">IF($AT$44="region",IF($E338=BD$762,$S338,""),IF($G338=BD$762,$S338,""))</f>
        <v>#REF!</v>
      </c>
      <c r="BE338" s="843" t="e">
        <f aca="false">IF($AT$44="Region",IF($E338=BD$762,$T338,""),IF($G338=BD$762,$T338,""))</f>
        <v>#REF!</v>
      </c>
      <c r="BF338" s="628"/>
      <c r="BG338" s="843" t="e">
        <f aca="false">IF($AT$44="region",IF($E338=BG$762,$S338,""),IF($G338=BG$762,$S338,""))</f>
        <v>#REF!</v>
      </c>
      <c r="BH338" s="843" t="e">
        <f aca="false">IF($AT$44="Region",IF($E338=BG$762,$T338,""),IF($G338=BG$762,$T338,""))</f>
        <v>#REF!</v>
      </c>
      <c r="BI338" s="628"/>
      <c r="BJ338" s="843" t="str">
        <f aca="false">IF($E338=$BJ$47,S338,"")</f>
        <v/>
      </c>
      <c r="BK338" s="843" t="str">
        <f aca="false">IF($E338=$BJ$47,T338,"")</f>
        <v/>
      </c>
      <c r="BL338" s="628"/>
      <c r="BM338" s="843" t="str">
        <f aca="false">IF($E338=$BM$47,S338,"")</f>
        <v/>
      </c>
      <c r="BN338" s="843" t="str">
        <f aca="false">IF($E338=$BM$47,T338,"")</f>
        <v/>
      </c>
      <c r="BO338" s="628"/>
      <c r="BP338" s="843" t="str">
        <f aca="false">IF($E338=$BP$47,S338,"")</f>
        <v/>
      </c>
      <c r="BQ338" s="843" t="str">
        <f aca="false">IF($E338=$BP$47,T338,"")</f>
        <v/>
      </c>
      <c r="BR338" s="628"/>
      <c r="BS338" s="843" t="str">
        <f aca="false">IF($E338=$BS$47,S338,"")</f>
        <v/>
      </c>
      <c r="BT338" s="843" t="str">
        <f aca="false">IF($E338=$BS$47,T338,"")</f>
        <v/>
      </c>
      <c r="BU338" s="628"/>
      <c r="BV338" s="729"/>
    </row>
    <row r="339" s="667" customFormat="true" ht="15" hidden="false" customHeight="false" outlineLevel="0" collapsed="false">
      <c r="A339" s="828" t="n">
        <v>6</v>
      </c>
      <c r="B339" s="829" t="str">
        <f aca="false">CONCATENATE(E339,": ",C339)</f>
        <v>Latin America: Campos Paciullo et al 2011</v>
      </c>
      <c r="C339" s="830" t="s">
        <v>537</v>
      </c>
      <c r="D339" s="830" t="s">
        <v>533</v>
      </c>
      <c r="E339" s="831" t="s">
        <v>79</v>
      </c>
      <c r="F339" s="830" t="s">
        <v>534</v>
      </c>
      <c r="G339" s="831" t="s">
        <v>528</v>
      </c>
      <c r="H339" s="832" t="s">
        <v>252</v>
      </c>
      <c r="I339" s="830" t="n">
        <v>2011</v>
      </c>
      <c r="J339" s="830"/>
      <c r="K339" s="830"/>
      <c r="L339" s="833" t="s">
        <v>15</v>
      </c>
      <c r="M339" s="833"/>
      <c r="N339" s="836" t="s">
        <v>15</v>
      </c>
      <c r="O339" s="837"/>
      <c r="P339" s="830" t="s">
        <v>538</v>
      </c>
      <c r="Q339" s="838"/>
      <c r="R339" s="839"/>
      <c r="S339" s="840" t="str">
        <f aca="false">IF(R339="Y","",IF(AND(M339="",K339=""),"",IF(M339="",K339,M339)))</f>
        <v/>
      </c>
      <c r="T339" s="841" t="str">
        <f aca="false">IF(S339="","",IF($S$362="Y",U339,IF(S339&gt;=$S$354-$AB$35*$S$358,IF(S339&lt;=$S$354+$AB$35*$S$358,S339,""),"")))</f>
        <v/>
      </c>
      <c r="U339" s="840" t="str">
        <f aca="false">IF(R339="Y","",IF(AND(M339="",K339=""),"",IF(M339="",K339*O339,M339*O339)))</f>
        <v/>
      </c>
      <c r="V339" s="842" t="str">
        <f aca="false">IF(AND(N339="",L339=""),"",IF(N339="",L339,N339))</f>
        <v>%</v>
      </c>
      <c r="W339" s="628"/>
      <c r="X339" s="628"/>
      <c r="Z339" s="728"/>
      <c r="AP339" s="729"/>
      <c r="AQ339" s="628"/>
      <c r="AR339" s="628"/>
      <c r="AS339" s="844"/>
      <c r="AT339" s="628"/>
      <c r="AU339" s="843" t="e">
        <f aca="false">IF($AT$44="region",IF($E339=AU$762,$S339,""),IF($G339=AU$762,$S339,""))</f>
        <v>#REF!</v>
      </c>
      <c r="AV339" s="843" t="e">
        <f aca="false">IF($AT$44="Region",IF($E339=AU$762,$T339,""),IF($G339=AU$762,$T339,""))</f>
        <v>#REF!</v>
      </c>
      <c r="AW339" s="628"/>
      <c r="AX339" s="843" t="e">
        <f aca="false">IF($AT$44="region",IF($E339=AX$762,$S339,""),IF($G339=AX$762,$S339,""))</f>
        <v>#REF!</v>
      </c>
      <c r="AY339" s="843" t="e">
        <f aca="false">IF($AT$44="Region",IF($E339=AX$762,$T339,""),IF($G339=AX$762,$T339,""))</f>
        <v>#REF!</v>
      </c>
      <c r="AZ339" s="628"/>
      <c r="BA339" s="843" t="e">
        <f aca="false">IF($AT$44="region",IF($E339=BA$762,$S339,""),IF($G339=BA$762,$S339,""))</f>
        <v>#REF!</v>
      </c>
      <c r="BB339" s="843" t="e">
        <f aca="false">IF($AT$44="Region",IF($E339=BA$762,$T339,""),IF($G339=BA$762,$T339,""))</f>
        <v>#REF!</v>
      </c>
      <c r="BC339" s="628"/>
      <c r="BD339" s="843" t="e">
        <f aca="false">IF($AT$44="region",IF($E339=BD$762,$S339,""),IF($G339=BD$762,$S339,""))</f>
        <v>#REF!</v>
      </c>
      <c r="BE339" s="843" t="e">
        <f aca="false">IF($AT$44="Region",IF($E339=BD$762,$T339,""),IF($G339=BD$762,$T339,""))</f>
        <v>#REF!</v>
      </c>
      <c r="BF339" s="628"/>
      <c r="BG339" s="843" t="e">
        <f aca="false">IF($AT$44="region",IF($E339=BG$762,$S339,""),IF($G339=BG$762,$S339,""))</f>
        <v>#REF!</v>
      </c>
      <c r="BH339" s="843" t="e">
        <f aca="false">IF($AT$44="Region",IF($E339=BG$762,$T339,""),IF($G339=BG$762,$T339,""))</f>
        <v>#REF!</v>
      </c>
      <c r="BI339" s="628"/>
      <c r="BJ339" s="843" t="str">
        <f aca="false">IF($E339=$BJ$47,S339,"")</f>
        <v/>
      </c>
      <c r="BK339" s="843" t="str">
        <f aca="false">IF($E339=$BJ$47,T339,"")</f>
        <v/>
      </c>
      <c r="BL339" s="628"/>
      <c r="BM339" s="843" t="str">
        <f aca="false">IF($E339=$BM$47,S339,"")</f>
        <v/>
      </c>
      <c r="BN339" s="843" t="str">
        <f aca="false">IF($E339=$BM$47,T339,"")</f>
        <v/>
      </c>
      <c r="BO339" s="628"/>
      <c r="BP339" s="843" t="str">
        <f aca="false">IF($E339=$BP$47,S339,"")</f>
        <v/>
      </c>
      <c r="BQ339" s="843" t="str">
        <f aca="false">IF($E339=$BP$47,T339,"")</f>
        <v/>
      </c>
      <c r="BR339" s="628"/>
      <c r="BS339" s="843" t="str">
        <f aca="false">IF($E339=$BS$47,S339,"")</f>
        <v/>
      </c>
      <c r="BT339" s="843" t="str">
        <f aca="false">IF($E339=$BS$47,T339,"")</f>
        <v/>
      </c>
      <c r="BU339" s="628"/>
      <c r="BV339" s="729"/>
    </row>
    <row r="340" s="667" customFormat="true" ht="15" hidden="false" customHeight="false" outlineLevel="0" collapsed="false">
      <c r="A340" s="828" t="n">
        <v>7</v>
      </c>
      <c r="B340" s="829" t="str">
        <f aca="false">CONCATENATE(E340,": ",C340)</f>
        <v>Latin America: Campos Paciullo et al 2011</v>
      </c>
      <c r="C340" s="830" t="s">
        <v>537</v>
      </c>
      <c r="D340" s="830" t="s">
        <v>533</v>
      </c>
      <c r="E340" s="831" t="s">
        <v>79</v>
      </c>
      <c r="F340" s="830" t="s">
        <v>534</v>
      </c>
      <c r="G340" s="831" t="s">
        <v>528</v>
      </c>
      <c r="H340" s="832" t="s">
        <v>252</v>
      </c>
      <c r="I340" s="830" t="n">
        <v>2011</v>
      </c>
      <c r="J340" s="830"/>
      <c r="K340" s="830"/>
      <c r="L340" s="833" t="s">
        <v>15</v>
      </c>
      <c r="M340" s="833"/>
      <c r="N340" s="836" t="s">
        <v>15</v>
      </c>
      <c r="O340" s="837"/>
      <c r="P340" s="830" t="s">
        <v>539</v>
      </c>
      <c r="Q340" s="838"/>
      <c r="R340" s="839"/>
      <c r="S340" s="840" t="str">
        <f aca="false">IF(R340="Y","",IF(AND(M340="",K340=""),"",IF(M340="",K340,M340)))</f>
        <v/>
      </c>
      <c r="T340" s="841" t="str">
        <f aca="false">IF(S340="","",IF($S$362="Y",U340,IF(S340&gt;=$S$354-$AB$35*$S$358,IF(S340&lt;=$S$354+$AB$35*$S$358,S340,""),"")))</f>
        <v/>
      </c>
      <c r="U340" s="840" t="str">
        <f aca="false">IF(R340="Y","",IF(AND(M340="",K340=""),"",IF(M340="",K340*O340,M340*O340)))</f>
        <v/>
      </c>
      <c r="V340" s="842" t="str">
        <f aca="false">IF(AND(N340="",L340=""),"",IF(N340="",L340,N340))</f>
        <v>%</v>
      </c>
      <c r="W340" s="628"/>
      <c r="X340" s="628"/>
      <c r="Z340" s="728"/>
      <c r="AP340" s="729"/>
      <c r="AQ340" s="628"/>
      <c r="AR340" s="628"/>
      <c r="AS340" s="844"/>
      <c r="AT340" s="628"/>
      <c r="AU340" s="843" t="e">
        <f aca="false">IF($AT$44="region",IF($E340=AU$762,$S340,""),IF($G340=AU$762,$S340,""))</f>
        <v>#REF!</v>
      </c>
      <c r="AV340" s="843" t="e">
        <f aca="false">IF($AT$44="Region",IF($E340=AU$762,$T340,""),IF($G340=AU$762,$T340,""))</f>
        <v>#REF!</v>
      </c>
      <c r="AW340" s="628"/>
      <c r="AX340" s="843" t="e">
        <f aca="false">IF($AT$44="region",IF($E340=AX$762,$S340,""),IF($G340=AX$762,$S340,""))</f>
        <v>#REF!</v>
      </c>
      <c r="AY340" s="843" t="e">
        <f aca="false">IF($AT$44="Region",IF($E340=AX$762,$T340,""),IF($G340=AX$762,$T340,""))</f>
        <v>#REF!</v>
      </c>
      <c r="AZ340" s="628"/>
      <c r="BA340" s="843" t="e">
        <f aca="false">IF($AT$44="region",IF($E340=BA$762,$S340,""),IF($G340=BA$762,$S340,""))</f>
        <v>#REF!</v>
      </c>
      <c r="BB340" s="843" t="e">
        <f aca="false">IF($AT$44="Region",IF($E340=BA$762,$T340,""),IF($G340=BA$762,$T340,""))</f>
        <v>#REF!</v>
      </c>
      <c r="BC340" s="628"/>
      <c r="BD340" s="843" t="e">
        <f aca="false">IF($AT$44="region",IF($E340=BD$762,$S340,""),IF($G340=BD$762,$S340,""))</f>
        <v>#REF!</v>
      </c>
      <c r="BE340" s="843" t="e">
        <f aca="false">IF($AT$44="Region",IF($E340=BD$762,$T340,""),IF($G340=BD$762,$T340,""))</f>
        <v>#REF!</v>
      </c>
      <c r="BF340" s="628"/>
      <c r="BG340" s="843" t="e">
        <f aca="false">IF($AT$44="region",IF($E340=BG$762,$S340,""),IF($G340=BG$762,$S340,""))</f>
        <v>#REF!</v>
      </c>
      <c r="BH340" s="843" t="e">
        <f aca="false">IF($AT$44="Region",IF($E340=BG$762,$T340,""),IF($G340=BG$762,$T340,""))</f>
        <v>#REF!</v>
      </c>
      <c r="BI340" s="628"/>
      <c r="BJ340" s="843" t="str">
        <f aca="false">IF($E340=$BJ$47,S340,"")</f>
        <v/>
      </c>
      <c r="BK340" s="843" t="str">
        <f aca="false">IF($E340=$BJ$47,T340,"")</f>
        <v/>
      </c>
      <c r="BL340" s="628"/>
      <c r="BM340" s="843" t="str">
        <f aca="false">IF($E340=$BM$47,S340,"")</f>
        <v/>
      </c>
      <c r="BN340" s="843" t="str">
        <f aca="false">IF($E340=$BM$47,T340,"")</f>
        <v/>
      </c>
      <c r="BO340" s="628"/>
      <c r="BP340" s="843" t="str">
        <f aca="false">IF($E340=$BP$47,S340,"")</f>
        <v/>
      </c>
      <c r="BQ340" s="843" t="str">
        <f aca="false">IF($E340=$BP$47,T340,"")</f>
        <v/>
      </c>
      <c r="BR340" s="628"/>
      <c r="BS340" s="843" t="str">
        <f aca="false">IF($E340=$BS$47,S340,"")</f>
        <v/>
      </c>
      <c r="BT340" s="843" t="str">
        <f aca="false">IF($E340=$BS$47,T340,"")</f>
        <v/>
      </c>
      <c r="BU340" s="628"/>
      <c r="BV340" s="729"/>
    </row>
    <row r="341" s="667" customFormat="true" ht="15" hidden="false" customHeight="false" outlineLevel="0" collapsed="false">
      <c r="A341" s="828" t="n">
        <v>8</v>
      </c>
      <c r="B341" s="829" t="str">
        <f aca="false">CONCATENATE(E341,": ",C341)</f>
        <v>Latin America: Campos Paciullo et al 2011</v>
      </c>
      <c r="C341" s="830" t="s">
        <v>537</v>
      </c>
      <c r="D341" s="830" t="s">
        <v>533</v>
      </c>
      <c r="E341" s="831" t="s">
        <v>79</v>
      </c>
      <c r="F341" s="830" t="s">
        <v>534</v>
      </c>
      <c r="G341" s="831" t="s">
        <v>528</v>
      </c>
      <c r="H341" s="832" t="s">
        <v>252</v>
      </c>
      <c r="I341" s="830" t="n">
        <v>2011</v>
      </c>
      <c r="J341" s="830"/>
      <c r="K341" s="830"/>
      <c r="L341" s="833" t="s">
        <v>15</v>
      </c>
      <c r="M341" s="833"/>
      <c r="N341" s="836" t="s">
        <v>15</v>
      </c>
      <c r="O341" s="837"/>
      <c r="P341" s="830" t="s">
        <v>540</v>
      </c>
      <c r="Q341" s="838"/>
      <c r="R341" s="839"/>
      <c r="S341" s="840" t="str">
        <f aca="false">IF(R341="Y","",IF(AND(M341="",K341=""),"",IF(M341="",K341,M341)))</f>
        <v/>
      </c>
      <c r="T341" s="841" t="str">
        <f aca="false">IF(S341="","",IF($S$362="Y",U341,IF(S341&gt;=$S$354-$AB$35*$S$358,IF(S341&lt;=$S$354+$AB$35*$S$358,S341,""),"")))</f>
        <v/>
      </c>
      <c r="U341" s="840" t="str">
        <f aca="false">IF(R341="Y","",IF(AND(M341="",K341=""),"",IF(M341="",K341*O341,M341*O341)))</f>
        <v/>
      </c>
      <c r="V341" s="842" t="str">
        <f aca="false">IF(AND(N341="",L341=""),"",IF(N341="",L341,N341))</f>
        <v>%</v>
      </c>
      <c r="W341" s="628"/>
      <c r="X341" s="628"/>
      <c r="Z341" s="728"/>
      <c r="AP341" s="729"/>
      <c r="AQ341" s="628"/>
      <c r="AR341" s="628"/>
      <c r="AS341" s="844"/>
      <c r="AT341" s="628"/>
      <c r="AU341" s="843" t="e">
        <f aca="false">IF($AT$44="region",IF($E341=AU$762,$S341,""),IF($G341=AU$762,$S341,""))</f>
        <v>#REF!</v>
      </c>
      <c r="AV341" s="843" t="e">
        <f aca="false">IF($AT$44="Region",IF($E341=AU$762,$T341,""),IF($G341=AU$762,$T341,""))</f>
        <v>#REF!</v>
      </c>
      <c r="AW341" s="628"/>
      <c r="AX341" s="843" t="e">
        <f aca="false">IF($AT$44="region",IF($E341=AX$762,$S341,""),IF($G341=AX$762,$S341,""))</f>
        <v>#REF!</v>
      </c>
      <c r="AY341" s="843" t="e">
        <f aca="false">IF($AT$44="Region",IF($E341=AX$762,$T341,""),IF($G341=AX$762,$T341,""))</f>
        <v>#REF!</v>
      </c>
      <c r="AZ341" s="628"/>
      <c r="BA341" s="843" t="e">
        <f aca="false">IF($AT$44="region",IF($E341=BA$762,$S341,""),IF($G341=BA$762,$S341,""))</f>
        <v>#REF!</v>
      </c>
      <c r="BB341" s="843" t="e">
        <f aca="false">IF($AT$44="Region",IF($E341=BA$762,$T341,""),IF($G341=BA$762,$T341,""))</f>
        <v>#REF!</v>
      </c>
      <c r="BC341" s="628"/>
      <c r="BD341" s="843" t="e">
        <f aca="false">IF($AT$44="region",IF($E341=BD$762,$S341,""),IF($G341=BD$762,$S341,""))</f>
        <v>#REF!</v>
      </c>
      <c r="BE341" s="843" t="e">
        <f aca="false">IF($AT$44="Region",IF($E341=BD$762,$T341,""),IF($G341=BD$762,$T341,""))</f>
        <v>#REF!</v>
      </c>
      <c r="BF341" s="628"/>
      <c r="BG341" s="843" t="e">
        <f aca="false">IF($AT$44="region",IF($E341=BG$762,$S341,""),IF($G341=BG$762,$S341,""))</f>
        <v>#REF!</v>
      </c>
      <c r="BH341" s="843" t="e">
        <f aca="false">IF($AT$44="Region",IF($E341=BG$762,$T341,""),IF($G341=BG$762,$T341,""))</f>
        <v>#REF!</v>
      </c>
      <c r="BI341" s="628"/>
      <c r="BJ341" s="843" t="str">
        <f aca="false">IF($E341=$BJ$47,S341,"")</f>
        <v/>
      </c>
      <c r="BK341" s="843" t="str">
        <f aca="false">IF($E341=$BJ$47,T341,"")</f>
        <v/>
      </c>
      <c r="BL341" s="628"/>
      <c r="BM341" s="843" t="str">
        <f aca="false">IF($E341=$BM$47,S341,"")</f>
        <v/>
      </c>
      <c r="BN341" s="843" t="str">
        <f aca="false">IF($E341=$BM$47,T341,"")</f>
        <v/>
      </c>
      <c r="BO341" s="628"/>
      <c r="BP341" s="843" t="str">
        <f aca="false">IF($E341=$BP$47,S341,"")</f>
        <v/>
      </c>
      <c r="BQ341" s="843" t="str">
        <f aca="false">IF($E341=$BP$47,T341,"")</f>
        <v/>
      </c>
      <c r="BR341" s="628"/>
      <c r="BS341" s="843" t="str">
        <f aca="false">IF($E341=$BS$47,S341,"")</f>
        <v/>
      </c>
      <c r="BT341" s="843" t="str">
        <f aca="false">IF($E341=$BS$47,T341,"")</f>
        <v/>
      </c>
      <c r="BU341" s="628"/>
      <c r="BV341" s="729"/>
    </row>
    <row r="342" s="667" customFormat="true" ht="15" hidden="false" customHeight="false" outlineLevel="0" collapsed="false">
      <c r="A342" s="828" t="n">
        <v>9</v>
      </c>
      <c r="B342" s="829" t="str">
        <f aca="false">CONCATENATE(E342,": ",C342)</f>
        <v>Latin America: Campos Paciullo et al 2011</v>
      </c>
      <c r="C342" s="830" t="s">
        <v>537</v>
      </c>
      <c r="D342" s="830" t="s">
        <v>533</v>
      </c>
      <c r="E342" s="831" t="s">
        <v>79</v>
      </c>
      <c r="F342" s="830" t="s">
        <v>534</v>
      </c>
      <c r="G342" s="831" t="s">
        <v>528</v>
      </c>
      <c r="H342" s="832" t="s">
        <v>252</v>
      </c>
      <c r="I342" s="830" t="n">
        <v>2011</v>
      </c>
      <c r="J342" s="830"/>
      <c r="K342" s="830"/>
      <c r="L342" s="833" t="s">
        <v>15</v>
      </c>
      <c r="M342" s="833"/>
      <c r="N342" s="836" t="s">
        <v>15</v>
      </c>
      <c r="O342" s="837"/>
      <c r="P342" s="830" t="s">
        <v>541</v>
      </c>
      <c r="Q342" s="838"/>
      <c r="R342" s="839"/>
      <c r="S342" s="840" t="str">
        <f aca="false">IF(R342="Y","",IF(AND(M342="",K342=""),"",IF(M342="",K342,M342)))</f>
        <v/>
      </c>
      <c r="T342" s="841" t="str">
        <f aca="false">IF(S342="","",IF($S$362="Y",U342,IF(S342&gt;=$S$354-$AB$35*$S$358,IF(S342&lt;=$S$354+$AB$35*$S$358,S342,""),"")))</f>
        <v/>
      </c>
      <c r="U342" s="840" t="str">
        <f aca="false">IF(R342="Y","",IF(AND(M342="",K342=""),"",IF(M342="",K342*O342,M342*O342)))</f>
        <v/>
      </c>
      <c r="V342" s="842" t="str">
        <f aca="false">IF(AND(N342="",L342=""),"",IF(N342="",L342,N342))</f>
        <v>%</v>
      </c>
      <c r="W342" s="628"/>
      <c r="X342" s="628"/>
      <c r="Z342" s="728"/>
      <c r="AP342" s="729"/>
      <c r="AQ342" s="628"/>
      <c r="AR342" s="628"/>
      <c r="AS342" s="844"/>
      <c r="AT342" s="628"/>
      <c r="AU342" s="843" t="e">
        <f aca="false">IF($AT$44="region",IF($E342=AU$762,$S342,""),IF($G342=AU$762,$S342,""))</f>
        <v>#REF!</v>
      </c>
      <c r="AV342" s="843" t="e">
        <f aca="false">IF($AT$44="Region",IF($E342=AU$762,$T342,""),IF($G342=AU$762,$T342,""))</f>
        <v>#REF!</v>
      </c>
      <c r="AW342" s="628"/>
      <c r="AX342" s="843" t="e">
        <f aca="false">IF($AT$44="region",IF($E342=AX$762,$S342,""),IF($G342=AX$762,$S342,""))</f>
        <v>#REF!</v>
      </c>
      <c r="AY342" s="843" t="e">
        <f aca="false">IF($AT$44="Region",IF($E342=AX$762,$T342,""),IF($G342=AX$762,$T342,""))</f>
        <v>#REF!</v>
      </c>
      <c r="AZ342" s="628"/>
      <c r="BA342" s="843" t="e">
        <f aca="false">IF($AT$44="region",IF($E342=BA$762,$S342,""),IF($G342=BA$762,$S342,""))</f>
        <v>#REF!</v>
      </c>
      <c r="BB342" s="843" t="e">
        <f aca="false">IF($AT$44="Region",IF($E342=BA$762,$T342,""),IF($G342=BA$762,$T342,""))</f>
        <v>#REF!</v>
      </c>
      <c r="BC342" s="628"/>
      <c r="BD342" s="843" t="e">
        <f aca="false">IF($AT$44="region",IF($E342=BD$762,$S342,""),IF($G342=BD$762,$S342,""))</f>
        <v>#REF!</v>
      </c>
      <c r="BE342" s="843" t="e">
        <f aca="false">IF($AT$44="Region",IF($E342=BD$762,$T342,""),IF($G342=BD$762,$T342,""))</f>
        <v>#REF!</v>
      </c>
      <c r="BF342" s="628"/>
      <c r="BG342" s="843" t="e">
        <f aca="false">IF($AT$44="region",IF($E342=BG$762,$S342,""),IF($G342=BG$762,$S342,""))</f>
        <v>#REF!</v>
      </c>
      <c r="BH342" s="843" t="e">
        <f aca="false">IF($AT$44="Region",IF($E342=BG$762,$T342,""),IF($G342=BG$762,$T342,""))</f>
        <v>#REF!</v>
      </c>
      <c r="BI342" s="628"/>
      <c r="BJ342" s="843" t="str">
        <f aca="false">IF($E342=$BJ$47,S342,"")</f>
        <v/>
      </c>
      <c r="BK342" s="843" t="str">
        <f aca="false">IF($E342=$BJ$47,T342,"")</f>
        <v/>
      </c>
      <c r="BL342" s="628"/>
      <c r="BM342" s="843" t="str">
        <f aca="false">IF($E342=$BM$47,S342,"")</f>
        <v/>
      </c>
      <c r="BN342" s="843" t="str">
        <f aca="false">IF($E342=$BM$47,T342,"")</f>
        <v/>
      </c>
      <c r="BO342" s="628"/>
      <c r="BP342" s="843" t="str">
        <f aca="false">IF($E342=$BP$47,S342,"")</f>
        <v/>
      </c>
      <c r="BQ342" s="843" t="str">
        <f aca="false">IF($E342=$BP$47,T342,"")</f>
        <v/>
      </c>
      <c r="BR342" s="628"/>
      <c r="BS342" s="843" t="str">
        <f aca="false">IF($E342=$BS$47,S342,"")</f>
        <v/>
      </c>
      <c r="BT342" s="843" t="str">
        <f aca="false">IF($E342=$BS$47,T342,"")</f>
        <v/>
      </c>
      <c r="BU342" s="628"/>
      <c r="BV342" s="729"/>
    </row>
    <row r="343" s="667" customFormat="true" ht="15" hidden="false" customHeight="false" outlineLevel="0" collapsed="false">
      <c r="A343" s="828" t="n">
        <v>10</v>
      </c>
      <c r="B343" s="829" t="str">
        <f aca="false">CONCATENATE(E343,": ",C343)</f>
        <v>Latin America: Ibrahim et al. 2005</v>
      </c>
      <c r="C343" s="830" t="s">
        <v>542</v>
      </c>
      <c r="D343" s="830"/>
      <c r="E343" s="831" t="s">
        <v>79</v>
      </c>
      <c r="F343" s="830" t="s">
        <v>543</v>
      </c>
      <c r="G343" s="831" t="s">
        <v>544</v>
      </c>
      <c r="H343" s="832" t="s">
        <v>252</v>
      </c>
      <c r="I343" s="830" t="n">
        <v>2005</v>
      </c>
      <c r="J343" s="830"/>
      <c r="K343" s="929"/>
      <c r="L343" s="833" t="s">
        <v>15</v>
      </c>
      <c r="M343" s="833"/>
      <c r="N343" s="836" t="s">
        <v>15</v>
      </c>
      <c r="O343" s="837"/>
      <c r="P343" s="830" t="s">
        <v>545</v>
      </c>
      <c r="Q343" s="838"/>
      <c r="R343" s="839"/>
      <c r="S343" s="840" t="str">
        <f aca="false">IF(R343="Y","",IF(AND(M343="",K343=""),"",IF(M343="",K343,M343)))</f>
        <v/>
      </c>
      <c r="T343" s="841" t="str">
        <f aca="false">IF(S343="","",IF($S$362="Y",U343,IF(S343&gt;=$S$354-$AB$35*$S$358,IF(S343&lt;=$S$354+$AB$35*$S$358,S343,""),"")))</f>
        <v/>
      </c>
      <c r="U343" s="840" t="str">
        <f aca="false">IF(R343="Y","",IF(AND(M343="",K343=""),"",IF(M343="",K343*O343,M343*O343)))</f>
        <v/>
      </c>
      <c r="V343" s="842" t="str">
        <f aca="false">IF(AND(N343="",L343=""),"",IF(N343="",L343,N343))</f>
        <v>%</v>
      </c>
      <c r="W343" s="628"/>
      <c r="X343" s="628"/>
      <c r="Z343" s="728"/>
      <c r="AP343" s="729"/>
      <c r="AQ343" s="628"/>
      <c r="AR343" s="628"/>
      <c r="AS343" s="844"/>
      <c r="AT343" s="628"/>
      <c r="AU343" s="843" t="e">
        <f aca="false">IF($AT$44="region",IF($E343=AU$762,$S343,""),IF($G343=AU$762,$S343,""))</f>
        <v>#REF!</v>
      </c>
      <c r="AV343" s="843" t="e">
        <f aca="false">IF($AT$44="Region",IF($E343=AU$762,$T343,""),IF($G343=AU$762,$T343,""))</f>
        <v>#REF!</v>
      </c>
      <c r="AW343" s="628"/>
      <c r="AX343" s="843" t="e">
        <f aca="false">IF($AT$44="region",IF($E343=AX$762,$S343,""),IF($G343=AX$762,$S343,""))</f>
        <v>#REF!</v>
      </c>
      <c r="AY343" s="843" t="e">
        <f aca="false">IF($AT$44="Region",IF($E343=AX$762,$T343,""),IF($G343=AX$762,$T343,""))</f>
        <v>#REF!</v>
      </c>
      <c r="AZ343" s="628"/>
      <c r="BA343" s="843" t="e">
        <f aca="false">IF($AT$44="region",IF($E343=BA$762,$S343,""),IF($G343=BA$762,$S343,""))</f>
        <v>#REF!</v>
      </c>
      <c r="BB343" s="843" t="e">
        <f aca="false">IF($AT$44="Region",IF($E343=BA$762,$T343,""),IF($G343=BA$762,$T343,""))</f>
        <v>#REF!</v>
      </c>
      <c r="BC343" s="628"/>
      <c r="BD343" s="843" t="e">
        <f aca="false">IF($AT$44="region",IF($E343=BD$762,$S343,""),IF($G343=BD$762,$S343,""))</f>
        <v>#REF!</v>
      </c>
      <c r="BE343" s="843" t="e">
        <f aca="false">IF($AT$44="Region",IF($E343=BD$762,$T343,""),IF($G343=BD$762,$T343,""))</f>
        <v>#REF!</v>
      </c>
      <c r="BF343" s="628"/>
      <c r="BG343" s="843" t="e">
        <f aca="false">IF($AT$44="region",IF($E343=BG$762,$S343,""),IF($G343=BG$762,$S343,""))</f>
        <v>#REF!</v>
      </c>
      <c r="BH343" s="843" t="e">
        <f aca="false">IF($AT$44="Region",IF($E343=BG$762,$T343,""),IF($G343=BG$762,$T343,""))</f>
        <v>#REF!</v>
      </c>
      <c r="BI343" s="628"/>
      <c r="BJ343" s="843" t="str">
        <f aca="false">IF($E343=$BJ$47,S343,"")</f>
        <v/>
      </c>
      <c r="BK343" s="843" t="str">
        <f aca="false">IF($E343=$BJ$47,T343,"")</f>
        <v/>
      </c>
      <c r="BL343" s="628"/>
      <c r="BM343" s="843" t="str">
        <f aca="false">IF($E343=$BM$47,S343,"")</f>
        <v/>
      </c>
      <c r="BN343" s="843" t="str">
        <f aca="false">IF($E343=$BM$47,T343,"")</f>
        <v/>
      </c>
      <c r="BO343" s="628"/>
      <c r="BP343" s="843" t="str">
        <f aca="false">IF($E343=$BP$47,S343,"")</f>
        <v/>
      </c>
      <c r="BQ343" s="843" t="str">
        <f aca="false">IF($E343=$BP$47,T343,"")</f>
        <v/>
      </c>
      <c r="BR343" s="628"/>
      <c r="BS343" s="843" t="str">
        <f aca="false">IF($E343=$BS$47,S343,"")</f>
        <v/>
      </c>
      <c r="BT343" s="843" t="str">
        <f aca="false">IF($E343=$BS$47,T343,"")</f>
        <v/>
      </c>
      <c r="BU343" s="628"/>
      <c r="BV343" s="729"/>
    </row>
    <row r="344" s="667" customFormat="true" ht="15" hidden="false" customHeight="false" outlineLevel="0" collapsed="false">
      <c r="A344" s="828" t="n">
        <v>11</v>
      </c>
      <c r="B344" s="829" t="str">
        <f aca="false">CONCATENATE(E344,": ",C344)</f>
        <v>Latin America: Ibrahim et al. 2005</v>
      </c>
      <c r="C344" s="830" t="s">
        <v>542</v>
      </c>
      <c r="D344" s="830"/>
      <c r="E344" s="831" t="s">
        <v>79</v>
      </c>
      <c r="F344" s="830" t="s">
        <v>543</v>
      </c>
      <c r="G344" s="831" t="s">
        <v>544</v>
      </c>
      <c r="H344" s="832" t="s">
        <v>252</v>
      </c>
      <c r="I344" s="830" t="n">
        <v>2005</v>
      </c>
      <c r="J344" s="830"/>
      <c r="K344" s="929"/>
      <c r="L344" s="833" t="s">
        <v>15</v>
      </c>
      <c r="M344" s="833"/>
      <c r="N344" s="836" t="s">
        <v>15</v>
      </c>
      <c r="O344" s="837"/>
      <c r="P344" s="830" t="s">
        <v>546</v>
      </c>
      <c r="Q344" s="838"/>
      <c r="R344" s="839"/>
      <c r="S344" s="840" t="str">
        <f aca="false">IF(R344="Y","",IF(AND(M344="",K344=""),"",IF(M344="",K344,M344)))</f>
        <v/>
      </c>
      <c r="T344" s="841" t="str">
        <f aca="false">IF(S344="","",IF($S$362="Y",U344,IF(S344&gt;=$S$354-$AB$35*$S$358,IF(S344&lt;=$S$354+$AB$35*$S$358,S344,""),"")))</f>
        <v/>
      </c>
      <c r="U344" s="840" t="str">
        <f aca="false">IF(R344="Y","",IF(AND(M344="",K344=""),"",IF(M344="",K344*O344,M344*O344)))</f>
        <v/>
      </c>
      <c r="V344" s="842" t="str">
        <f aca="false">IF(AND(N344="",L344=""),"",IF(N344="",L344,N344))</f>
        <v>%</v>
      </c>
      <c r="W344" s="628"/>
      <c r="X344" s="628"/>
      <c r="Z344" s="728"/>
      <c r="AP344" s="729"/>
      <c r="AQ344" s="628"/>
      <c r="AR344" s="628"/>
      <c r="AS344" s="844"/>
      <c r="AT344" s="628"/>
      <c r="AU344" s="843" t="e">
        <f aca="false">IF($AT$44="region",IF($E344=AU$762,$S344,""),IF($G344=AU$762,$S344,""))</f>
        <v>#REF!</v>
      </c>
      <c r="AV344" s="843" t="e">
        <f aca="false">IF($AT$44="Region",IF($E344=AU$762,$T344,""),IF($G344=AU$762,$T344,""))</f>
        <v>#REF!</v>
      </c>
      <c r="AW344" s="628"/>
      <c r="AX344" s="843" t="e">
        <f aca="false">IF($AT$44="region",IF($E344=AX$762,$S344,""),IF($G344=AX$762,$S344,""))</f>
        <v>#REF!</v>
      </c>
      <c r="AY344" s="843" t="e">
        <f aca="false">IF($AT$44="Region",IF($E344=AX$762,$T344,""),IF($G344=AX$762,$T344,""))</f>
        <v>#REF!</v>
      </c>
      <c r="AZ344" s="628"/>
      <c r="BA344" s="843" t="e">
        <f aca="false">IF($AT$44="region",IF($E344=BA$762,$S344,""),IF($G344=BA$762,$S344,""))</f>
        <v>#REF!</v>
      </c>
      <c r="BB344" s="843" t="e">
        <f aca="false">IF($AT$44="Region",IF($E344=BA$762,$T344,""),IF($G344=BA$762,$T344,""))</f>
        <v>#REF!</v>
      </c>
      <c r="BC344" s="628"/>
      <c r="BD344" s="843" t="e">
        <f aca="false">IF($AT$44="region",IF($E344=BD$762,$S344,""),IF($G344=BD$762,$S344,""))</f>
        <v>#REF!</v>
      </c>
      <c r="BE344" s="843" t="e">
        <f aca="false">IF($AT$44="Region",IF($E344=BD$762,$T344,""),IF($G344=BD$762,$T344,""))</f>
        <v>#REF!</v>
      </c>
      <c r="BF344" s="628"/>
      <c r="BG344" s="843" t="e">
        <f aca="false">IF($AT$44="region",IF($E344=BG$762,$S344,""),IF($G344=BG$762,$S344,""))</f>
        <v>#REF!</v>
      </c>
      <c r="BH344" s="843" t="e">
        <f aca="false">IF($AT$44="Region",IF($E344=BG$762,$T344,""),IF($G344=BG$762,$T344,""))</f>
        <v>#REF!</v>
      </c>
      <c r="BI344" s="628"/>
      <c r="BJ344" s="843" t="str">
        <f aca="false">IF($E344=$BJ$47,S344,"")</f>
        <v/>
      </c>
      <c r="BK344" s="843" t="str">
        <f aca="false">IF($E344=$BJ$47,T344,"")</f>
        <v/>
      </c>
      <c r="BL344" s="628"/>
      <c r="BM344" s="843" t="str">
        <f aca="false">IF($E344=$BM$47,S344,"")</f>
        <v/>
      </c>
      <c r="BN344" s="843" t="str">
        <f aca="false">IF($E344=$BM$47,T344,"")</f>
        <v/>
      </c>
      <c r="BO344" s="628"/>
      <c r="BP344" s="843" t="str">
        <f aca="false">IF($E344=$BP$47,S344,"")</f>
        <v/>
      </c>
      <c r="BQ344" s="843" t="str">
        <f aca="false">IF($E344=$BP$47,T344,"")</f>
        <v/>
      </c>
      <c r="BR344" s="628"/>
      <c r="BS344" s="843" t="str">
        <f aca="false">IF($E344=$BS$47,S344,"")</f>
        <v/>
      </c>
      <c r="BT344" s="843" t="str">
        <f aca="false">IF($E344=$BS$47,T344,"")</f>
        <v/>
      </c>
      <c r="BU344" s="628"/>
      <c r="BV344" s="729"/>
    </row>
    <row r="345" s="667" customFormat="true" ht="15" hidden="false" customHeight="false" outlineLevel="0" collapsed="false">
      <c r="A345" s="828" t="n">
        <v>12</v>
      </c>
      <c r="B345" s="829" t="str">
        <f aca="false">CONCATENATE(E345,": ",C345)</f>
        <v>Latin America: Ibrahim et al. 2005</v>
      </c>
      <c r="C345" s="830" t="s">
        <v>542</v>
      </c>
      <c r="D345" s="830"/>
      <c r="E345" s="831" t="s">
        <v>79</v>
      </c>
      <c r="F345" s="830" t="s">
        <v>547</v>
      </c>
      <c r="G345" s="831" t="s">
        <v>528</v>
      </c>
      <c r="H345" s="832" t="s">
        <v>252</v>
      </c>
      <c r="I345" s="830" t="n">
        <v>2005</v>
      </c>
      <c r="J345" s="830"/>
      <c r="K345" s="929"/>
      <c r="L345" s="833" t="s">
        <v>15</v>
      </c>
      <c r="M345" s="833"/>
      <c r="N345" s="836" t="s">
        <v>15</v>
      </c>
      <c r="O345" s="837"/>
      <c r="P345" s="830" t="s">
        <v>548</v>
      </c>
      <c r="Q345" s="838"/>
      <c r="R345" s="839"/>
      <c r="S345" s="840" t="str">
        <f aca="false">IF(R345="Y","",IF(AND(M345="",K345=""),"",IF(M345="",K345,M345)))</f>
        <v/>
      </c>
      <c r="T345" s="841" t="str">
        <f aca="false">IF(S345="","",IF($S$362="Y",U345,IF(S345&gt;=$S$354-$AB$35*$S$358,IF(S345&lt;=$S$354+$AB$35*$S$358,S345,""),"")))</f>
        <v/>
      </c>
      <c r="U345" s="840" t="str">
        <f aca="false">IF(R345="Y","",IF(AND(M345="",K345=""),"",IF(M345="",K345*O345,M345*O345)))</f>
        <v/>
      </c>
      <c r="V345" s="842" t="str">
        <f aca="false">IF(AND(N345="",L345=""),"",IF(N345="",L345,N345))</f>
        <v>%</v>
      </c>
      <c r="W345" s="628"/>
      <c r="X345" s="628"/>
      <c r="Z345" s="728"/>
      <c r="AP345" s="729"/>
      <c r="AQ345" s="628"/>
      <c r="AR345" s="628"/>
      <c r="AS345" s="844"/>
      <c r="AT345" s="628"/>
      <c r="AU345" s="843" t="e">
        <f aca="false">IF($AT$44="region",IF($E345=AU$762,$S345,""),IF($G345=AU$762,$S345,""))</f>
        <v>#REF!</v>
      </c>
      <c r="AV345" s="843" t="e">
        <f aca="false">IF($AT$44="Region",IF($E345=AU$762,$T345,""),IF($G345=AU$762,$T345,""))</f>
        <v>#REF!</v>
      </c>
      <c r="AW345" s="628"/>
      <c r="AX345" s="843" t="e">
        <f aca="false">IF($AT$44="region",IF($E345=AX$762,$S345,""),IF($G345=AX$762,$S345,""))</f>
        <v>#REF!</v>
      </c>
      <c r="AY345" s="843" t="e">
        <f aca="false">IF($AT$44="Region",IF($E345=AX$762,$T345,""),IF($G345=AX$762,$T345,""))</f>
        <v>#REF!</v>
      </c>
      <c r="AZ345" s="628"/>
      <c r="BA345" s="843" t="e">
        <f aca="false">IF($AT$44="region",IF($E345=BA$762,$S345,""),IF($G345=BA$762,$S345,""))</f>
        <v>#REF!</v>
      </c>
      <c r="BB345" s="843" t="e">
        <f aca="false">IF($AT$44="Region",IF($E345=BA$762,$T345,""),IF($G345=BA$762,$T345,""))</f>
        <v>#REF!</v>
      </c>
      <c r="BC345" s="628"/>
      <c r="BD345" s="843" t="e">
        <f aca="false">IF($AT$44="region",IF($E345=BD$762,$S345,""),IF($G345=BD$762,$S345,""))</f>
        <v>#REF!</v>
      </c>
      <c r="BE345" s="843" t="e">
        <f aca="false">IF($AT$44="Region",IF($E345=BD$762,$T345,""),IF($G345=BD$762,$T345,""))</f>
        <v>#REF!</v>
      </c>
      <c r="BF345" s="628"/>
      <c r="BG345" s="843" t="e">
        <f aca="false">IF($AT$44="region",IF($E345=BG$762,$S345,""),IF($G345=BG$762,$S345,""))</f>
        <v>#REF!</v>
      </c>
      <c r="BH345" s="843" t="e">
        <f aca="false">IF($AT$44="Region",IF($E345=BG$762,$T345,""),IF($G345=BG$762,$T345,""))</f>
        <v>#REF!</v>
      </c>
      <c r="BI345" s="628"/>
      <c r="BJ345" s="843" t="str">
        <f aca="false">IF($E345=$BJ$47,S345,"")</f>
        <v/>
      </c>
      <c r="BK345" s="843" t="str">
        <f aca="false">IF($E345=$BJ$47,T345,"")</f>
        <v/>
      </c>
      <c r="BL345" s="628"/>
      <c r="BM345" s="843" t="str">
        <f aca="false">IF($E345=$BM$47,S345,"")</f>
        <v/>
      </c>
      <c r="BN345" s="843" t="str">
        <f aca="false">IF($E345=$BM$47,T345,"")</f>
        <v/>
      </c>
      <c r="BO345" s="628"/>
      <c r="BP345" s="843" t="str">
        <f aca="false">IF($E345=$BP$47,S345,"")</f>
        <v/>
      </c>
      <c r="BQ345" s="843" t="str">
        <f aca="false">IF($E345=$BP$47,T345,"")</f>
        <v/>
      </c>
      <c r="BR345" s="628"/>
      <c r="BS345" s="843" t="str">
        <f aca="false">IF($E345=$BS$47,S345,"")</f>
        <v/>
      </c>
      <c r="BT345" s="843" t="str">
        <f aca="false">IF($E345=$BS$47,T345,"")</f>
        <v/>
      </c>
      <c r="BU345" s="628"/>
      <c r="BV345" s="729"/>
    </row>
    <row r="346" s="667" customFormat="true" ht="15" hidden="false" customHeight="false" outlineLevel="0" collapsed="false">
      <c r="A346" s="828" t="n">
        <v>13</v>
      </c>
      <c r="B346" s="829" t="str">
        <f aca="false">CONCATENATE(E346,": ",C346)</f>
        <v>Latin America: Ibrahim et al. 2005</v>
      </c>
      <c r="C346" s="830" t="s">
        <v>542</v>
      </c>
      <c r="D346" s="830"/>
      <c r="E346" s="831" t="s">
        <v>79</v>
      </c>
      <c r="F346" s="830" t="s">
        <v>547</v>
      </c>
      <c r="G346" s="831" t="s">
        <v>528</v>
      </c>
      <c r="H346" s="832" t="s">
        <v>252</v>
      </c>
      <c r="I346" s="830" t="n">
        <v>2005</v>
      </c>
      <c r="J346" s="830"/>
      <c r="K346" s="929"/>
      <c r="L346" s="833" t="s">
        <v>15</v>
      </c>
      <c r="M346" s="833"/>
      <c r="N346" s="836" t="s">
        <v>15</v>
      </c>
      <c r="O346" s="837"/>
      <c r="P346" s="830" t="s">
        <v>549</v>
      </c>
      <c r="Q346" s="838"/>
      <c r="R346" s="839"/>
      <c r="S346" s="840" t="str">
        <f aca="false">IF(R346="Y","",IF(AND(M346="",K346=""),"",IF(M346="",K346,M346)))</f>
        <v/>
      </c>
      <c r="T346" s="841" t="str">
        <f aca="false">IF(S346="","",IF($S$362="Y",U346,IF(S346&gt;=$S$354-$AB$35*$S$358,IF(S346&lt;=$S$354+$AB$35*$S$358,S346,""),"")))</f>
        <v/>
      </c>
      <c r="U346" s="840" t="str">
        <f aca="false">IF(R346="Y","",IF(AND(M346="",K346=""),"",IF(M346="",K346*O346,M346*O346)))</f>
        <v/>
      </c>
      <c r="V346" s="842" t="str">
        <f aca="false">IF(AND(N346="",L346=""),"",IF(N346="",L346,N346))</f>
        <v>%</v>
      </c>
      <c r="W346" s="628"/>
      <c r="X346" s="628"/>
      <c r="Z346" s="728"/>
      <c r="AP346" s="729"/>
      <c r="AQ346" s="628"/>
      <c r="AR346" s="628"/>
      <c r="AS346" s="844"/>
      <c r="AT346" s="628"/>
      <c r="AU346" s="843" t="e">
        <f aca="false">IF($AT$44="region",IF($E346=AU$762,$S346,""),IF($G346=AU$762,$S346,""))</f>
        <v>#REF!</v>
      </c>
      <c r="AV346" s="843" t="e">
        <f aca="false">IF($AT$44="Region",IF($E346=AU$762,$T346,""),IF($G346=AU$762,$T346,""))</f>
        <v>#REF!</v>
      </c>
      <c r="AW346" s="628"/>
      <c r="AX346" s="843" t="e">
        <f aca="false">IF($AT$44="region",IF($E346=AX$762,$S346,""),IF($G346=AX$762,$S346,""))</f>
        <v>#REF!</v>
      </c>
      <c r="AY346" s="843" t="e">
        <f aca="false">IF($AT$44="Region",IF($E346=AX$762,$T346,""),IF($G346=AX$762,$T346,""))</f>
        <v>#REF!</v>
      </c>
      <c r="AZ346" s="628"/>
      <c r="BA346" s="843" t="e">
        <f aca="false">IF($AT$44="region",IF($E346=BA$762,$S346,""),IF($G346=BA$762,$S346,""))</f>
        <v>#REF!</v>
      </c>
      <c r="BB346" s="843" t="e">
        <f aca="false">IF($AT$44="Region",IF($E346=BA$762,$T346,""),IF($G346=BA$762,$T346,""))</f>
        <v>#REF!</v>
      </c>
      <c r="BC346" s="628"/>
      <c r="BD346" s="843" t="e">
        <f aca="false">IF($AT$44="region",IF($E346=BD$762,$S346,""),IF($G346=BD$762,$S346,""))</f>
        <v>#REF!</v>
      </c>
      <c r="BE346" s="843" t="e">
        <f aca="false">IF($AT$44="Region",IF($E346=BD$762,$T346,""),IF($G346=BD$762,$T346,""))</f>
        <v>#REF!</v>
      </c>
      <c r="BF346" s="628"/>
      <c r="BG346" s="843" t="e">
        <f aca="false">IF($AT$44="region",IF($E346=BG$762,$S346,""),IF($G346=BG$762,$S346,""))</f>
        <v>#REF!</v>
      </c>
      <c r="BH346" s="843" t="e">
        <f aca="false">IF($AT$44="Region",IF($E346=BG$762,$T346,""),IF($G346=BG$762,$T346,""))</f>
        <v>#REF!</v>
      </c>
      <c r="BI346" s="628"/>
      <c r="BJ346" s="843" t="str">
        <f aca="false">IF($E346=$BJ$47,S346,"")</f>
        <v/>
      </c>
      <c r="BK346" s="843" t="str">
        <f aca="false">IF($E346=$BJ$47,T346,"")</f>
        <v/>
      </c>
      <c r="BL346" s="628"/>
      <c r="BM346" s="843" t="str">
        <f aca="false">IF($E346=$BM$47,S346,"")</f>
        <v/>
      </c>
      <c r="BN346" s="843" t="str">
        <f aca="false">IF($E346=$BM$47,T346,"")</f>
        <v/>
      </c>
      <c r="BO346" s="628"/>
      <c r="BP346" s="843" t="str">
        <f aca="false">IF($E346=$BP$47,S346,"")</f>
        <v/>
      </c>
      <c r="BQ346" s="843" t="str">
        <f aca="false">IF($E346=$BP$47,T346,"")</f>
        <v/>
      </c>
      <c r="BR346" s="628"/>
      <c r="BS346" s="843" t="str">
        <f aca="false">IF($E346=$BS$47,S346,"")</f>
        <v/>
      </c>
      <c r="BT346" s="843" t="str">
        <f aca="false">IF($E346=$BS$47,T346,"")</f>
        <v/>
      </c>
      <c r="BU346" s="628"/>
      <c r="BV346" s="729"/>
    </row>
    <row r="347" s="667" customFormat="true" ht="15" hidden="false" customHeight="false" outlineLevel="0" collapsed="false">
      <c r="A347" s="828" t="n">
        <v>14</v>
      </c>
      <c r="B347" s="829" t="str">
        <f aca="false">CONCATENATE(E347,": ",C347)</f>
        <v>: </v>
      </c>
      <c r="C347" s="830"/>
      <c r="D347" s="830"/>
      <c r="E347" s="831"/>
      <c r="F347" s="830"/>
      <c r="G347" s="831"/>
      <c r="H347" s="832"/>
      <c r="I347" s="830"/>
      <c r="J347" s="830"/>
      <c r="K347" s="833"/>
      <c r="L347" s="834"/>
      <c r="M347" s="833"/>
      <c r="N347" s="836" t="s">
        <v>15</v>
      </c>
      <c r="O347" s="837"/>
      <c r="P347" s="833"/>
      <c r="Q347" s="838"/>
      <c r="R347" s="839"/>
      <c r="S347" s="840" t="str">
        <f aca="false">IF(R347="Y","",IF(AND(M347="",K347=""),"",IF(M347="",K347,M347)))</f>
        <v/>
      </c>
      <c r="T347" s="841" t="str">
        <f aca="false">IF(S347="","",IF($S$362="Y",U347,IF(S347&gt;=$S$354-$AB$35*$S$358,IF(S347&lt;=$S$354+$AB$35*$S$358,S347,""),"")))</f>
        <v/>
      </c>
      <c r="U347" s="840" t="str">
        <f aca="false">IF(R347="Y","",IF(AND(M347="",K347=""),"",IF(M347="",K347*O347,M347*O347)))</f>
        <v/>
      </c>
      <c r="V347" s="842" t="str">
        <f aca="false">IF(AND(N347="",L347=""),"",IF(N347="",L347,N347))</f>
        <v>%</v>
      </c>
      <c r="W347" s="628"/>
      <c r="X347" s="628"/>
      <c r="Z347" s="728"/>
      <c r="AP347" s="729"/>
      <c r="AQ347" s="628"/>
      <c r="AR347" s="628"/>
      <c r="AS347" s="844"/>
      <c r="AT347" s="628"/>
      <c r="AU347" s="843" t="e">
        <f aca="false">IF($AT$44="region",IF($E347=AU$762,$S347,""),IF($G347=AU$762,$S347,""))</f>
        <v>#REF!</v>
      </c>
      <c r="AV347" s="843" t="e">
        <f aca="false">IF($AT$44="Region",IF($E347=AU$762,$T347,""),IF($G347=AU$762,$T347,""))</f>
        <v>#REF!</v>
      </c>
      <c r="AW347" s="628"/>
      <c r="AX347" s="843" t="e">
        <f aca="false">IF($AT$44="region",IF($E347=AX$762,$S347,""),IF($G347=AX$762,$S347,""))</f>
        <v>#REF!</v>
      </c>
      <c r="AY347" s="843" t="e">
        <f aca="false">IF($AT$44="Region",IF($E347=AX$762,$T347,""),IF($G347=AX$762,$T347,""))</f>
        <v>#REF!</v>
      </c>
      <c r="AZ347" s="628"/>
      <c r="BA347" s="843" t="e">
        <f aca="false">IF($AT$44="region",IF($E347=BA$762,$S347,""),IF($G347=BA$762,$S347,""))</f>
        <v>#REF!</v>
      </c>
      <c r="BB347" s="843" t="e">
        <f aca="false">IF($AT$44="Region",IF($E347=BA$762,$T347,""),IF($G347=BA$762,$T347,""))</f>
        <v>#REF!</v>
      </c>
      <c r="BC347" s="628"/>
      <c r="BD347" s="843" t="e">
        <f aca="false">IF($AT$44="region",IF($E347=BD$762,$S347,""),IF($G347=BD$762,$S347,""))</f>
        <v>#REF!</v>
      </c>
      <c r="BE347" s="843" t="e">
        <f aca="false">IF($AT$44="Region",IF($E347=BD$762,$T347,""),IF($G347=BD$762,$T347,""))</f>
        <v>#REF!</v>
      </c>
      <c r="BF347" s="628"/>
      <c r="BG347" s="843" t="e">
        <f aca="false">IF($AT$44="region",IF($E347=BG$762,$S347,""),IF($G347=BG$762,$S347,""))</f>
        <v>#REF!</v>
      </c>
      <c r="BH347" s="843" t="e">
        <f aca="false">IF($AT$44="Region",IF($E347=BG$762,$T347,""),IF($G347=BG$762,$T347,""))</f>
        <v>#REF!</v>
      </c>
      <c r="BI347" s="628"/>
      <c r="BJ347" s="843" t="str">
        <f aca="false">IF($E347=$BJ$47,S347,"")</f>
        <v/>
      </c>
      <c r="BK347" s="843" t="str">
        <f aca="false">IF($E347=$BJ$47,T347,"")</f>
        <v/>
      </c>
      <c r="BL347" s="628"/>
      <c r="BM347" s="843" t="str">
        <f aca="false">IF($E347=$BM$47,S347,"")</f>
        <v/>
      </c>
      <c r="BN347" s="843" t="str">
        <f aca="false">IF($E347=$BM$47,T347,"")</f>
        <v/>
      </c>
      <c r="BO347" s="628"/>
      <c r="BP347" s="843" t="str">
        <f aca="false">IF($E347=$BP$47,S347,"")</f>
        <v/>
      </c>
      <c r="BQ347" s="843" t="str">
        <f aca="false">IF($E347=$BP$47,T347,"")</f>
        <v/>
      </c>
      <c r="BR347" s="628"/>
      <c r="BS347" s="843" t="str">
        <f aca="false">IF($E347=$BS$47,S347,"")</f>
        <v/>
      </c>
      <c r="BT347" s="843" t="str">
        <f aca="false">IF($E347=$BS$47,T347,"")</f>
        <v/>
      </c>
      <c r="BU347" s="628"/>
      <c r="BV347" s="729"/>
    </row>
    <row r="348" s="667" customFormat="true" ht="15" hidden="false" customHeight="false" outlineLevel="0" collapsed="false">
      <c r="A348" s="828" t="n">
        <v>15</v>
      </c>
      <c r="B348" s="829" t="str">
        <f aca="false">CONCATENATE(E348,": ",C348)</f>
        <v>: </v>
      </c>
      <c r="C348" s="830"/>
      <c r="D348" s="830"/>
      <c r="E348" s="831"/>
      <c r="F348" s="830"/>
      <c r="G348" s="831"/>
      <c r="H348" s="832"/>
      <c r="I348" s="830"/>
      <c r="J348" s="830"/>
      <c r="K348" s="833"/>
      <c r="L348" s="834"/>
      <c r="M348" s="833"/>
      <c r="N348" s="836" t="s">
        <v>15</v>
      </c>
      <c r="O348" s="837"/>
      <c r="P348" s="833"/>
      <c r="Q348" s="838"/>
      <c r="R348" s="839"/>
      <c r="S348" s="840" t="str">
        <f aca="false">IF(R348="Y","",IF(AND(M348="",K348=""),"",IF(M348="",K348,M348)))</f>
        <v/>
      </c>
      <c r="T348" s="841" t="str">
        <f aca="false">IF(S348="","",IF($S$362="Y",U348,IF(S348&gt;=$S$354-$AB$35*$S$358,IF(S348&lt;=$S$354+$AB$35*$S$358,S348,""),"")))</f>
        <v/>
      </c>
      <c r="U348" s="840" t="str">
        <f aca="false">IF(R348="Y","",IF(AND(M348="",K348=""),"",IF(M348="",K348*O348,M348*O348)))</f>
        <v/>
      </c>
      <c r="V348" s="842" t="str">
        <f aca="false">IF(AND(N348="",L348=""),"",IF(N348="",L348,N348))</f>
        <v>%</v>
      </c>
      <c r="W348" s="628"/>
      <c r="X348" s="628"/>
      <c r="Z348" s="728"/>
      <c r="AP348" s="729"/>
      <c r="AQ348" s="628"/>
      <c r="AR348" s="628"/>
      <c r="AS348" s="844"/>
      <c r="AT348" s="628"/>
      <c r="AU348" s="843" t="e">
        <f aca="false">IF($AT$44="region",IF($E348=AU$762,$S348,""),IF($G348=AU$762,$S348,""))</f>
        <v>#REF!</v>
      </c>
      <c r="AV348" s="843" t="e">
        <f aca="false">IF($AT$44="Region",IF($E348=AU$762,$T348,""),IF($G348=AU$762,$T348,""))</f>
        <v>#REF!</v>
      </c>
      <c r="AW348" s="628"/>
      <c r="AX348" s="843" t="e">
        <f aca="false">IF($AT$44="region",IF($E348=AX$762,$S348,""),IF($G348=AX$762,$S348,""))</f>
        <v>#REF!</v>
      </c>
      <c r="AY348" s="843" t="e">
        <f aca="false">IF($AT$44="Region",IF($E348=AX$762,$T348,""),IF($G348=AX$762,$T348,""))</f>
        <v>#REF!</v>
      </c>
      <c r="AZ348" s="628"/>
      <c r="BA348" s="843" t="e">
        <f aca="false">IF($AT$44="region",IF($E348=BA$762,$S348,""),IF($G348=BA$762,$S348,""))</f>
        <v>#REF!</v>
      </c>
      <c r="BB348" s="843" t="e">
        <f aca="false">IF($AT$44="Region",IF($E348=BA$762,$T348,""),IF($G348=BA$762,$T348,""))</f>
        <v>#REF!</v>
      </c>
      <c r="BC348" s="628"/>
      <c r="BD348" s="843" t="e">
        <f aca="false">IF($AT$44="region",IF($E348=BD$762,$S348,""),IF($G348=BD$762,$S348,""))</f>
        <v>#REF!</v>
      </c>
      <c r="BE348" s="843" t="e">
        <f aca="false">IF($AT$44="Region",IF($E348=BD$762,$T348,""),IF($G348=BD$762,$T348,""))</f>
        <v>#REF!</v>
      </c>
      <c r="BF348" s="628"/>
      <c r="BG348" s="843" t="e">
        <f aca="false">IF($AT$44="region",IF($E348=BG$762,$S348,""),IF($G348=BG$762,$S348,""))</f>
        <v>#REF!</v>
      </c>
      <c r="BH348" s="843" t="e">
        <f aca="false">IF($AT$44="Region",IF($E348=BG$762,$T348,""),IF($G348=BG$762,$T348,""))</f>
        <v>#REF!</v>
      </c>
      <c r="BI348" s="628"/>
      <c r="BJ348" s="843" t="str">
        <f aca="false">IF($E348=$BJ$47,S348,"")</f>
        <v/>
      </c>
      <c r="BK348" s="843" t="str">
        <f aca="false">IF($E348=$BJ$47,T348,"")</f>
        <v/>
      </c>
      <c r="BL348" s="628"/>
      <c r="BM348" s="843" t="str">
        <f aca="false">IF($E348=$BM$47,S348,"")</f>
        <v/>
      </c>
      <c r="BN348" s="843" t="str">
        <f aca="false">IF($E348=$BM$47,T348,"")</f>
        <v/>
      </c>
      <c r="BO348" s="628"/>
      <c r="BP348" s="843" t="str">
        <f aca="false">IF($E348=$BP$47,S348,"")</f>
        <v/>
      </c>
      <c r="BQ348" s="843" t="str">
        <f aca="false">IF($E348=$BP$47,T348,"")</f>
        <v/>
      </c>
      <c r="BR348" s="628"/>
      <c r="BS348" s="843" t="str">
        <f aca="false">IF($E348=$BS$47,S348,"")</f>
        <v/>
      </c>
      <c r="BT348" s="843" t="str">
        <f aca="false">IF($E348=$BS$47,T348,"")</f>
        <v/>
      </c>
      <c r="BU348" s="628"/>
      <c r="BV348" s="729"/>
    </row>
    <row r="349" s="667" customFormat="true" ht="15" hidden="false" customHeight="false" outlineLevel="0" collapsed="false">
      <c r="A349" s="828" t="n">
        <v>16</v>
      </c>
      <c r="B349" s="829" t="str">
        <f aca="false">CONCATENATE(E349,": ",C349)</f>
        <v>: </v>
      </c>
      <c r="C349" s="830"/>
      <c r="D349" s="830"/>
      <c r="E349" s="831"/>
      <c r="F349" s="830"/>
      <c r="G349" s="831"/>
      <c r="H349" s="832"/>
      <c r="I349" s="830"/>
      <c r="J349" s="830"/>
      <c r="K349" s="833"/>
      <c r="L349" s="834"/>
      <c r="M349" s="833"/>
      <c r="N349" s="836" t="s">
        <v>15</v>
      </c>
      <c r="O349" s="837"/>
      <c r="P349" s="833"/>
      <c r="Q349" s="838"/>
      <c r="R349" s="839"/>
      <c r="S349" s="840" t="str">
        <f aca="false">IF(R349="Y","",IF(AND(M349="",K349=""),"",IF(M349="",K349,M349)))</f>
        <v/>
      </c>
      <c r="T349" s="841" t="str">
        <f aca="false">IF(S349="","",IF($S$362="Y",U349,IF(S349&gt;=$S$354-$AB$35*$S$358,IF(S349&lt;=$S$354+$AB$35*$S$358,S349,""),"")))</f>
        <v/>
      </c>
      <c r="U349" s="840" t="str">
        <f aca="false">IF(R349="Y","",IF(AND(M349="",K349=""),"",IF(M349="",K349*O349,M349*O349)))</f>
        <v/>
      </c>
      <c r="V349" s="842" t="str">
        <f aca="false">IF(AND(N349="",L349=""),"",IF(N349="",L349,N349))</f>
        <v>%</v>
      </c>
      <c r="W349" s="628"/>
      <c r="X349" s="628"/>
      <c r="Z349" s="728"/>
      <c r="AP349" s="729"/>
      <c r="AQ349" s="628"/>
      <c r="AR349" s="628"/>
      <c r="AS349" s="844"/>
      <c r="AT349" s="628"/>
      <c r="AU349" s="843" t="e">
        <f aca="false">IF($AT$44="region",IF($E349=AU$762,$S349,""),IF($G349=AU$762,$S349,""))</f>
        <v>#REF!</v>
      </c>
      <c r="AV349" s="843" t="e">
        <f aca="false">IF($AT$44="Region",IF($E349=AU$762,$T349,""),IF($G349=AU$762,$T349,""))</f>
        <v>#REF!</v>
      </c>
      <c r="AW349" s="628"/>
      <c r="AX349" s="843" t="e">
        <f aca="false">IF($AT$44="region",IF($E349=AX$762,$S349,""),IF($G349=AX$762,$S349,""))</f>
        <v>#REF!</v>
      </c>
      <c r="AY349" s="843" t="e">
        <f aca="false">IF($AT$44="Region",IF($E349=AX$762,$T349,""),IF($G349=AX$762,$T349,""))</f>
        <v>#REF!</v>
      </c>
      <c r="AZ349" s="628"/>
      <c r="BA349" s="843" t="e">
        <f aca="false">IF($AT$44="region",IF($E349=BA$762,$S349,""),IF($G349=BA$762,$S349,""))</f>
        <v>#REF!</v>
      </c>
      <c r="BB349" s="843" t="e">
        <f aca="false">IF($AT$44="Region",IF($E349=BA$762,$T349,""),IF($G349=BA$762,$T349,""))</f>
        <v>#REF!</v>
      </c>
      <c r="BC349" s="628"/>
      <c r="BD349" s="843" t="e">
        <f aca="false">IF($AT$44="region",IF($E349=BD$762,$S349,""),IF($G349=BD$762,$S349,""))</f>
        <v>#REF!</v>
      </c>
      <c r="BE349" s="843" t="e">
        <f aca="false">IF($AT$44="Region",IF($E349=BD$762,$T349,""),IF($G349=BD$762,$T349,""))</f>
        <v>#REF!</v>
      </c>
      <c r="BF349" s="628"/>
      <c r="BG349" s="843" t="e">
        <f aca="false">IF($AT$44="region",IF($E349=BG$762,$S349,""),IF($G349=BG$762,$S349,""))</f>
        <v>#REF!</v>
      </c>
      <c r="BH349" s="843" t="e">
        <f aca="false">IF($AT$44="Region",IF($E349=BG$762,$T349,""),IF($G349=BG$762,$T349,""))</f>
        <v>#REF!</v>
      </c>
      <c r="BI349" s="628"/>
      <c r="BJ349" s="843" t="str">
        <f aca="false">IF($E349=$BJ$47,S349,"")</f>
        <v/>
      </c>
      <c r="BK349" s="843" t="str">
        <f aca="false">IF($E349=$BJ$47,T349,"")</f>
        <v/>
      </c>
      <c r="BL349" s="628"/>
      <c r="BM349" s="843" t="str">
        <f aca="false">IF($E349=$BM$47,S349,"")</f>
        <v/>
      </c>
      <c r="BN349" s="843" t="str">
        <f aca="false">IF($E349=$BM$47,T349,"")</f>
        <v/>
      </c>
      <c r="BO349" s="628"/>
      <c r="BP349" s="843" t="str">
        <f aca="false">IF($E349=$BP$47,S349,"")</f>
        <v/>
      </c>
      <c r="BQ349" s="843" t="str">
        <f aca="false">IF($E349=$BP$47,T349,"")</f>
        <v/>
      </c>
      <c r="BR349" s="628"/>
      <c r="BS349" s="843" t="str">
        <f aca="false">IF($E349=$BS$47,S349,"")</f>
        <v/>
      </c>
      <c r="BT349" s="843" t="str">
        <f aca="false">IF($E349=$BS$47,T349,"")</f>
        <v/>
      </c>
      <c r="BU349" s="628"/>
      <c r="BV349" s="729"/>
    </row>
    <row r="350" s="667" customFormat="true" ht="15" hidden="false" customHeight="false" outlineLevel="0" collapsed="false">
      <c r="A350" s="828" t="n">
        <v>17</v>
      </c>
      <c r="B350" s="829" t="str">
        <f aca="false">CONCATENATE(E350,": ",C350)</f>
        <v>: </v>
      </c>
      <c r="C350" s="830"/>
      <c r="D350" s="830"/>
      <c r="E350" s="831"/>
      <c r="F350" s="830"/>
      <c r="G350" s="831"/>
      <c r="H350" s="832"/>
      <c r="I350" s="830"/>
      <c r="J350" s="830"/>
      <c r="K350" s="833"/>
      <c r="L350" s="834"/>
      <c r="M350" s="833"/>
      <c r="N350" s="836" t="s">
        <v>15</v>
      </c>
      <c r="O350" s="837"/>
      <c r="P350" s="833"/>
      <c r="Q350" s="838"/>
      <c r="R350" s="839"/>
      <c r="S350" s="840" t="str">
        <f aca="false">IF(R350="Y","",IF(AND(M350="",K350=""),"",IF(M350="",K350,M350)))</f>
        <v/>
      </c>
      <c r="T350" s="841" t="str">
        <f aca="false">IF(S350="","",IF($S$362="Y",U350,IF(S350&gt;=$S$354-$AB$35*$S$358,IF(S350&lt;=$S$354+$AB$35*$S$358,S350,""),"")))</f>
        <v/>
      </c>
      <c r="U350" s="840" t="str">
        <f aca="false">IF(R350="Y","",IF(AND(M350="",K350=""),"",IF(M350="",K350*O350,M350*O350)))</f>
        <v/>
      </c>
      <c r="V350" s="842" t="str">
        <f aca="false">IF(AND(N350="",L350=""),"",IF(N350="",L350,N350))</f>
        <v>%</v>
      </c>
      <c r="W350" s="628"/>
      <c r="X350" s="628"/>
      <c r="Z350" s="728"/>
      <c r="AP350" s="729"/>
      <c r="AQ350" s="628"/>
      <c r="AR350" s="628"/>
      <c r="AS350" s="844"/>
      <c r="AT350" s="628"/>
      <c r="AU350" s="843" t="e">
        <f aca="false">IF($AT$44="region",IF($E350=AU$762,$S350,""),IF($G350=AU$762,$S350,""))</f>
        <v>#REF!</v>
      </c>
      <c r="AV350" s="843" t="e">
        <f aca="false">IF($AT$44="Region",IF($E350=AU$762,$T350,""),IF($G350=AU$762,$T350,""))</f>
        <v>#REF!</v>
      </c>
      <c r="AW350" s="628"/>
      <c r="AX350" s="843" t="e">
        <f aca="false">IF($AT$44="region",IF($E350=AX$762,$S350,""),IF($G350=AX$762,$S350,""))</f>
        <v>#REF!</v>
      </c>
      <c r="AY350" s="843" t="e">
        <f aca="false">IF($AT$44="Region",IF($E350=AX$762,$T350,""),IF($G350=AX$762,$T350,""))</f>
        <v>#REF!</v>
      </c>
      <c r="AZ350" s="628"/>
      <c r="BA350" s="843" t="e">
        <f aca="false">IF($AT$44="region",IF($E350=BA$762,$S350,""),IF($G350=BA$762,$S350,""))</f>
        <v>#REF!</v>
      </c>
      <c r="BB350" s="843" t="e">
        <f aca="false">IF($AT$44="Region",IF($E350=BA$762,$T350,""),IF($G350=BA$762,$T350,""))</f>
        <v>#REF!</v>
      </c>
      <c r="BC350" s="628"/>
      <c r="BD350" s="843" t="e">
        <f aca="false">IF($AT$44="region",IF($E350=BD$762,$S350,""),IF($G350=BD$762,$S350,""))</f>
        <v>#REF!</v>
      </c>
      <c r="BE350" s="843" t="e">
        <f aca="false">IF($AT$44="Region",IF($E350=BD$762,$T350,""),IF($G350=BD$762,$T350,""))</f>
        <v>#REF!</v>
      </c>
      <c r="BF350" s="628"/>
      <c r="BG350" s="843" t="e">
        <f aca="false">IF($AT$44="region",IF($E350=BG$762,$S350,""),IF($G350=BG$762,$S350,""))</f>
        <v>#REF!</v>
      </c>
      <c r="BH350" s="843" t="e">
        <f aca="false">IF($AT$44="Region",IF($E350=BG$762,$T350,""),IF($G350=BG$762,$T350,""))</f>
        <v>#REF!</v>
      </c>
      <c r="BI350" s="628"/>
      <c r="BJ350" s="843" t="str">
        <f aca="false">IF($E350=$BJ$47,S350,"")</f>
        <v/>
      </c>
      <c r="BK350" s="843" t="str">
        <f aca="false">IF($E350=$BJ$47,T350,"")</f>
        <v/>
      </c>
      <c r="BL350" s="628"/>
      <c r="BM350" s="843" t="str">
        <f aca="false">IF($E350=$BM$47,S350,"")</f>
        <v/>
      </c>
      <c r="BN350" s="843" t="str">
        <f aca="false">IF($E350=$BM$47,T350,"")</f>
        <v/>
      </c>
      <c r="BO350" s="628"/>
      <c r="BP350" s="843" t="str">
        <f aca="false">IF($E350=$BP$47,S350,"")</f>
        <v/>
      </c>
      <c r="BQ350" s="843" t="str">
        <f aca="false">IF($E350=$BP$47,T350,"")</f>
        <v/>
      </c>
      <c r="BR350" s="628"/>
      <c r="BS350" s="843" t="str">
        <f aca="false">IF($E350=$BS$47,S350,"")</f>
        <v/>
      </c>
      <c r="BT350" s="843" t="str">
        <f aca="false">IF($E350=$BS$47,T350,"")</f>
        <v/>
      </c>
      <c r="BU350" s="628"/>
      <c r="BV350" s="729"/>
    </row>
    <row r="351" s="667" customFormat="true" ht="15" hidden="false" customHeight="false" outlineLevel="0" collapsed="false">
      <c r="A351" s="828" t="n">
        <v>18</v>
      </c>
      <c r="B351" s="829" t="str">
        <f aca="false">CONCATENATE(E351,": ",C351)</f>
        <v>: </v>
      </c>
      <c r="C351" s="830"/>
      <c r="D351" s="830"/>
      <c r="E351" s="831"/>
      <c r="F351" s="830"/>
      <c r="G351" s="831"/>
      <c r="H351" s="832"/>
      <c r="I351" s="830"/>
      <c r="J351" s="830"/>
      <c r="K351" s="833"/>
      <c r="L351" s="833"/>
      <c r="M351" s="833"/>
      <c r="N351" s="836" t="s">
        <v>15</v>
      </c>
      <c r="O351" s="837"/>
      <c r="P351" s="833"/>
      <c r="Q351" s="838"/>
      <c r="R351" s="839"/>
      <c r="S351" s="840" t="str">
        <f aca="false">IF(R351="Y","",IF(AND(M351="",K351=""),"",IF(M351="",K351,M351)))</f>
        <v/>
      </c>
      <c r="T351" s="841" t="str">
        <f aca="false">IF(S351="","",IF($S$362="Y",U351,IF(S351&gt;=$S$354-$AB$35*$S$358,IF(S351&lt;=$S$354+$AB$35*$S$358,S351,""),"")))</f>
        <v/>
      </c>
      <c r="U351" s="840" t="str">
        <f aca="false">IF(R351="Y","",IF(AND(M351="",K351=""),"",IF(M351="",K351*O351,M351*O351)))</f>
        <v/>
      </c>
      <c r="V351" s="842" t="str">
        <f aca="false">IF(AND(N351="",L351=""),"",IF(N351="",L351,N351))</f>
        <v>%</v>
      </c>
      <c r="W351" s="628"/>
      <c r="X351" s="628"/>
      <c r="Z351" s="728"/>
      <c r="AP351" s="729"/>
      <c r="AQ351" s="628"/>
      <c r="AR351" s="628"/>
      <c r="AS351" s="844"/>
      <c r="AT351" s="628"/>
      <c r="AU351" s="843" t="e">
        <f aca="false">IF($AT$44="region",IF($E351=AU$762,$S351,""),IF($G351=AU$762,$S351,""))</f>
        <v>#REF!</v>
      </c>
      <c r="AV351" s="843" t="e">
        <f aca="false">IF($AT$44="Region",IF($E351=AU$762,$T351,""),IF($G351=AU$762,$T351,""))</f>
        <v>#REF!</v>
      </c>
      <c r="AW351" s="628"/>
      <c r="AX351" s="843" t="e">
        <f aca="false">IF($AT$44="region",IF($E351=AX$762,$S351,""),IF($G351=AX$762,$S351,""))</f>
        <v>#REF!</v>
      </c>
      <c r="AY351" s="843" t="e">
        <f aca="false">IF($AT$44="Region",IF($E351=AX$762,$T351,""),IF($G351=AX$762,$T351,""))</f>
        <v>#REF!</v>
      </c>
      <c r="AZ351" s="628"/>
      <c r="BA351" s="843" t="e">
        <f aca="false">IF($AT$44="region",IF($E351=BA$762,$S351,""),IF($G351=BA$762,$S351,""))</f>
        <v>#REF!</v>
      </c>
      <c r="BB351" s="843" t="e">
        <f aca="false">IF($AT$44="Region",IF($E351=BA$762,$T351,""),IF($G351=BA$762,$T351,""))</f>
        <v>#REF!</v>
      </c>
      <c r="BC351" s="628"/>
      <c r="BD351" s="843" t="e">
        <f aca="false">IF($AT$44="region",IF($E351=BD$762,$S351,""),IF($G351=BD$762,$S351,""))</f>
        <v>#REF!</v>
      </c>
      <c r="BE351" s="843" t="e">
        <f aca="false">IF($AT$44="Region",IF($E351=BD$762,$T351,""),IF($G351=BD$762,$T351,""))</f>
        <v>#REF!</v>
      </c>
      <c r="BF351" s="628"/>
      <c r="BG351" s="843" t="e">
        <f aca="false">IF($AT$44="region",IF($E351=BG$762,$S351,""),IF($G351=BG$762,$S351,""))</f>
        <v>#REF!</v>
      </c>
      <c r="BH351" s="843" t="e">
        <f aca="false">IF($AT$44="Region",IF($E351=BG$762,$T351,""),IF($G351=BG$762,$T351,""))</f>
        <v>#REF!</v>
      </c>
      <c r="BI351" s="628"/>
      <c r="BJ351" s="843" t="str">
        <f aca="false">IF($E351=$BJ$47,S351,"")</f>
        <v/>
      </c>
      <c r="BK351" s="843" t="str">
        <f aca="false">IF($E351=$BJ$47,T351,"")</f>
        <v/>
      </c>
      <c r="BL351" s="628"/>
      <c r="BM351" s="843" t="str">
        <f aca="false">IF($E351=$BM$47,S351,"")</f>
        <v/>
      </c>
      <c r="BN351" s="843" t="str">
        <f aca="false">IF($E351=$BM$47,T351,"")</f>
        <v/>
      </c>
      <c r="BO351" s="628"/>
      <c r="BP351" s="843" t="str">
        <f aca="false">IF($E351=$BP$47,S351,"")</f>
        <v/>
      </c>
      <c r="BQ351" s="843" t="str">
        <f aca="false">IF($E351=$BP$47,T351,"")</f>
        <v/>
      </c>
      <c r="BR351" s="628"/>
      <c r="BS351" s="843" t="str">
        <f aca="false">IF($E351=$BS$47,S351,"")</f>
        <v/>
      </c>
      <c r="BT351" s="843" t="str">
        <f aca="false">IF($E351=$BS$47,T351,"")</f>
        <v/>
      </c>
      <c r="BU351" s="628"/>
      <c r="BV351" s="729"/>
    </row>
    <row r="352" s="667" customFormat="true" ht="15" hidden="false" customHeight="false" outlineLevel="0" collapsed="false">
      <c r="A352" s="828" t="n">
        <v>19</v>
      </c>
      <c r="B352" s="829" t="str">
        <f aca="false">CONCATENATE(E352,": ",C352)</f>
        <v>: </v>
      </c>
      <c r="C352" s="830"/>
      <c r="D352" s="830"/>
      <c r="E352" s="831"/>
      <c r="F352" s="830"/>
      <c r="G352" s="831"/>
      <c r="H352" s="832"/>
      <c r="I352" s="830"/>
      <c r="J352" s="830"/>
      <c r="K352" s="833"/>
      <c r="L352" s="833"/>
      <c r="M352" s="833"/>
      <c r="N352" s="836" t="s">
        <v>15</v>
      </c>
      <c r="O352" s="837"/>
      <c r="P352" s="833"/>
      <c r="Q352" s="838"/>
      <c r="R352" s="839"/>
      <c r="S352" s="840" t="str">
        <f aca="false">IF(R352="Y","",IF(AND(M352="",K352=""),"",IF(M352="",K352,M352)))</f>
        <v/>
      </c>
      <c r="T352" s="841" t="str">
        <f aca="false">IF(S352="","",IF($S$362="Y",U352,IF(S352&gt;=$S$354-$AB$35*$S$358,IF(S352&lt;=$S$354+$AB$35*$S$358,S352,""),"")))</f>
        <v/>
      </c>
      <c r="U352" s="840" t="str">
        <f aca="false">IF(R352="Y","",IF(AND(M352="",K352=""),"",IF(M352="",K352*O352,M352*O352)))</f>
        <v/>
      </c>
      <c r="V352" s="842" t="str">
        <f aca="false">IF(AND(N352="",L352=""),"",IF(N352="",L352,N352))</f>
        <v>%</v>
      </c>
      <c r="W352" s="628"/>
      <c r="X352" s="628"/>
      <c r="Z352" s="728"/>
      <c r="AP352" s="729"/>
      <c r="AQ352" s="628"/>
      <c r="AR352" s="628"/>
      <c r="AS352" s="844"/>
      <c r="AT352" s="628"/>
      <c r="AU352" s="843" t="e">
        <f aca="false">IF($AT$44="region",IF($E352=AU$762,$S352,""),IF($G352=AU$762,$S352,""))</f>
        <v>#REF!</v>
      </c>
      <c r="AV352" s="843" t="e">
        <f aca="false">IF($AT$44="Region",IF($E352=AU$762,$T352,""),IF($G352=AU$762,$T352,""))</f>
        <v>#REF!</v>
      </c>
      <c r="AW352" s="628"/>
      <c r="AX352" s="843" t="e">
        <f aca="false">IF($AT$44="region",IF($E352=AX$762,$S352,""),IF($G352=AX$762,$S352,""))</f>
        <v>#REF!</v>
      </c>
      <c r="AY352" s="843" t="e">
        <f aca="false">IF($AT$44="Region",IF($E352=AX$762,$T352,""),IF($G352=AX$762,$T352,""))</f>
        <v>#REF!</v>
      </c>
      <c r="AZ352" s="628"/>
      <c r="BA352" s="843" t="e">
        <f aca="false">IF($AT$44="region",IF($E352=BA$762,$S352,""),IF($G352=BA$762,$S352,""))</f>
        <v>#REF!</v>
      </c>
      <c r="BB352" s="843" t="e">
        <f aca="false">IF($AT$44="Region",IF($E352=BA$762,$T352,""),IF($G352=BA$762,$T352,""))</f>
        <v>#REF!</v>
      </c>
      <c r="BC352" s="628"/>
      <c r="BD352" s="843" t="e">
        <f aca="false">IF($AT$44="region",IF($E352=BD$762,$S352,""),IF($G352=BD$762,$S352,""))</f>
        <v>#REF!</v>
      </c>
      <c r="BE352" s="843" t="e">
        <f aca="false">IF($AT$44="Region",IF($E352=BD$762,$T352,""),IF($G352=BD$762,$T352,""))</f>
        <v>#REF!</v>
      </c>
      <c r="BF352" s="628"/>
      <c r="BG352" s="843" t="e">
        <f aca="false">IF($AT$44="region",IF($E352=BG$762,$S352,""),IF($G352=BG$762,$S352,""))</f>
        <v>#REF!</v>
      </c>
      <c r="BH352" s="843" t="e">
        <f aca="false">IF($AT$44="Region",IF($E352=BG$762,$T352,""),IF($G352=BG$762,$T352,""))</f>
        <v>#REF!</v>
      </c>
      <c r="BI352" s="628"/>
      <c r="BJ352" s="843" t="str">
        <f aca="false">IF($E352=$BJ$47,S352,"")</f>
        <v/>
      </c>
      <c r="BK352" s="843" t="str">
        <f aca="false">IF($E352=$BJ$47,T352,"")</f>
        <v/>
      </c>
      <c r="BL352" s="628"/>
      <c r="BM352" s="843" t="str">
        <f aca="false">IF($E352=$BM$47,S352,"")</f>
        <v/>
      </c>
      <c r="BN352" s="843" t="str">
        <f aca="false">IF($E352=$BM$47,T352,"")</f>
        <v/>
      </c>
      <c r="BO352" s="628"/>
      <c r="BP352" s="843" t="str">
        <f aca="false">IF($E352=$BP$47,S352,"")</f>
        <v/>
      </c>
      <c r="BQ352" s="843" t="str">
        <f aca="false">IF($E352=$BP$47,T352,"")</f>
        <v/>
      </c>
      <c r="BR352" s="628"/>
      <c r="BS352" s="843" t="str">
        <f aca="false">IF($E352=$BS$47,S352,"")</f>
        <v/>
      </c>
      <c r="BT352" s="843" t="str">
        <f aca="false">IF($E352=$BS$47,T352,"")</f>
        <v/>
      </c>
      <c r="BU352" s="628"/>
      <c r="BV352" s="729"/>
    </row>
    <row r="353" s="667" customFormat="true" ht="15" hidden="false" customHeight="false" outlineLevel="0" collapsed="false">
      <c r="A353" s="828" t="n">
        <v>20</v>
      </c>
      <c r="B353" s="829" t="str">
        <f aca="false">CONCATENATE(E353,": ",C353)</f>
        <v>: </v>
      </c>
      <c r="C353" s="830"/>
      <c r="D353" s="830"/>
      <c r="E353" s="831"/>
      <c r="F353" s="830"/>
      <c r="G353" s="831"/>
      <c r="H353" s="832"/>
      <c r="I353" s="830"/>
      <c r="J353" s="830"/>
      <c r="K353" s="833"/>
      <c r="L353" s="833"/>
      <c r="M353" s="833"/>
      <c r="N353" s="836" t="s">
        <v>15</v>
      </c>
      <c r="O353" s="837"/>
      <c r="P353" s="833"/>
      <c r="Q353" s="838"/>
      <c r="R353" s="839"/>
      <c r="S353" s="840" t="str">
        <f aca="false">IF(R353="Y","",IF(AND(M353="",K353=""),"",IF(M353="",K353,M353)))</f>
        <v/>
      </c>
      <c r="T353" s="841" t="str">
        <f aca="false">IF(S353="","",IF($S$362="Y",U353,IF(S353&gt;=$S$354-$AB$35*$S$358,IF(S353&lt;=$S$354+$AB$35*$S$358,S353,""),"")))</f>
        <v/>
      </c>
      <c r="U353" s="840" t="str">
        <f aca="false">IF(R353="Y","",IF(AND(M353="",K353=""),"",IF(M353="",K353*O353,M353*O353)))</f>
        <v/>
      </c>
      <c r="V353" s="842" t="str">
        <f aca="false">IF(AND(N353="",L353=""),"",IF(N353="",L353,N353))</f>
        <v>%</v>
      </c>
      <c r="W353" s="628"/>
      <c r="X353" s="628"/>
      <c r="Z353" s="728"/>
      <c r="AP353" s="729"/>
      <c r="AQ353" s="628"/>
      <c r="AR353" s="628"/>
      <c r="AS353" s="844"/>
      <c r="AT353" s="628"/>
      <c r="AU353" s="843" t="e">
        <f aca="false">IF($AT$44="region",IF($E353=AU$762,$S353,""),IF($G353=AU$762,$S353,""))</f>
        <v>#REF!</v>
      </c>
      <c r="AV353" s="843" t="e">
        <f aca="false">IF($AT$44="Region",IF($E353=AU$762,$T353,""),IF($G353=AU$762,$T353,""))</f>
        <v>#REF!</v>
      </c>
      <c r="AW353" s="628"/>
      <c r="AX353" s="843" t="e">
        <f aca="false">IF($AT$44="region",IF($E353=AX$762,$S353,""),IF($G353=AX$762,$S353,""))</f>
        <v>#REF!</v>
      </c>
      <c r="AY353" s="843" t="e">
        <f aca="false">IF($AT$44="Region",IF($E353=AX$762,$T353,""),IF($G353=AX$762,$T353,""))</f>
        <v>#REF!</v>
      </c>
      <c r="AZ353" s="628"/>
      <c r="BA353" s="843" t="e">
        <f aca="false">IF($AT$44="region",IF($E353=BA$762,$S353,""),IF($G353=BA$762,$S353,""))</f>
        <v>#REF!</v>
      </c>
      <c r="BB353" s="843" t="e">
        <f aca="false">IF($AT$44="Region",IF($E353=BA$762,$T353,""),IF($G353=BA$762,$T353,""))</f>
        <v>#REF!</v>
      </c>
      <c r="BC353" s="628"/>
      <c r="BD353" s="843" t="e">
        <f aca="false">IF($AT$44="region",IF($E353=BD$762,$S353,""),IF($G353=BD$762,$S353,""))</f>
        <v>#REF!</v>
      </c>
      <c r="BE353" s="843" t="e">
        <f aca="false">IF($AT$44="Region",IF($E353=BD$762,$T353,""),IF($G353=BD$762,$T353,""))</f>
        <v>#REF!</v>
      </c>
      <c r="BF353" s="628"/>
      <c r="BG353" s="843" t="e">
        <f aca="false">IF($AT$44="region",IF($E353=BG$762,$S353,""),IF($G353=BG$762,$S353,""))</f>
        <v>#REF!</v>
      </c>
      <c r="BH353" s="843" t="e">
        <f aca="false">IF($AT$44="Region",IF($E353=BG$762,$T353,""),IF($G353=BG$762,$T353,""))</f>
        <v>#REF!</v>
      </c>
      <c r="BI353" s="628"/>
      <c r="BJ353" s="843" t="str">
        <f aca="false">IF($E353=$BJ$47,S353,"")</f>
        <v/>
      </c>
      <c r="BK353" s="843" t="str">
        <f aca="false">IF($E353=$BJ$47,T353,"")</f>
        <v/>
      </c>
      <c r="BL353" s="628"/>
      <c r="BM353" s="843" t="str">
        <f aca="false">IF($E353=$BM$47,S353,"")</f>
        <v/>
      </c>
      <c r="BN353" s="843" t="str">
        <f aca="false">IF($E353=$BM$47,T353,"")</f>
        <v/>
      </c>
      <c r="BO353" s="628"/>
      <c r="BP353" s="843" t="str">
        <f aca="false">IF($E353=$BP$47,S353,"")</f>
        <v/>
      </c>
      <c r="BQ353" s="843" t="str">
        <f aca="false">IF($E353=$BP$47,T353,"")</f>
        <v/>
      </c>
      <c r="BR353" s="628"/>
      <c r="BS353" s="843" t="str">
        <f aca="false">IF($E353=$BS$47,S353,"")</f>
        <v/>
      </c>
      <c r="BT353" s="843" t="str">
        <f aca="false">IF($E353=$BS$47,T353,"")</f>
        <v/>
      </c>
      <c r="BU353" s="628"/>
      <c r="BV353" s="729"/>
    </row>
    <row r="354" s="667" customFormat="true" ht="15" hidden="false" customHeight="false" outlineLevel="0" collapsed="false">
      <c r="A354" s="846"/>
      <c r="B354" s="847" t="s">
        <v>409</v>
      </c>
      <c r="C354" s="848"/>
      <c r="D354" s="848"/>
      <c r="E354" s="848"/>
      <c r="F354" s="848"/>
      <c r="G354" s="848"/>
      <c r="H354" s="810"/>
      <c r="I354" s="628"/>
      <c r="J354" s="849"/>
      <c r="K354" s="810"/>
      <c r="L354" s="810"/>
      <c r="M354" s="810" t="s">
        <v>354</v>
      </c>
      <c r="N354" s="810"/>
      <c r="O354" s="810"/>
      <c r="P354" s="838"/>
      <c r="Q354" s="838"/>
      <c r="R354" s="849" t="s">
        <v>356</v>
      </c>
      <c r="S354" s="850" t="n">
        <v>0.100544967245763</v>
      </c>
      <c r="T354" s="911" t="n">
        <v>0.100544967245763</v>
      </c>
      <c r="U354" s="851" t="e">
        <f aca="false">#DIV/0!</f>
        <v>#DIV/0!</v>
      </c>
      <c r="V354" s="628"/>
      <c r="W354" s="628"/>
      <c r="X354" s="628"/>
      <c r="Z354" s="912"/>
      <c r="AP354" s="729"/>
      <c r="AQ354" s="628"/>
      <c r="AR354" s="628"/>
      <c r="AS354" s="628"/>
      <c r="AT354" s="849" t="s">
        <v>356</v>
      </c>
      <c r="AU354" s="852" t="e">
        <f aca="false">AVERAGE(AU334:AU353)</f>
        <v>#REF!</v>
      </c>
      <c r="AV354" s="852" t="e">
        <f aca="false">SUM(AV334:AV353)/COUNTIF(AV334:AV353,"&gt;0")</f>
        <v>#REF!</v>
      </c>
      <c r="AW354" s="628"/>
      <c r="AX354" s="852" t="e">
        <f aca="false">AVERAGE(AX334:AX353)</f>
        <v>#REF!</v>
      </c>
      <c r="AY354" s="852" t="e">
        <f aca="false">SUM(AY334:AY353)/COUNTIF(AY334:AY353,"&gt;0")</f>
        <v>#REF!</v>
      </c>
      <c r="AZ354" s="628"/>
      <c r="BA354" s="852" t="e">
        <f aca="false">AVERAGE(BA334:BA353)</f>
        <v>#REF!</v>
      </c>
      <c r="BB354" s="852" t="e">
        <f aca="false">SUM(BB334:BB353)/COUNTIF(BB334:BB353,"&gt;0")</f>
        <v>#REF!</v>
      </c>
      <c r="BC354" s="628"/>
      <c r="BD354" s="852" t="e">
        <f aca="false">AVERAGE(BD334:BD353)</f>
        <v>#REF!</v>
      </c>
      <c r="BE354" s="852" t="e">
        <f aca="false">SUM(BE334:BE353)/COUNTIF(BE334:BE353,"&gt;0")</f>
        <v>#REF!</v>
      </c>
      <c r="BF354" s="628"/>
      <c r="BG354" s="852" t="e">
        <f aca="false">AVERAGE(BG334:BG353)</f>
        <v>#REF!</v>
      </c>
      <c r="BH354" s="852" t="e">
        <f aca="false">SUM(BH334:BH353)/COUNTIF(BH334:BH353,"&gt;0")</f>
        <v>#REF!</v>
      </c>
      <c r="BI354" s="849"/>
      <c r="BJ354" s="852" t="e">
        <f aca="false">AVERAGE(BJ334:BJ353)</f>
        <v>#DIV/0!</v>
      </c>
      <c r="BK354" s="852" t="e">
        <f aca="false">SUM(BK334:BK353)/COUNTIF(BK334:BK353,"&gt;0")</f>
        <v>#DIV/0!</v>
      </c>
      <c r="BL354" s="628"/>
      <c r="BM354" s="852" t="e">
        <f aca="false">AVERAGE(BM334:BM353)</f>
        <v>#DIV/0!</v>
      </c>
      <c r="BN354" s="852" t="e">
        <f aca="false">SUM(BN334:BN353)/COUNTIF(BN334:BN353,"&gt;0")</f>
        <v>#DIV/0!</v>
      </c>
      <c r="BO354" s="628"/>
      <c r="BP354" s="852" t="e">
        <f aca="false">AVERAGE(BP334:BP353)</f>
        <v>#DIV/0!</v>
      </c>
      <c r="BQ354" s="852" t="e">
        <f aca="false">SUM(BQ334:BQ353)/COUNTIF(BQ334:BQ353,"&gt;0")</f>
        <v>#DIV/0!</v>
      </c>
      <c r="BR354" s="628"/>
      <c r="BS354" s="852" t="e">
        <f aca="false">AVERAGE(BS334:BS353)</f>
        <v>#DIV/0!</v>
      </c>
      <c r="BT354" s="852" t="e">
        <f aca="false">SUM(BT334:BT353)/COUNTIF(BT334:BT353,"&gt;0")</f>
        <v>#DIV/0!</v>
      </c>
      <c r="BU354" s="628"/>
      <c r="BV354" s="729"/>
    </row>
    <row r="355" s="667" customFormat="true" ht="15" hidden="false" customHeight="false" outlineLevel="0" collapsed="false">
      <c r="A355" s="846"/>
      <c r="B355" s="847" t="s">
        <v>410</v>
      </c>
      <c r="C355" s="848" t="s">
        <v>358</v>
      </c>
      <c r="D355" s="893"/>
      <c r="E355" s="893"/>
      <c r="F355" s="893"/>
      <c r="G355" s="893"/>
      <c r="H355" s="893"/>
      <c r="I355" s="893"/>
      <c r="J355" s="893"/>
      <c r="K355" s="893"/>
      <c r="L355" s="810"/>
      <c r="M355" s="810"/>
      <c r="N355" s="810"/>
      <c r="O355" s="810"/>
      <c r="P355" s="838"/>
      <c r="Q355" s="838"/>
      <c r="R355" s="854" t="s">
        <v>97</v>
      </c>
      <c r="S355" s="855" t="n">
        <v>0.182946697264729</v>
      </c>
      <c r="T355" s="913" t="n">
        <v>0.182946697264729</v>
      </c>
      <c r="U355" s="855" t="e">
        <f aca="false">#DIV/0!</f>
        <v>#DIV/0!</v>
      </c>
      <c r="V355" s="856" t="n">
        <v>1</v>
      </c>
      <c r="W355" s="669" t="s">
        <v>360</v>
      </c>
      <c r="X355" s="628"/>
      <c r="Y355" s="628" t="s">
        <v>361</v>
      </c>
      <c r="Z355" s="914"/>
      <c r="AP355" s="729"/>
      <c r="AQ355" s="628"/>
      <c r="AR355" s="628"/>
      <c r="AS355" s="628"/>
      <c r="AT355" s="854" t="s">
        <v>97</v>
      </c>
      <c r="AU355" s="857" t="e">
        <f aca="false">AU354+(AU360*AU357)</f>
        <v>#REF!</v>
      </c>
      <c r="AV355" s="857" t="e">
        <f aca="false">AV354+(AV360*AU357)</f>
        <v>#REF!</v>
      </c>
      <c r="AW355" s="628"/>
      <c r="AX355" s="857" t="e">
        <f aca="false">AX354+(AX360*AX357)</f>
        <v>#REF!</v>
      </c>
      <c r="AY355" s="857" t="e">
        <f aca="false">AY354+(AY360*AX357)</f>
        <v>#REF!</v>
      </c>
      <c r="AZ355" s="628"/>
      <c r="BA355" s="857" t="e">
        <f aca="false">BA354+(BA360*BA357)</f>
        <v>#REF!</v>
      </c>
      <c r="BB355" s="857" t="e">
        <f aca="false">BB354+(BB360*BA357)</f>
        <v>#REF!</v>
      </c>
      <c r="BC355" s="628"/>
      <c r="BD355" s="857" t="e">
        <f aca="false">BD354+(BD360*BD357)</f>
        <v>#REF!</v>
      </c>
      <c r="BE355" s="857" t="e">
        <f aca="false">BE354+(BE360*BD357)</f>
        <v>#REF!</v>
      </c>
      <c r="BF355" s="628"/>
      <c r="BG355" s="857" t="e">
        <f aca="false">BG354+(BG360*BG357)</f>
        <v>#REF!</v>
      </c>
      <c r="BH355" s="857" t="e">
        <f aca="false">BH354+(BH360*BG357)</f>
        <v>#REF!</v>
      </c>
      <c r="BI355" s="854"/>
      <c r="BJ355" s="857" t="e">
        <f aca="false">BJ354+(BJ360*BJ357)</f>
        <v>#DIV/0!</v>
      </c>
      <c r="BK355" s="857" t="e">
        <f aca="false">BK354+(BK360*BJ357)</f>
        <v>#DIV/0!</v>
      </c>
      <c r="BL355" s="628"/>
      <c r="BM355" s="857" t="e">
        <f aca="false">BM354+(BM360*BM357)</f>
        <v>#DIV/0!</v>
      </c>
      <c r="BN355" s="857" t="e">
        <f aca="false">BN354+(BN360*BM357)</f>
        <v>#DIV/0!</v>
      </c>
      <c r="BO355" s="628"/>
      <c r="BP355" s="857" t="e">
        <f aca="false">BP354+(BP360*BP357)</f>
        <v>#DIV/0!</v>
      </c>
      <c r="BQ355" s="857" t="e">
        <f aca="false">BQ354+(BQ360*BP357)</f>
        <v>#DIV/0!</v>
      </c>
      <c r="BR355" s="628"/>
      <c r="BS355" s="857" t="e">
        <f aca="false">BS354+(BS360*BS357)</f>
        <v>#DIV/0!</v>
      </c>
      <c r="BT355" s="857" t="e">
        <f aca="false">BT354+(BT360*BS357)</f>
        <v>#DIV/0!</v>
      </c>
      <c r="BU355" s="628"/>
      <c r="BV355" s="729"/>
    </row>
    <row r="356" s="667" customFormat="true" ht="15" hidden="false" customHeight="false" outlineLevel="0" collapsed="false">
      <c r="A356" s="846"/>
      <c r="B356" s="847" t="s">
        <v>411</v>
      </c>
      <c r="C356" s="858"/>
      <c r="D356" s="893"/>
      <c r="E356" s="893"/>
      <c r="F356" s="893"/>
      <c r="G356" s="893"/>
      <c r="H356" s="893"/>
      <c r="I356" s="893"/>
      <c r="J356" s="893"/>
      <c r="K356" s="893"/>
      <c r="L356" s="628"/>
      <c r="M356" s="628"/>
      <c r="N356" s="810"/>
      <c r="O356" s="810"/>
      <c r="P356" s="810"/>
      <c r="Q356" s="810"/>
      <c r="R356" s="854" t="s">
        <v>98</v>
      </c>
      <c r="S356" s="855" t="n">
        <v>0.0181432372267971</v>
      </c>
      <c r="T356" s="913" t="n">
        <v>0.0181432372267971</v>
      </c>
      <c r="U356" s="855" t="e">
        <f aca="false">#DIV/0!</f>
        <v>#DIV/0!</v>
      </c>
      <c r="V356" s="856" t="n">
        <v>1</v>
      </c>
      <c r="W356" s="669" t="s">
        <v>364</v>
      </c>
      <c r="X356" s="628"/>
      <c r="Y356" s="859" t="s">
        <v>166</v>
      </c>
      <c r="Z356" s="914"/>
      <c r="AP356" s="729"/>
      <c r="AQ356" s="628"/>
      <c r="AR356" s="628"/>
      <c r="AS356" s="628"/>
      <c r="AT356" s="854" t="s">
        <v>98</v>
      </c>
      <c r="AU356" s="857" t="e">
        <f aca="false">AU354-(AU360*AU358)</f>
        <v>#REF!</v>
      </c>
      <c r="AV356" s="857" t="e">
        <f aca="false">AV354-(AV360*AU358)</f>
        <v>#REF!</v>
      </c>
      <c r="AW356" s="628"/>
      <c r="AX356" s="857" t="e">
        <f aca="false">AX354-(AX360*AX358)</f>
        <v>#REF!</v>
      </c>
      <c r="AY356" s="857" t="e">
        <f aca="false">AY354-(AY360*AX358)</f>
        <v>#REF!</v>
      </c>
      <c r="AZ356" s="628"/>
      <c r="BA356" s="857" t="e">
        <f aca="false">BA354-(BA360*BA358)</f>
        <v>#REF!</v>
      </c>
      <c r="BB356" s="857" t="e">
        <f aca="false">BB354-(BB360*BA358)</f>
        <v>#REF!</v>
      </c>
      <c r="BC356" s="628"/>
      <c r="BD356" s="857" t="e">
        <f aca="false">BD354-(BD360*BD358)</f>
        <v>#REF!</v>
      </c>
      <c r="BE356" s="857" t="e">
        <f aca="false">BE354-(BE360*BD358)</f>
        <v>#REF!</v>
      </c>
      <c r="BF356" s="628"/>
      <c r="BG356" s="857" t="e">
        <f aca="false">BG354-(BG360*BG358)</f>
        <v>#REF!</v>
      </c>
      <c r="BH356" s="857" t="e">
        <f aca="false">BH354-(BH360*BG358)</f>
        <v>#REF!</v>
      </c>
      <c r="BI356" s="854"/>
      <c r="BJ356" s="857" t="e">
        <f aca="false">BJ354-(BJ360*BJ358)</f>
        <v>#DIV/0!</v>
      </c>
      <c r="BK356" s="857" t="e">
        <f aca="false">BK354-(BK360*BJ358)</f>
        <v>#DIV/0!</v>
      </c>
      <c r="BL356" s="628"/>
      <c r="BM356" s="857" t="e">
        <f aca="false">BM354-(BM360*BM358)</f>
        <v>#DIV/0!</v>
      </c>
      <c r="BN356" s="857" t="e">
        <f aca="false">BN354-(BN360*BM358)</f>
        <v>#DIV/0!</v>
      </c>
      <c r="BO356" s="628"/>
      <c r="BP356" s="857" t="e">
        <f aca="false">BP354-(BP360*BP358)</f>
        <v>#DIV/0!</v>
      </c>
      <c r="BQ356" s="857" t="e">
        <f aca="false">BQ354-(BQ360*BP358)</f>
        <v>#DIV/0!</v>
      </c>
      <c r="BR356" s="628"/>
      <c r="BS356" s="857" t="e">
        <f aca="false">BS354-(BS360*BS358)</f>
        <v>#DIV/0!</v>
      </c>
      <c r="BT356" s="857" t="e">
        <f aca="false">BT354-(BT360*BS358)</f>
        <v>#DIV/0!</v>
      </c>
      <c r="BU356" s="628"/>
      <c r="BV356" s="729"/>
    </row>
    <row r="357" s="667" customFormat="true" ht="14.25" hidden="false" customHeight="false" outlineLevel="0" collapsed="false">
      <c r="A357" s="846"/>
      <c r="B357" s="846"/>
      <c r="C357" s="858"/>
      <c r="D357" s="893"/>
      <c r="E357" s="893"/>
      <c r="F357" s="893"/>
      <c r="G357" s="893"/>
      <c r="H357" s="893"/>
      <c r="I357" s="893"/>
      <c r="J357" s="893"/>
      <c r="K357" s="893"/>
      <c r="L357" s="810"/>
      <c r="M357" s="810"/>
      <c r="N357" s="810"/>
      <c r="O357" s="810"/>
      <c r="P357" s="810"/>
      <c r="Q357" s="810"/>
      <c r="R357" s="854" t="s">
        <v>365</v>
      </c>
      <c r="S357" s="855" t="s">
        <v>232</v>
      </c>
      <c r="T357" s="855" t="s">
        <v>232</v>
      </c>
      <c r="U357" s="855" t="e">
        <f aca="false">#DIV/0!</f>
        <v>#DIV/0!</v>
      </c>
      <c r="V357" s="810"/>
      <c r="W357" s="810"/>
      <c r="X357" s="810"/>
      <c r="Z357" s="914"/>
      <c r="AP357" s="729"/>
      <c r="AQ357" s="810"/>
      <c r="AR357" s="810"/>
      <c r="AS357" s="861" t="s">
        <v>366</v>
      </c>
      <c r="AT357" s="861"/>
      <c r="AU357" s="856" t="n">
        <v>1</v>
      </c>
      <c r="AV357" s="810"/>
      <c r="AW357" s="810"/>
      <c r="AX357" s="856" t="n">
        <v>1</v>
      </c>
      <c r="AY357" s="810"/>
      <c r="AZ357" s="810"/>
      <c r="BA357" s="856" t="n">
        <v>1</v>
      </c>
      <c r="BB357" s="810"/>
      <c r="BC357" s="810"/>
      <c r="BD357" s="856" t="n">
        <v>1</v>
      </c>
      <c r="BE357" s="810"/>
      <c r="BF357" s="810"/>
      <c r="BG357" s="856" t="n">
        <v>1</v>
      </c>
      <c r="BH357" s="810"/>
      <c r="BI357" s="854"/>
      <c r="BJ357" s="856" t="n">
        <v>1</v>
      </c>
      <c r="BK357" s="810"/>
      <c r="BL357" s="810"/>
      <c r="BM357" s="856" t="n">
        <v>1</v>
      </c>
      <c r="BN357" s="810"/>
      <c r="BO357" s="810"/>
      <c r="BP357" s="856" t="n">
        <v>1</v>
      </c>
      <c r="BQ357" s="810"/>
      <c r="BR357" s="810"/>
      <c r="BS357" s="856" t="n">
        <v>1</v>
      </c>
      <c r="BT357" s="810"/>
      <c r="BU357" s="810"/>
      <c r="BV357" s="729"/>
    </row>
    <row r="358" s="667" customFormat="true" ht="14.25" hidden="false" customHeight="false" outlineLevel="0" collapsed="false">
      <c r="A358" s="862" t="str">
        <f aca="false">HYPERLINK("#"&amp;"'"&amp;A$1&amp;"'!a1","Back to top")</f>
        <v>Back to top</v>
      </c>
      <c r="B358" s="862"/>
      <c r="C358" s="858"/>
      <c r="D358" s="893"/>
      <c r="E358" s="893"/>
      <c r="F358" s="893"/>
      <c r="G358" s="893"/>
      <c r="H358" s="893"/>
      <c r="I358" s="893"/>
      <c r="J358" s="893"/>
      <c r="K358" s="893"/>
      <c r="L358" s="810"/>
      <c r="M358" s="810"/>
      <c r="N358" s="669"/>
      <c r="O358" s="669"/>
      <c r="P358" s="810"/>
      <c r="Q358" s="810"/>
      <c r="R358" s="854" t="s">
        <v>371</v>
      </c>
      <c r="S358" s="855" t="n">
        <v>0.0824017300189662</v>
      </c>
      <c r="T358" s="855" t="n">
        <v>0.0824017300189662</v>
      </c>
      <c r="U358" s="855" t="e">
        <f aca="false">#DIV/0!</f>
        <v>#DIV/0!</v>
      </c>
      <c r="V358" s="810"/>
      <c r="W358" s="810"/>
      <c r="X358" s="810"/>
      <c r="Z358" s="914"/>
      <c r="AP358" s="729"/>
      <c r="AQ358" s="810"/>
      <c r="AR358" s="810"/>
      <c r="AS358" s="861"/>
      <c r="AT358" s="861"/>
      <c r="AU358" s="856" t="n">
        <v>1</v>
      </c>
      <c r="AV358" s="810"/>
      <c r="AW358" s="810"/>
      <c r="AX358" s="856" t="n">
        <v>1</v>
      </c>
      <c r="AY358" s="810"/>
      <c r="AZ358" s="810"/>
      <c r="BA358" s="856" t="n">
        <v>1</v>
      </c>
      <c r="BB358" s="810"/>
      <c r="BC358" s="810"/>
      <c r="BD358" s="856" t="n">
        <v>1</v>
      </c>
      <c r="BE358" s="810"/>
      <c r="BF358" s="810"/>
      <c r="BG358" s="856" t="n">
        <v>1</v>
      </c>
      <c r="BH358" s="810"/>
      <c r="BI358" s="854"/>
      <c r="BJ358" s="856" t="n">
        <v>1</v>
      </c>
      <c r="BK358" s="810"/>
      <c r="BL358" s="810"/>
      <c r="BM358" s="856" t="n">
        <v>1</v>
      </c>
      <c r="BN358" s="810"/>
      <c r="BO358" s="810"/>
      <c r="BP358" s="856" t="n">
        <v>1</v>
      </c>
      <c r="BQ358" s="810"/>
      <c r="BR358" s="810"/>
      <c r="BS358" s="856" t="n">
        <v>1</v>
      </c>
      <c r="BT358" s="810"/>
      <c r="BU358" s="810"/>
      <c r="BV358" s="729"/>
    </row>
    <row r="359" s="667" customFormat="true" ht="15" hidden="false" customHeight="false" outlineLevel="0" collapsed="false">
      <c r="A359" s="846"/>
      <c r="B359" s="846"/>
      <c r="C359" s="828"/>
      <c r="D359" s="893"/>
      <c r="E359" s="893"/>
      <c r="F359" s="893"/>
      <c r="G359" s="893"/>
      <c r="H359" s="893"/>
      <c r="I359" s="893"/>
      <c r="J359" s="893"/>
      <c r="K359" s="893"/>
      <c r="L359" s="810"/>
      <c r="M359" s="810"/>
      <c r="N359" s="810"/>
      <c r="O359" s="810"/>
      <c r="P359" s="810"/>
      <c r="Q359" s="810"/>
      <c r="R359" s="863" t="s">
        <v>372</v>
      </c>
      <c r="S359" s="864" t="n">
        <v>11</v>
      </c>
      <c r="T359" s="864" t="n">
        <v>11</v>
      </c>
      <c r="U359" s="865"/>
      <c r="V359" s="866" t="s">
        <v>369</v>
      </c>
      <c r="W359" s="810"/>
      <c r="X359" s="810"/>
      <c r="Z359" s="728"/>
      <c r="AP359" s="729"/>
      <c r="AQ359" s="810"/>
      <c r="AR359" s="810"/>
      <c r="AS359" s="810"/>
      <c r="AT359" s="854" t="s">
        <v>365</v>
      </c>
      <c r="AU359" s="857" t="e">
        <f aca="false">IF((0.67*AU360)&gt;AU354,"no","yes")</f>
        <v>#REF!</v>
      </c>
      <c r="AV359" s="857" t="e">
        <f aca="false">IF((0.67*AV360)&gt;AV354,"no","yes")</f>
        <v>#REF!</v>
      </c>
      <c r="AW359" s="810"/>
      <c r="AX359" s="857" t="e">
        <f aca="false">IF((0.67*AX360)&gt;AX354,"no","yes")</f>
        <v>#REF!</v>
      </c>
      <c r="AY359" s="857" t="e">
        <f aca="false">IF((0.67*AY360)&gt;AY354,"no","yes")</f>
        <v>#REF!</v>
      </c>
      <c r="AZ359" s="810"/>
      <c r="BA359" s="857" t="e">
        <f aca="false">IF((0.67*BA360)&gt;BA354,"no","yes")</f>
        <v>#REF!</v>
      </c>
      <c r="BB359" s="857" t="e">
        <f aca="false">IF((0.67*BB360)&gt;BB354,"no","yes")</f>
        <v>#REF!</v>
      </c>
      <c r="BC359" s="810"/>
      <c r="BD359" s="857" t="e">
        <f aca="false">IF((0.67*BD360)&gt;BD354,"no","yes")</f>
        <v>#REF!</v>
      </c>
      <c r="BE359" s="857" t="e">
        <f aca="false">IF((0.67*BE360)&gt;BE354,"no","yes")</f>
        <v>#REF!</v>
      </c>
      <c r="BF359" s="810"/>
      <c r="BG359" s="857" t="e">
        <f aca="false">IF((0.67*BG360)&gt;BG354,"no","yes")</f>
        <v>#REF!</v>
      </c>
      <c r="BH359" s="857" t="e">
        <f aca="false">IF((0.67*BH360)&gt;BH354,"no","yes")</f>
        <v>#REF!</v>
      </c>
      <c r="BI359" s="863"/>
      <c r="BJ359" s="857" t="e">
        <f aca="false">IF((0.67*BJ360)&gt;BJ354,"no","yes")</f>
        <v>#DIV/0!</v>
      </c>
      <c r="BK359" s="857" t="e">
        <f aca="false">IF((0.67*BK360)&gt;BK354,"no","yes")</f>
        <v>#DIV/0!</v>
      </c>
      <c r="BL359" s="810"/>
      <c r="BM359" s="857" t="e">
        <f aca="false">IF((0.67*BM360)&gt;BM354,"no","yes")</f>
        <v>#DIV/0!</v>
      </c>
      <c r="BN359" s="857" t="e">
        <f aca="false">IF((0.67*BN360)&gt;BN354,"no","yes")</f>
        <v>#DIV/0!</v>
      </c>
      <c r="BO359" s="810"/>
      <c r="BP359" s="857" t="e">
        <f aca="false">IF((0.67*BP360)&gt;BP354,"no","yes")</f>
        <v>#DIV/0!</v>
      </c>
      <c r="BQ359" s="857" t="e">
        <f aca="false">IF((0.67*BQ360)&gt;BQ354,"no","yes")</f>
        <v>#DIV/0!</v>
      </c>
      <c r="BR359" s="810"/>
      <c r="BS359" s="857" t="e">
        <f aca="false">IF((0.67*BS360)&gt;BS354,"no","yes")</f>
        <v>#DIV/0!</v>
      </c>
      <c r="BT359" s="857" t="e">
        <f aca="false">IF((0.67*BT360)&gt;BT354,"no","yes")</f>
        <v>#DIV/0!</v>
      </c>
      <c r="BU359" s="810"/>
      <c r="BV359" s="729"/>
    </row>
    <row r="360" s="667" customFormat="true" ht="14.25" hidden="false" customHeight="false" outlineLevel="0" collapsed="false">
      <c r="C360" s="846"/>
      <c r="D360" s="893"/>
      <c r="E360" s="893"/>
      <c r="F360" s="893"/>
      <c r="G360" s="893"/>
      <c r="H360" s="893"/>
      <c r="I360" s="893"/>
      <c r="J360" s="893"/>
      <c r="K360" s="893"/>
      <c r="L360" s="810"/>
      <c r="M360" s="810"/>
      <c r="N360" s="810"/>
      <c r="O360" s="810"/>
      <c r="P360" s="810"/>
      <c r="Q360" s="810"/>
      <c r="R360" s="810"/>
      <c r="S360" s="865"/>
      <c r="T360" s="916"/>
      <c r="U360" s="916"/>
      <c r="V360" s="894"/>
      <c r="W360" s="895"/>
      <c r="X360" s="896"/>
      <c r="Z360" s="728"/>
      <c r="AP360" s="729"/>
      <c r="AQ360" s="810"/>
      <c r="AR360" s="810"/>
      <c r="AS360" s="810"/>
      <c r="AT360" s="854" t="s">
        <v>371</v>
      </c>
      <c r="AU360" s="857" t="e">
        <f aca="false">_xlfn.STDEV.P(AU334:AU353)</f>
        <v>#REF!</v>
      </c>
      <c r="AV360" s="857" t="e">
        <f aca="false">_xlfn.STDEV.P(AV334:AV353)</f>
        <v>#REF!</v>
      </c>
      <c r="AW360" s="810"/>
      <c r="AX360" s="857" t="e">
        <f aca="false">_xlfn.STDEV.P(AX334:AX353)</f>
        <v>#REF!</v>
      </c>
      <c r="AY360" s="857" t="e">
        <f aca="false">_xlfn.STDEV.P(AY334:AY353)</f>
        <v>#REF!</v>
      </c>
      <c r="AZ360" s="810"/>
      <c r="BA360" s="857" t="e">
        <f aca="false">_xlfn.STDEV.P(BA334:BA353)</f>
        <v>#REF!</v>
      </c>
      <c r="BB360" s="857" t="e">
        <f aca="false">_xlfn.STDEV.P(BB334:BB353)</f>
        <v>#REF!</v>
      </c>
      <c r="BC360" s="810"/>
      <c r="BD360" s="857" t="e">
        <f aca="false">_xlfn.STDEV.P(BD334:BD353)</f>
        <v>#REF!</v>
      </c>
      <c r="BE360" s="857" t="e">
        <f aca="false">_xlfn.STDEV.P(BE334:BE353)</f>
        <v>#REF!</v>
      </c>
      <c r="BF360" s="810"/>
      <c r="BG360" s="857" t="e">
        <f aca="false">_xlfn.STDEV.P(BG334:BG353)</f>
        <v>#REF!</v>
      </c>
      <c r="BH360" s="857" t="e">
        <f aca="false">_xlfn.STDEV.P(BH334:BH353)</f>
        <v>#REF!</v>
      </c>
      <c r="BI360" s="810"/>
      <c r="BJ360" s="857" t="e">
        <f aca="false">_xlfn.STDEV.P(BJ334:BJ353)</f>
        <v>#DIV/0!</v>
      </c>
      <c r="BK360" s="857" t="e">
        <f aca="false">_xlfn.STDEV.P(BK334:BK353)</f>
        <v>#DIV/0!</v>
      </c>
      <c r="BL360" s="810"/>
      <c r="BM360" s="857" t="e">
        <f aca="false">_xlfn.STDEV.P(BM334:BM353)</f>
        <v>#DIV/0!</v>
      </c>
      <c r="BN360" s="857" t="e">
        <f aca="false">_xlfn.STDEV.P(BN334:BN353)</f>
        <v>#DIV/0!</v>
      </c>
      <c r="BO360" s="810"/>
      <c r="BP360" s="857" t="e">
        <f aca="false">_xlfn.STDEV.P(BP334:BP353)</f>
        <v>#DIV/0!</v>
      </c>
      <c r="BQ360" s="857" t="e">
        <f aca="false">_xlfn.STDEV.P(BQ334:BQ353)</f>
        <v>#DIV/0!</v>
      </c>
      <c r="BR360" s="810"/>
      <c r="BS360" s="857" t="e">
        <f aca="false">_xlfn.STDEV.P(BS334:BS353)</f>
        <v>#DIV/0!</v>
      </c>
      <c r="BT360" s="857" t="e">
        <f aca="false">_xlfn.STDEV.P(BT334:BT353)</f>
        <v>#DIV/0!</v>
      </c>
      <c r="BV360" s="729"/>
    </row>
    <row r="361" s="667" customFormat="true" ht="15" hidden="false" customHeight="false" outlineLevel="0" collapsed="false">
      <c r="C361" s="810"/>
      <c r="D361" s="893"/>
      <c r="E361" s="893"/>
      <c r="F361" s="893"/>
      <c r="G361" s="893"/>
      <c r="H361" s="893"/>
      <c r="I361" s="893"/>
      <c r="J361" s="893"/>
      <c r="K361" s="893"/>
      <c r="S361" s="869" t="s">
        <v>373</v>
      </c>
      <c r="T361" s="708"/>
      <c r="U361" s="810"/>
      <c r="V361" s="897"/>
      <c r="W361" s="898"/>
      <c r="X361" s="899"/>
      <c r="Z361" s="728"/>
      <c r="AP361" s="729"/>
      <c r="AQ361" s="810"/>
      <c r="AR361" s="810"/>
      <c r="AS361" s="810"/>
      <c r="AT361" s="863" t="s">
        <v>372</v>
      </c>
      <c r="AU361" s="868" t="n">
        <f aca="false">COUNTIF(AU334:AU353,"&gt;0")</f>
        <v>0</v>
      </c>
      <c r="AV361" s="868" t="n">
        <f aca="false">COUNTIF(AV334:AV353,"&gt;0")</f>
        <v>0</v>
      </c>
      <c r="AW361" s="810"/>
      <c r="AX361" s="868" t="n">
        <f aca="false">COUNTIF(AX334:AX353,"&gt;0")</f>
        <v>0</v>
      </c>
      <c r="AY361" s="868" t="n">
        <f aca="false">COUNTIF(AY334:AY353,"&gt;0")</f>
        <v>0</v>
      </c>
      <c r="AZ361" s="810"/>
      <c r="BA361" s="868" t="n">
        <f aca="false">COUNTIF(BA334:BA353,"&gt;0")</f>
        <v>0</v>
      </c>
      <c r="BB361" s="868" t="n">
        <f aca="false">COUNTIF(BB334:BB353,"&gt;0")</f>
        <v>0</v>
      </c>
      <c r="BC361" s="810"/>
      <c r="BD361" s="868" t="n">
        <f aca="false">COUNTIF(BD334:BD353,"&gt;0")</f>
        <v>0</v>
      </c>
      <c r="BE361" s="868" t="n">
        <f aca="false">COUNTIF(BE334:BE353,"&gt;0")</f>
        <v>0</v>
      </c>
      <c r="BF361" s="810"/>
      <c r="BG361" s="868" t="n">
        <f aca="false">COUNTIF(BG334:BG353,"&gt;0")</f>
        <v>0</v>
      </c>
      <c r="BH361" s="868" t="n">
        <f aca="false">COUNTIF(BH334:BH353,"&gt;0")</f>
        <v>0</v>
      </c>
      <c r="BI361" s="810"/>
      <c r="BJ361" s="868" t="n">
        <f aca="false">COUNTIF(BJ334:BJ353,"&gt;0")</f>
        <v>0</v>
      </c>
      <c r="BK361" s="868" t="n">
        <f aca="false">COUNTIF(BK334:BK353,"&gt;0")</f>
        <v>0</v>
      </c>
      <c r="BL361" s="810"/>
      <c r="BM361" s="868" t="n">
        <f aca="false">COUNTIF(BM334:BM353,"&gt;0")</f>
        <v>0</v>
      </c>
      <c r="BN361" s="868" t="n">
        <f aca="false">COUNTIF(BN334:BN353,"&gt;0")</f>
        <v>0</v>
      </c>
      <c r="BO361" s="810"/>
      <c r="BP361" s="868" t="n">
        <f aca="false">COUNTIF(BP334:BP353,"&gt;0")</f>
        <v>0</v>
      </c>
      <c r="BQ361" s="868" t="n">
        <f aca="false">COUNTIF(BQ334:BQ353,"&gt;0")</f>
        <v>0</v>
      </c>
      <c r="BR361" s="810"/>
      <c r="BS361" s="868" t="n">
        <f aca="false">COUNTIF(BS334:BS353,"&gt;0")</f>
        <v>0</v>
      </c>
      <c r="BT361" s="868" t="n">
        <f aca="false">COUNTIF(BT334:BT353,"&gt;0")</f>
        <v>0</v>
      </c>
      <c r="BV361" s="729"/>
    </row>
    <row r="362" s="667" customFormat="true" ht="14.25" hidden="false" customHeight="false" outlineLevel="0" collapsed="false">
      <c r="C362" s="810"/>
      <c r="D362" s="900"/>
      <c r="E362" s="900"/>
      <c r="F362" s="900"/>
      <c r="G362" s="900"/>
      <c r="H362" s="900"/>
      <c r="I362" s="900"/>
      <c r="J362" s="900"/>
      <c r="K362" s="900"/>
      <c r="S362" s="870" t="s">
        <v>166</v>
      </c>
      <c r="T362" s="708"/>
      <c r="U362" s="810"/>
      <c r="V362" s="897"/>
      <c r="W362" s="898"/>
      <c r="X362" s="899"/>
      <c r="Z362" s="728"/>
      <c r="AP362" s="729"/>
      <c r="AT362" s="905"/>
      <c r="BV362" s="729"/>
    </row>
    <row r="363" s="667" customFormat="true" ht="14.25" hidden="false" customHeight="false" outlineLevel="0" collapsed="false">
      <c r="C363" s="810"/>
      <c r="D363" s="900"/>
      <c r="E363" s="900"/>
      <c r="F363" s="900"/>
      <c r="G363" s="900"/>
      <c r="H363" s="900"/>
      <c r="I363" s="900"/>
      <c r="J363" s="900"/>
      <c r="K363" s="900"/>
      <c r="T363" s="708"/>
      <c r="U363" s="810"/>
      <c r="V363" s="902"/>
      <c r="W363" s="903"/>
      <c r="X363" s="904"/>
      <c r="Z363" s="728"/>
      <c r="AP363" s="729"/>
      <c r="AT363" s="905"/>
      <c r="BV363" s="729"/>
    </row>
    <row r="364" customFormat="false" ht="15" hidden="false" customHeight="false" outlineLevel="0" collapsed="false">
      <c r="U364" s="810"/>
      <c r="V364" s="810"/>
      <c r="W364" s="810"/>
      <c r="X364" s="810"/>
      <c r="Z364" s="728"/>
    </row>
    <row r="365" s="667" customFormat="true" ht="14.25" hidden="false" customHeight="false" outlineLevel="0" collapsed="false">
      <c r="T365" s="708"/>
      <c r="U365" s="708"/>
      <c r="Z365" s="728"/>
      <c r="AP365" s="729"/>
      <c r="AQ365" s="905"/>
      <c r="AR365" s="905"/>
      <c r="AS365" s="905"/>
      <c r="AT365" s="905"/>
      <c r="AU365" s="905"/>
      <c r="AV365" s="905"/>
      <c r="AW365" s="905"/>
      <c r="AX365" s="905"/>
      <c r="AY365" s="905"/>
      <c r="AZ365" s="905"/>
      <c r="BA365" s="905"/>
      <c r="BB365" s="905"/>
      <c r="BC365" s="905"/>
      <c r="BD365" s="905"/>
      <c r="BE365" s="905"/>
      <c r="BF365" s="905"/>
      <c r="BG365" s="905"/>
      <c r="BH365" s="905"/>
      <c r="BI365" s="905"/>
      <c r="BJ365" s="905"/>
      <c r="BK365" s="905"/>
      <c r="BL365" s="905"/>
      <c r="BM365" s="905"/>
      <c r="BN365" s="905"/>
      <c r="BO365" s="905"/>
      <c r="BP365" s="905"/>
      <c r="BQ365" s="905"/>
      <c r="BR365" s="905"/>
      <c r="BS365" s="905"/>
      <c r="BT365" s="905"/>
      <c r="BU365" s="905"/>
      <c r="BV365" s="729"/>
    </row>
    <row r="366" s="667" customFormat="true" ht="14.25" hidden="false" customHeight="false" outlineLevel="0" collapsed="false">
      <c r="T366" s="708"/>
      <c r="U366" s="708"/>
      <c r="Z366" s="728"/>
      <c r="AP366" s="729"/>
      <c r="AQ366" s="905"/>
      <c r="AR366" s="905"/>
      <c r="AS366" s="905"/>
      <c r="AT366" s="905"/>
      <c r="AU366" s="905"/>
      <c r="AV366" s="905"/>
      <c r="AW366" s="905"/>
      <c r="AX366" s="905"/>
      <c r="AY366" s="905"/>
      <c r="AZ366" s="905"/>
      <c r="BA366" s="905"/>
      <c r="BB366" s="905"/>
      <c r="BC366" s="905"/>
      <c r="BD366" s="905"/>
      <c r="BE366" s="905"/>
      <c r="BF366" s="905"/>
      <c r="BG366" s="905"/>
      <c r="BH366" s="905"/>
      <c r="BI366" s="905"/>
      <c r="BJ366" s="905"/>
      <c r="BK366" s="905"/>
      <c r="BL366" s="905"/>
      <c r="BM366" s="905"/>
      <c r="BN366" s="905"/>
      <c r="BO366" s="905"/>
      <c r="BP366" s="905"/>
      <c r="BQ366" s="905"/>
      <c r="BR366" s="905"/>
      <c r="BS366" s="905"/>
      <c r="BT366" s="905"/>
      <c r="BU366" s="905"/>
      <c r="BV366" s="729"/>
    </row>
    <row r="367" s="667" customFormat="true" ht="18" hidden="false" customHeight="false" outlineLevel="0" collapsed="false">
      <c r="S367" s="708"/>
      <c r="T367" s="708"/>
      <c r="U367" s="708"/>
      <c r="V367" s="708"/>
      <c r="Z367" s="728"/>
      <c r="AP367" s="805"/>
      <c r="AQ367" s="927"/>
      <c r="AR367" s="927"/>
      <c r="AS367" s="921"/>
      <c r="AT367" s="921"/>
      <c r="AU367" s="921"/>
      <c r="AV367" s="921"/>
      <c r="AW367" s="921"/>
      <c r="AX367" s="921"/>
      <c r="AY367" s="921"/>
      <c r="AZ367" s="921"/>
      <c r="BA367" s="921"/>
      <c r="BB367" s="921"/>
      <c r="BC367" s="921"/>
      <c r="BD367" s="921"/>
      <c r="BE367" s="921"/>
      <c r="BF367" s="921"/>
      <c r="BG367" s="921"/>
      <c r="BH367" s="921"/>
      <c r="BI367" s="921"/>
      <c r="BJ367" s="921"/>
      <c r="BK367" s="921"/>
      <c r="BL367" s="921"/>
      <c r="BM367" s="921"/>
      <c r="BN367" s="921"/>
      <c r="BO367" s="921"/>
      <c r="BP367" s="921"/>
      <c r="BQ367" s="921"/>
      <c r="BR367" s="921"/>
      <c r="BS367" s="921"/>
      <c r="BT367" s="921"/>
      <c r="BU367" s="921"/>
      <c r="BV367" s="805"/>
    </row>
    <row r="368" s="931" customFormat="true" ht="27.75" hidden="false" customHeight="false" outlineLevel="0" collapsed="false">
      <c r="A368" s="930" t="s">
        <v>550</v>
      </c>
      <c r="B368" s="930"/>
      <c r="T368" s="932"/>
      <c r="U368" s="932"/>
      <c r="AQ368" s="932"/>
      <c r="AR368" s="932"/>
      <c r="AS368" s="932"/>
      <c r="AT368" s="932"/>
      <c r="AU368" s="932"/>
      <c r="AV368" s="932"/>
      <c r="AW368" s="932"/>
      <c r="AX368" s="932"/>
      <c r="AY368" s="932"/>
      <c r="AZ368" s="932"/>
      <c r="BA368" s="932"/>
      <c r="BB368" s="932"/>
      <c r="BC368" s="932"/>
      <c r="BD368" s="932"/>
      <c r="BE368" s="932"/>
      <c r="BF368" s="932"/>
      <c r="BG368" s="932"/>
      <c r="BH368" s="932"/>
      <c r="BI368" s="932"/>
      <c r="BJ368" s="932"/>
      <c r="BK368" s="932"/>
      <c r="BL368" s="932"/>
      <c r="BM368" s="932"/>
      <c r="BN368" s="932"/>
      <c r="BO368" s="932"/>
      <c r="BP368" s="932"/>
      <c r="BQ368" s="932"/>
      <c r="BR368" s="932"/>
      <c r="BS368" s="932"/>
      <c r="BT368" s="932"/>
      <c r="BU368" s="932"/>
    </row>
    <row r="369" s="667" customFormat="true" ht="15" hidden="false" customHeight="false" outlineLevel="0" collapsed="false">
      <c r="S369" s="708"/>
      <c r="T369" s="708"/>
      <c r="U369" s="708"/>
      <c r="V369" s="708"/>
      <c r="Z369" s="728"/>
      <c r="AP369" s="729"/>
      <c r="AQ369" s="905"/>
      <c r="AR369" s="905"/>
      <c r="AS369" s="905"/>
      <c r="AT369" s="681"/>
      <c r="AU369" s="710"/>
      <c r="AV369" s="710"/>
      <c r="AW369" s="710"/>
      <c r="AX369" s="681"/>
      <c r="AY369" s="681"/>
      <c r="AZ369" s="710"/>
      <c r="BA369" s="710"/>
      <c r="BB369" s="710"/>
      <c r="BC369" s="681"/>
      <c r="BD369" s="681"/>
      <c r="BE369" s="710"/>
      <c r="BF369" s="710"/>
      <c r="BG369" s="710"/>
      <c r="BH369" s="681"/>
      <c r="BI369" s="681"/>
      <c r="BJ369" s="710"/>
      <c r="BK369" s="710"/>
      <c r="BL369" s="710"/>
      <c r="BM369" s="681"/>
      <c r="BN369" s="681"/>
      <c r="BO369" s="710"/>
      <c r="BP369" s="710"/>
      <c r="BQ369" s="710"/>
      <c r="BR369" s="681"/>
      <c r="BS369" s="681"/>
      <c r="BT369" s="710"/>
      <c r="BU369" s="681"/>
      <c r="BV369" s="729"/>
    </row>
    <row r="370" s="667" customFormat="true" ht="15" hidden="false" customHeight="false" outlineLevel="0" collapsed="false">
      <c r="S370" s="708"/>
      <c r="T370" s="708"/>
      <c r="U370" s="708"/>
      <c r="V370" s="708"/>
      <c r="Z370" s="728"/>
      <c r="AP370" s="729"/>
      <c r="AQ370" s="905"/>
      <c r="AR370" s="905"/>
      <c r="AS370" s="905"/>
      <c r="AT370" s="681"/>
      <c r="AU370" s="710"/>
      <c r="AV370" s="710"/>
      <c r="AW370" s="710"/>
      <c r="AX370" s="681"/>
      <c r="AY370" s="681"/>
      <c r="AZ370" s="710"/>
      <c r="BA370" s="710"/>
      <c r="BB370" s="710"/>
      <c r="BC370" s="681"/>
      <c r="BD370" s="681"/>
      <c r="BE370" s="710"/>
      <c r="BF370" s="710"/>
      <c r="BG370" s="710"/>
      <c r="BH370" s="681"/>
      <c r="BI370" s="681"/>
      <c r="BJ370" s="710"/>
      <c r="BK370" s="710"/>
      <c r="BL370" s="710"/>
      <c r="BM370" s="681"/>
      <c r="BN370" s="681"/>
      <c r="BO370" s="710"/>
      <c r="BP370" s="710"/>
      <c r="BQ370" s="710"/>
      <c r="BR370" s="681"/>
      <c r="BS370" s="681"/>
      <c r="BT370" s="710"/>
      <c r="BU370" s="681"/>
      <c r="BV370" s="729"/>
    </row>
    <row r="371" s="600" customFormat="true" ht="15.75" hidden="false" customHeight="false" outlineLevel="0" collapsed="false">
      <c r="A371" s="800" t="n">
        <f aca="false">1+A331</f>
        <v>10</v>
      </c>
      <c r="B371" s="800"/>
      <c r="C371" s="801" t="s">
        <v>551</v>
      </c>
      <c r="D371" s="881"/>
      <c r="E371" s="881"/>
      <c r="F371" s="881"/>
      <c r="G371" s="881"/>
      <c r="H371" s="881"/>
      <c r="K371" s="881"/>
      <c r="L371" s="881"/>
      <c r="M371" s="802"/>
      <c r="N371" s="802"/>
      <c r="O371" s="802"/>
      <c r="T371" s="883"/>
      <c r="U371" s="883"/>
      <c r="Z371" s="883"/>
      <c r="AQ371" s="771" t="n">
        <f aca="false">A371</f>
        <v>10</v>
      </c>
      <c r="AR371" s="771" t="str">
        <f aca="false">C371</f>
        <v>Electricty Consumed per CONVENTIONAL Functional Unit</v>
      </c>
      <c r="AT371" s="883"/>
    </row>
    <row r="372" s="667" customFormat="true" ht="15" hidden="false" customHeight="false" outlineLevel="0" collapsed="false">
      <c r="A372" s="884"/>
      <c r="B372" s="884"/>
      <c r="C372" s="884"/>
      <c r="D372" s="785"/>
      <c r="E372" s="785"/>
      <c r="F372" s="785"/>
      <c r="G372" s="785"/>
      <c r="H372" s="785"/>
      <c r="K372" s="785"/>
      <c r="L372" s="785"/>
      <c r="M372" s="810"/>
      <c r="N372" s="810"/>
      <c r="O372" s="810"/>
      <c r="T372" s="708"/>
      <c r="U372" s="708"/>
      <c r="Z372" s="728"/>
      <c r="AP372" s="729"/>
      <c r="AQ372" s="628"/>
      <c r="AR372" s="628"/>
      <c r="AS372" s="628"/>
      <c r="AT372" s="628"/>
      <c r="AU372" s="809" t="e">
        <f aca="false">IF($AT$44="Region",'Advanced Controls'!$A$59,#REF!)</f>
        <v>#REF!</v>
      </c>
      <c r="AV372" s="809"/>
      <c r="AW372" s="628"/>
      <c r="AX372" s="809" t="e">
        <f aca="false">IF($AT$44="Region",'Advanced Controls'!$A$60,#REF!)</f>
        <v>#REF!</v>
      </c>
      <c r="AY372" s="809"/>
      <c r="AZ372" s="628"/>
      <c r="BA372" s="809" t="e">
        <f aca="false">IF($AT$44="Region",'Advanced Controls'!$A$61,#REF!)</f>
        <v>#REF!</v>
      </c>
      <c r="BB372" s="809"/>
      <c r="BC372" s="628"/>
      <c r="BD372" s="809" t="e">
        <f aca="false">IF($AT$44="Region",'Advanced Controls'!$A$62,#REF!)</f>
        <v>#REF!</v>
      </c>
      <c r="BE372" s="809"/>
      <c r="BF372" s="628"/>
      <c r="BG372" s="809" t="e">
        <f aca="false">IF($AT$44="Region",'Advanced Controls'!$A$63,#REF!)</f>
        <v>#REF!</v>
      </c>
      <c r="BH372" s="809"/>
      <c r="BI372" s="628"/>
      <c r="BJ372" s="809" t="s">
        <v>80</v>
      </c>
      <c r="BK372" s="809"/>
      <c r="BL372" s="628"/>
      <c r="BM372" s="809" t="s">
        <v>81</v>
      </c>
      <c r="BN372" s="809"/>
      <c r="BO372" s="628"/>
      <c r="BP372" s="809" t="s">
        <v>82</v>
      </c>
      <c r="BQ372" s="809"/>
      <c r="BR372" s="628"/>
      <c r="BS372" s="809" t="s">
        <v>83</v>
      </c>
      <c r="BT372" s="809"/>
      <c r="BU372" s="628"/>
      <c r="BV372" s="729"/>
    </row>
    <row r="373" s="667" customFormat="true" ht="45.75" hidden="false" customHeight="false" outlineLevel="0" collapsed="false">
      <c r="A373" s="848" t="s">
        <v>329</v>
      </c>
      <c r="B373" s="812" t="s">
        <v>104</v>
      </c>
      <c r="C373" s="816" t="s">
        <v>330</v>
      </c>
      <c r="D373" s="907" t="s">
        <v>331</v>
      </c>
      <c r="E373" s="907" t="s">
        <v>332</v>
      </c>
      <c r="F373" s="816" t="s">
        <v>333</v>
      </c>
      <c r="G373" s="815" t="s">
        <v>326</v>
      </c>
      <c r="H373" s="816" t="s">
        <v>334</v>
      </c>
      <c r="I373" s="816" t="s">
        <v>335</v>
      </c>
      <c r="J373" s="816" t="s">
        <v>336</v>
      </c>
      <c r="K373" s="908" t="s">
        <v>337</v>
      </c>
      <c r="L373" s="818" t="s">
        <v>338</v>
      </c>
      <c r="M373" s="819" t="s">
        <v>339</v>
      </c>
      <c r="N373" s="820" t="s">
        <v>340</v>
      </c>
      <c r="O373" s="821" t="s">
        <v>341</v>
      </c>
      <c r="P373" s="820" t="s">
        <v>342</v>
      </c>
      <c r="Q373" s="807"/>
      <c r="R373" s="822" t="s">
        <v>343</v>
      </c>
      <c r="S373" s="823" t="s">
        <v>344</v>
      </c>
      <c r="T373" s="824" t="s">
        <v>345</v>
      </c>
      <c r="U373" s="823" t="s">
        <v>346</v>
      </c>
      <c r="V373" s="825" t="s">
        <v>347</v>
      </c>
      <c r="W373" s="807"/>
      <c r="X373" s="807"/>
      <c r="Z373" s="728"/>
      <c r="AP373" s="729"/>
      <c r="AQ373" s="807"/>
      <c r="AR373" s="807"/>
      <c r="AS373" s="825" t="s">
        <v>348</v>
      </c>
      <c r="AT373" s="807"/>
      <c r="AU373" s="826" t="s">
        <v>344</v>
      </c>
      <c r="AV373" s="827" t="s">
        <v>345</v>
      </c>
      <c r="AW373" s="807"/>
      <c r="AX373" s="826" t="s">
        <v>344</v>
      </c>
      <c r="AY373" s="827" t="s">
        <v>345</v>
      </c>
      <c r="AZ373" s="807"/>
      <c r="BA373" s="826" t="s">
        <v>344</v>
      </c>
      <c r="BB373" s="827" t="s">
        <v>345</v>
      </c>
      <c r="BC373" s="807"/>
      <c r="BD373" s="826" t="s">
        <v>344</v>
      </c>
      <c r="BE373" s="827" t="s">
        <v>345</v>
      </c>
      <c r="BF373" s="807"/>
      <c r="BG373" s="826" t="s">
        <v>344</v>
      </c>
      <c r="BH373" s="827" t="s">
        <v>345</v>
      </c>
      <c r="BI373" s="807"/>
      <c r="BJ373" s="826" t="s">
        <v>344</v>
      </c>
      <c r="BK373" s="827" t="s">
        <v>345</v>
      </c>
      <c r="BL373" s="807"/>
      <c r="BM373" s="826" t="s">
        <v>344</v>
      </c>
      <c r="BN373" s="827" t="s">
        <v>345</v>
      </c>
      <c r="BO373" s="807"/>
      <c r="BP373" s="826" t="s">
        <v>344</v>
      </c>
      <c r="BQ373" s="827" t="s">
        <v>345</v>
      </c>
      <c r="BR373" s="807"/>
      <c r="BS373" s="826" t="s">
        <v>344</v>
      </c>
      <c r="BT373" s="827" t="s">
        <v>345</v>
      </c>
      <c r="BU373" s="807"/>
      <c r="BV373" s="729"/>
    </row>
    <row r="374" s="667" customFormat="true" ht="15" hidden="false" customHeight="false" outlineLevel="0" collapsed="false">
      <c r="A374" s="828" t="n">
        <v>1</v>
      </c>
      <c r="B374" s="829" t="str">
        <f aca="false">CONCATENATE(E374,": ",C374)</f>
        <v>: </v>
      </c>
      <c r="C374" s="831"/>
      <c r="D374" s="831"/>
      <c r="E374" s="831"/>
      <c r="F374" s="871"/>
      <c r="G374" s="831"/>
      <c r="H374" s="832"/>
      <c r="I374" s="830"/>
      <c r="J374" s="830"/>
      <c r="K374" s="834"/>
      <c r="L374" s="834"/>
      <c r="M374" s="833"/>
      <c r="N374" s="836" t="s">
        <v>116</v>
      </c>
      <c r="O374" s="837"/>
      <c r="P374" s="833"/>
      <c r="Q374" s="838"/>
      <c r="R374" s="839"/>
      <c r="S374" s="840" t="str">
        <f aca="false">IF(R374="Y","",IF(AND(M374="",K374=""),"",IF(M374="",K374,M374)))</f>
        <v/>
      </c>
      <c r="T374" s="841" t="str">
        <f aca="false">IF(S374="","",IF($S$402="Y",U374,IF(S374&gt;=$S$394-$AB$35*$S$398,IF(S374&lt;=$S$394+$AB$35*$S$398,S374,""),"")))</f>
        <v/>
      </c>
      <c r="U374" s="840" t="str">
        <f aca="false">IF(R374="Y","",IF(AND(M374="",K374=""),"",IF(M374="",K374*O374,M374*O374)))</f>
        <v/>
      </c>
      <c r="V374" s="842" t="str">
        <f aca="false">IF(AND(N374="",L374=""),"",IF(N374="",L374,N374))</f>
        <v>TWh / ha / year</v>
      </c>
      <c r="W374" s="628"/>
      <c r="X374" s="628"/>
      <c r="Z374" s="728"/>
      <c r="AP374" s="729"/>
      <c r="AQ374" s="628"/>
      <c r="AR374" s="628"/>
      <c r="AS374" s="843" t="str">
        <f aca="false">$U374</f>
        <v/>
      </c>
      <c r="AT374" s="628"/>
      <c r="AU374" s="843" t="e">
        <f aca="false">IF($AT$44="region",IF($E374=AU$762,$S374,""),IF($G374=AU$762,$S374,""))</f>
        <v>#REF!</v>
      </c>
      <c r="AV374" s="843" t="e">
        <f aca="false">IF($AT$44="Region",IF($E374=AU$762,$T374,""),IF($G374=AU$762,$T374,""))</f>
        <v>#REF!</v>
      </c>
      <c r="AW374" s="628"/>
      <c r="AX374" s="843" t="e">
        <f aca="false">IF($AT$44="region",IF($E374=AX$762,$S374,""),IF($G374=AX$762,$S374,""))</f>
        <v>#REF!</v>
      </c>
      <c r="AY374" s="843" t="e">
        <f aca="false">IF($AT$44="Region",IF($E374=AX$762,$T374,""),IF($G374=AX$762,$T374,""))</f>
        <v>#REF!</v>
      </c>
      <c r="AZ374" s="628"/>
      <c r="BA374" s="843" t="e">
        <f aca="false">IF($AT$44="region",IF($E374=BA$762,$S374,""),IF($G374=BA$762,$S374,""))</f>
        <v>#REF!</v>
      </c>
      <c r="BB374" s="843" t="e">
        <f aca="false">IF($AT$44="Region",IF($E374=BA$762,$T374,""),IF($G374=BA$762,$T374,""))</f>
        <v>#REF!</v>
      </c>
      <c r="BC374" s="628"/>
      <c r="BD374" s="843" t="e">
        <f aca="false">IF($AT$44="region",IF($E374=BD$762,$S374,""),IF($G374=BD$762,$S374,""))</f>
        <v>#REF!</v>
      </c>
      <c r="BE374" s="843" t="e">
        <f aca="false">IF($AT$44="Region",IF($E374=BD$762,$T374,""),IF($G374=BD$762,$T374,""))</f>
        <v>#REF!</v>
      </c>
      <c r="BF374" s="628"/>
      <c r="BG374" s="843" t="e">
        <f aca="false">IF($AT$44="region",IF($E374=BG$762,$S374,""),IF($G374=BG$762,$S374,""))</f>
        <v>#REF!</v>
      </c>
      <c r="BH374" s="843" t="e">
        <f aca="false">IF($AT$44="Region",IF($E374=BG$762,$T374,""),IF($G374=BG$762,$T374,""))</f>
        <v>#REF!</v>
      </c>
      <c r="BI374" s="628"/>
      <c r="BJ374" s="843" t="str">
        <f aca="false">IF($E374=$BJ$47,S374,"")</f>
        <v/>
      </c>
      <c r="BK374" s="843" t="str">
        <f aca="false">IF($E374=$BJ$47,T374,"")</f>
        <v/>
      </c>
      <c r="BL374" s="628"/>
      <c r="BM374" s="843" t="str">
        <f aca="false">IF($E374=$BM$47,S374,"")</f>
        <v/>
      </c>
      <c r="BN374" s="843" t="str">
        <f aca="false">IF($E374=$BM$47,T374,"")</f>
        <v/>
      </c>
      <c r="BO374" s="628"/>
      <c r="BP374" s="843" t="str">
        <f aca="false">IF($E374=$BP$47,S374,"")</f>
        <v/>
      </c>
      <c r="BQ374" s="843" t="str">
        <f aca="false">IF($E374=$BP$47,T374,"")</f>
        <v/>
      </c>
      <c r="BR374" s="628"/>
      <c r="BS374" s="843" t="str">
        <f aca="false">IF($E374=$BS$47,S374,"")</f>
        <v/>
      </c>
      <c r="BT374" s="843" t="str">
        <f aca="false">IF($E374=$BS$47,T374,"")</f>
        <v/>
      </c>
      <c r="BU374" s="628"/>
      <c r="BV374" s="729"/>
    </row>
    <row r="375" s="667" customFormat="true" ht="15" hidden="false" customHeight="false" outlineLevel="0" collapsed="false">
      <c r="A375" s="828" t="n">
        <v>2</v>
      </c>
      <c r="B375" s="829" t="str">
        <f aca="false">CONCATENATE(E375,": ",C375)</f>
        <v>: </v>
      </c>
      <c r="C375" s="831"/>
      <c r="D375" s="831"/>
      <c r="E375" s="831"/>
      <c r="F375" s="831"/>
      <c r="G375" s="831"/>
      <c r="H375" s="832"/>
      <c r="I375" s="830"/>
      <c r="J375" s="830"/>
      <c r="K375" s="837"/>
      <c r="L375" s="834"/>
      <c r="M375" s="833"/>
      <c r="N375" s="836" t="s">
        <v>116</v>
      </c>
      <c r="O375" s="837"/>
      <c r="P375" s="833"/>
      <c r="Q375" s="838"/>
      <c r="R375" s="839"/>
      <c r="S375" s="840" t="str">
        <f aca="false">IF(R375="Y","",IF(AND(M375="",K375=""),"",IF(M375="",K375,M375)))</f>
        <v/>
      </c>
      <c r="T375" s="841" t="str">
        <f aca="false">IF(S375="","",IF($S$402="Y",U375,IF(S375&gt;=$S$394-$AB$35*$S$398,IF(S375&lt;=$S$394+$AB$35*$S$398,S375,""),"")))</f>
        <v/>
      </c>
      <c r="U375" s="840" t="str">
        <f aca="false">IF(R375="Y","",IF(AND(M375="",K375=""),"",IF(M375="",K375*O375,M375*O375)))</f>
        <v/>
      </c>
      <c r="V375" s="842" t="str">
        <f aca="false">IF(AND(N375="",L375=""),"",IF(N375="",L375,N375))</f>
        <v>TWh / ha / year</v>
      </c>
      <c r="W375" s="628"/>
      <c r="X375" s="628"/>
      <c r="Z375" s="728"/>
      <c r="AP375" s="729"/>
      <c r="AQ375" s="628"/>
      <c r="AR375" s="628"/>
      <c r="AS375" s="844"/>
      <c r="AT375" s="628"/>
      <c r="AU375" s="843" t="e">
        <f aca="false">IF($AT$44="region",IF($E375=AU$762,$S375,""),IF($G375=AU$762,$S375,""))</f>
        <v>#REF!</v>
      </c>
      <c r="AV375" s="843" t="e">
        <f aca="false">IF($AT$44="Region",IF($E375=AU$762,$T375,""),IF($G375=AU$762,$T375,""))</f>
        <v>#REF!</v>
      </c>
      <c r="AW375" s="628"/>
      <c r="AX375" s="843" t="e">
        <f aca="false">IF($AT$44="region",IF($E375=AX$762,$S375,""),IF($G375=AX$762,$S375,""))</f>
        <v>#REF!</v>
      </c>
      <c r="AY375" s="843" t="e">
        <f aca="false">IF($AT$44="Region",IF($E375=AX$762,$T375,""),IF($G375=AX$762,$T375,""))</f>
        <v>#REF!</v>
      </c>
      <c r="AZ375" s="628"/>
      <c r="BA375" s="843" t="e">
        <f aca="false">IF($AT$44="region",IF($E375=BA$762,$S375,""),IF($G375=BA$762,$S375,""))</f>
        <v>#REF!</v>
      </c>
      <c r="BB375" s="843" t="e">
        <f aca="false">IF($AT$44="Region",IF($E375=BA$762,$T375,""),IF($G375=BA$762,$T375,""))</f>
        <v>#REF!</v>
      </c>
      <c r="BC375" s="628"/>
      <c r="BD375" s="843" t="e">
        <f aca="false">IF($AT$44="region",IF($E375=BD$762,$S375,""),IF($G375=BD$762,$S375,""))</f>
        <v>#REF!</v>
      </c>
      <c r="BE375" s="843" t="e">
        <f aca="false">IF($AT$44="Region",IF($E375=BD$762,$T375,""),IF($G375=BD$762,$T375,""))</f>
        <v>#REF!</v>
      </c>
      <c r="BF375" s="628"/>
      <c r="BG375" s="843" t="e">
        <f aca="false">IF($AT$44="region",IF($E375=BG$762,$S375,""),IF($G375=BG$762,$S375,""))</f>
        <v>#REF!</v>
      </c>
      <c r="BH375" s="843" t="e">
        <f aca="false">IF($AT$44="Region",IF($E375=BG$762,$T375,""),IF($G375=BG$762,$T375,""))</f>
        <v>#REF!</v>
      </c>
      <c r="BI375" s="628"/>
      <c r="BJ375" s="843" t="str">
        <f aca="false">IF($E375=$BJ$47,S375,"")</f>
        <v/>
      </c>
      <c r="BK375" s="843" t="str">
        <f aca="false">IF($E375=$BJ$47,T375,"")</f>
        <v/>
      </c>
      <c r="BL375" s="628"/>
      <c r="BM375" s="843" t="str">
        <f aca="false">IF($E375=$BM$47,S375,"")</f>
        <v/>
      </c>
      <c r="BN375" s="843" t="str">
        <f aca="false">IF($E375=$BM$47,T375,"")</f>
        <v/>
      </c>
      <c r="BO375" s="628"/>
      <c r="BP375" s="843" t="str">
        <f aca="false">IF($E375=$BP$47,S375,"")</f>
        <v/>
      </c>
      <c r="BQ375" s="843" t="str">
        <f aca="false">IF($E375=$BP$47,T375,"")</f>
        <v/>
      </c>
      <c r="BR375" s="628"/>
      <c r="BS375" s="843" t="str">
        <f aca="false">IF($E375=$BS$47,S375,"")</f>
        <v/>
      </c>
      <c r="BT375" s="843" t="str">
        <f aca="false">IF($E375=$BS$47,T375,"")</f>
        <v/>
      </c>
      <c r="BU375" s="628"/>
      <c r="BV375" s="729"/>
    </row>
    <row r="376" s="667" customFormat="true" ht="15" hidden="false" customHeight="false" outlineLevel="0" collapsed="false">
      <c r="A376" s="828" t="n">
        <v>3</v>
      </c>
      <c r="B376" s="829" t="str">
        <f aca="false">CONCATENATE(E376,": ",C376)</f>
        <v>: </v>
      </c>
      <c r="C376" s="830"/>
      <c r="D376" s="830"/>
      <c r="E376" s="831"/>
      <c r="F376" s="830"/>
      <c r="G376" s="831"/>
      <c r="H376" s="832"/>
      <c r="I376" s="830"/>
      <c r="J376" s="830"/>
      <c r="K376" s="833"/>
      <c r="L376" s="834"/>
      <c r="M376" s="833"/>
      <c r="N376" s="836" t="s">
        <v>116</v>
      </c>
      <c r="O376" s="837"/>
      <c r="P376" s="833"/>
      <c r="Q376" s="838"/>
      <c r="R376" s="839"/>
      <c r="S376" s="840" t="str">
        <f aca="false">IF(R376="Y","",IF(AND(M376="",K376=""),"",IF(M376="",K376,M376)))</f>
        <v/>
      </c>
      <c r="T376" s="841" t="str">
        <f aca="false">IF(S376="","",IF($S$402="Y",U376,IF(S376&gt;=$S$394-$AB$35*$S$398,IF(S376&lt;=$S$394+$AB$35*$S$398,S376,""),"")))</f>
        <v/>
      </c>
      <c r="U376" s="840" t="str">
        <f aca="false">IF(R376="Y","",IF(AND(M376="",K376=""),"",IF(M376="",K376*O376,M376*O376)))</f>
        <v/>
      </c>
      <c r="V376" s="842" t="str">
        <f aca="false">IF(AND(N376="",L376=""),"",IF(N376="",L376,N376))</f>
        <v>TWh / ha / year</v>
      </c>
      <c r="W376" s="628"/>
      <c r="X376" s="628"/>
      <c r="Z376" s="728"/>
      <c r="AP376" s="729"/>
      <c r="AQ376" s="628"/>
      <c r="AR376" s="628"/>
      <c r="AS376" s="844"/>
      <c r="AT376" s="628"/>
      <c r="AU376" s="843" t="e">
        <f aca="false">IF($AT$44="region",IF($E376=AU$762,$S376,""),IF($G376=AU$762,$S376,""))</f>
        <v>#REF!</v>
      </c>
      <c r="AV376" s="843" t="e">
        <f aca="false">IF($AT$44="Region",IF($E376=AU$762,$T376,""),IF($G376=AU$762,$T376,""))</f>
        <v>#REF!</v>
      </c>
      <c r="AW376" s="628"/>
      <c r="AX376" s="843" t="e">
        <f aca="false">IF($AT$44="region",IF($E376=AX$762,$S376,""),IF($G376=AX$762,$S376,""))</f>
        <v>#REF!</v>
      </c>
      <c r="AY376" s="843" t="e">
        <f aca="false">IF($AT$44="Region",IF($E376=AX$762,$T376,""),IF($G376=AX$762,$T376,""))</f>
        <v>#REF!</v>
      </c>
      <c r="AZ376" s="628"/>
      <c r="BA376" s="843" t="e">
        <f aca="false">IF($AT$44="region",IF($E376=BA$762,$S376,""),IF($G376=BA$762,$S376,""))</f>
        <v>#REF!</v>
      </c>
      <c r="BB376" s="843" t="e">
        <f aca="false">IF($AT$44="Region",IF($E376=BA$762,$T376,""),IF($G376=BA$762,$T376,""))</f>
        <v>#REF!</v>
      </c>
      <c r="BC376" s="628"/>
      <c r="BD376" s="843" t="e">
        <f aca="false">IF($AT$44="region",IF($E376=BD$762,$S376,""),IF($G376=BD$762,$S376,""))</f>
        <v>#REF!</v>
      </c>
      <c r="BE376" s="843" t="e">
        <f aca="false">IF($AT$44="Region",IF($E376=BD$762,$T376,""),IF($G376=BD$762,$T376,""))</f>
        <v>#REF!</v>
      </c>
      <c r="BF376" s="628"/>
      <c r="BG376" s="843" t="e">
        <f aca="false">IF($AT$44="region",IF($E376=BG$762,$S376,""),IF($G376=BG$762,$S376,""))</f>
        <v>#REF!</v>
      </c>
      <c r="BH376" s="843" t="e">
        <f aca="false">IF($AT$44="Region",IF($E376=BG$762,$T376,""),IF($G376=BG$762,$T376,""))</f>
        <v>#REF!</v>
      </c>
      <c r="BI376" s="628"/>
      <c r="BJ376" s="843" t="str">
        <f aca="false">IF($E376=$BJ$47,S376,"")</f>
        <v/>
      </c>
      <c r="BK376" s="843" t="str">
        <f aca="false">IF($E376=$BJ$47,T376,"")</f>
        <v/>
      </c>
      <c r="BL376" s="628"/>
      <c r="BM376" s="843" t="str">
        <f aca="false">IF($E376=$BM$47,S376,"")</f>
        <v/>
      </c>
      <c r="BN376" s="843" t="str">
        <f aca="false">IF($E376=$BM$47,T376,"")</f>
        <v/>
      </c>
      <c r="BO376" s="628"/>
      <c r="BP376" s="843" t="str">
        <f aca="false">IF($E376=$BP$47,S376,"")</f>
        <v/>
      </c>
      <c r="BQ376" s="843" t="str">
        <f aca="false">IF($E376=$BP$47,T376,"")</f>
        <v/>
      </c>
      <c r="BR376" s="628"/>
      <c r="BS376" s="843" t="str">
        <f aca="false">IF($E376=$BS$47,S376,"")</f>
        <v/>
      </c>
      <c r="BT376" s="843" t="str">
        <f aca="false">IF($E376=$BS$47,T376,"")</f>
        <v/>
      </c>
      <c r="BU376" s="628"/>
      <c r="BV376" s="729"/>
    </row>
    <row r="377" s="667" customFormat="true" ht="15" hidden="false" customHeight="false" outlineLevel="0" collapsed="false">
      <c r="A377" s="828" t="n">
        <v>4</v>
      </c>
      <c r="B377" s="829" t="str">
        <f aca="false">CONCATENATE(E377,": ",C377)</f>
        <v>: </v>
      </c>
      <c r="C377" s="830"/>
      <c r="D377" s="830"/>
      <c r="E377" s="831"/>
      <c r="F377" s="830"/>
      <c r="G377" s="831"/>
      <c r="H377" s="832"/>
      <c r="I377" s="830"/>
      <c r="J377" s="830"/>
      <c r="K377" s="833"/>
      <c r="L377" s="834"/>
      <c r="M377" s="833"/>
      <c r="N377" s="836" t="s">
        <v>116</v>
      </c>
      <c r="O377" s="837"/>
      <c r="P377" s="833"/>
      <c r="Q377" s="838"/>
      <c r="R377" s="839"/>
      <c r="S377" s="840" t="str">
        <f aca="false">IF(R377="Y","",IF(AND(M377="",K377=""),"",IF(M377="",K377,M377)))</f>
        <v/>
      </c>
      <c r="T377" s="841" t="str">
        <f aca="false">IF(S377="","",IF($S$402="Y",U377,IF(S377&gt;=$S$394-$AB$35*$S$398,IF(S377&lt;=$S$394+$AB$35*$S$398,S377,""),"")))</f>
        <v/>
      </c>
      <c r="U377" s="840" t="str">
        <f aca="false">IF(R377="Y","",IF(AND(M377="",K377=""),"",IF(M377="",K377*O377,M377*O377)))</f>
        <v/>
      </c>
      <c r="V377" s="842" t="str">
        <f aca="false">IF(AND(N377="",L377=""),"",IF(N377="",L377,N377))</f>
        <v>TWh / ha / year</v>
      </c>
      <c r="W377" s="628"/>
      <c r="X377" s="628"/>
      <c r="Z377" s="728"/>
      <c r="AP377" s="729"/>
      <c r="AQ377" s="628"/>
      <c r="AR377" s="628"/>
      <c r="AS377" s="844"/>
      <c r="AT377" s="628"/>
      <c r="AU377" s="843" t="e">
        <f aca="false">IF($AT$44="region",IF($E377=AU$762,$S377,""),IF($G377=AU$762,$S377,""))</f>
        <v>#REF!</v>
      </c>
      <c r="AV377" s="843" t="e">
        <f aca="false">IF($AT$44="Region",IF($E377=AU$762,$T377,""),IF($G377=AU$762,$T377,""))</f>
        <v>#REF!</v>
      </c>
      <c r="AW377" s="628"/>
      <c r="AX377" s="843" t="e">
        <f aca="false">IF($AT$44="region",IF($E377=AX$762,$S377,""),IF($G377=AX$762,$S377,""))</f>
        <v>#REF!</v>
      </c>
      <c r="AY377" s="843" t="e">
        <f aca="false">IF($AT$44="Region",IF($E377=AX$762,$T377,""),IF($G377=AX$762,$T377,""))</f>
        <v>#REF!</v>
      </c>
      <c r="AZ377" s="628"/>
      <c r="BA377" s="843" t="e">
        <f aca="false">IF($AT$44="region",IF($E377=BA$762,$S377,""),IF($G377=BA$762,$S377,""))</f>
        <v>#REF!</v>
      </c>
      <c r="BB377" s="843" t="e">
        <f aca="false">IF($AT$44="Region",IF($E377=BA$762,$T377,""),IF($G377=BA$762,$T377,""))</f>
        <v>#REF!</v>
      </c>
      <c r="BC377" s="628"/>
      <c r="BD377" s="843" t="e">
        <f aca="false">IF($AT$44="region",IF($E377=BD$762,$S377,""),IF($G377=BD$762,$S377,""))</f>
        <v>#REF!</v>
      </c>
      <c r="BE377" s="843" t="e">
        <f aca="false">IF($AT$44="Region",IF($E377=BD$762,$T377,""),IF($G377=BD$762,$T377,""))</f>
        <v>#REF!</v>
      </c>
      <c r="BF377" s="628"/>
      <c r="BG377" s="843" t="e">
        <f aca="false">IF($AT$44="region",IF($E377=BG$762,$S377,""),IF($G377=BG$762,$S377,""))</f>
        <v>#REF!</v>
      </c>
      <c r="BH377" s="843" t="e">
        <f aca="false">IF($AT$44="Region",IF($E377=BG$762,$T377,""),IF($G377=BG$762,$T377,""))</f>
        <v>#REF!</v>
      </c>
      <c r="BI377" s="628"/>
      <c r="BJ377" s="843" t="str">
        <f aca="false">IF($E377=$BJ$47,S377,"")</f>
        <v/>
      </c>
      <c r="BK377" s="843" t="str">
        <f aca="false">IF($E377=$BJ$47,T377,"")</f>
        <v/>
      </c>
      <c r="BL377" s="628"/>
      <c r="BM377" s="843" t="str">
        <f aca="false">IF($E377=$BM$47,S377,"")</f>
        <v/>
      </c>
      <c r="BN377" s="843" t="str">
        <f aca="false">IF($E377=$BM$47,T377,"")</f>
        <v/>
      </c>
      <c r="BO377" s="628"/>
      <c r="BP377" s="843" t="str">
        <f aca="false">IF($E377=$BP$47,S377,"")</f>
        <v/>
      </c>
      <c r="BQ377" s="843" t="str">
        <f aca="false">IF($E377=$BP$47,T377,"")</f>
        <v/>
      </c>
      <c r="BR377" s="628"/>
      <c r="BS377" s="843" t="str">
        <f aca="false">IF($E377=$BS$47,S377,"")</f>
        <v/>
      </c>
      <c r="BT377" s="843" t="str">
        <f aca="false">IF($E377=$BS$47,T377,"")</f>
        <v/>
      </c>
      <c r="BU377" s="628"/>
      <c r="BV377" s="729"/>
    </row>
    <row r="378" s="667" customFormat="true" ht="15" hidden="false" customHeight="false" outlineLevel="0" collapsed="false">
      <c r="A378" s="828" t="n">
        <v>5</v>
      </c>
      <c r="B378" s="829" t="str">
        <f aca="false">CONCATENATE(E378,": ",C378)</f>
        <v>: </v>
      </c>
      <c r="C378" s="830"/>
      <c r="D378" s="830"/>
      <c r="E378" s="831"/>
      <c r="F378" s="830"/>
      <c r="G378" s="831"/>
      <c r="H378" s="832"/>
      <c r="I378" s="830"/>
      <c r="J378" s="830"/>
      <c r="K378" s="833"/>
      <c r="L378" s="834"/>
      <c r="M378" s="833"/>
      <c r="N378" s="836" t="s">
        <v>116</v>
      </c>
      <c r="O378" s="837"/>
      <c r="P378" s="833"/>
      <c r="Q378" s="838"/>
      <c r="R378" s="839"/>
      <c r="S378" s="840" t="str">
        <f aca="false">IF(R378="Y","",IF(AND(M378="",K378=""),"",IF(M378="",K378,M378)))</f>
        <v/>
      </c>
      <c r="T378" s="841" t="str">
        <f aca="false">IF(S378="","",IF($S$402="Y",U378,IF(S378&gt;=$S$394-$AB$35*$S$398,IF(S378&lt;=$S$394+$AB$35*$S$398,S378,""),"")))</f>
        <v/>
      </c>
      <c r="U378" s="840" t="str">
        <f aca="false">IF(R378="Y","",IF(AND(M378="",K378=""),"",IF(M378="",K378*O378,M378*O378)))</f>
        <v/>
      </c>
      <c r="V378" s="842" t="str">
        <f aca="false">IF(AND(N378="",L378=""),"",IF(N378="",L378,N378))</f>
        <v>TWh / ha / year</v>
      </c>
      <c r="W378" s="628"/>
      <c r="X378" s="628"/>
      <c r="Z378" s="728"/>
      <c r="AP378" s="729"/>
      <c r="AQ378" s="628"/>
      <c r="AR378" s="628"/>
      <c r="AS378" s="844"/>
      <c r="AT378" s="628"/>
      <c r="AU378" s="843" t="e">
        <f aca="false">IF($AT$44="region",IF($E378=AU$762,$S378,""),IF($G378=AU$762,$S378,""))</f>
        <v>#REF!</v>
      </c>
      <c r="AV378" s="843" t="e">
        <f aca="false">IF($AT$44="Region",IF($E378=AU$762,$T378,""),IF($G378=AU$762,$T378,""))</f>
        <v>#REF!</v>
      </c>
      <c r="AW378" s="628"/>
      <c r="AX378" s="843" t="e">
        <f aca="false">IF($AT$44="region",IF($E378=AX$762,$S378,""),IF($G378=AX$762,$S378,""))</f>
        <v>#REF!</v>
      </c>
      <c r="AY378" s="843" t="e">
        <f aca="false">IF($AT$44="Region",IF($E378=AX$762,$T378,""),IF($G378=AX$762,$T378,""))</f>
        <v>#REF!</v>
      </c>
      <c r="AZ378" s="628"/>
      <c r="BA378" s="843" t="e">
        <f aca="false">IF($AT$44="region",IF($E378=BA$762,$S378,""),IF($G378=BA$762,$S378,""))</f>
        <v>#REF!</v>
      </c>
      <c r="BB378" s="843" t="e">
        <f aca="false">IF($AT$44="Region",IF($E378=BA$762,$T378,""),IF($G378=BA$762,$T378,""))</f>
        <v>#REF!</v>
      </c>
      <c r="BC378" s="628"/>
      <c r="BD378" s="843" t="e">
        <f aca="false">IF($AT$44="region",IF($E378=BD$762,$S378,""),IF($G378=BD$762,$S378,""))</f>
        <v>#REF!</v>
      </c>
      <c r="BE378" s="843" t="e">
        <f aca="false">IF($AT$44="Region",IF($E378=BD$762,$T378,""),IF($G378=BD$762,$T378,""))</f>
        <v>#REF!</v>
      </c>
      <c r="BF378" s="628"/>
      <c r="BG378" s="843" t="e">
        <f aca="false">IF($AT$44="region",IF($E378=BG$762,$S378,""),IF($G378=BG$762,$S378,""))</f>
        <v>#REF!</v>
      </c>
      <c r="BH378" s="843" t="e">
        <f aca="false">IF($AT$44="Region",IF($E378=BG$762,$T378,""),IF($G378=BG$762,$T378,""))</f>
        <v>#REF!</v>
      </c>
      <c r="BI378" s="628"/>
      <c r="BJ378" s="843" t="str">
        <f aca="false">IF($E378=$BJ$47,S378,"")</f>
        <v/>
      </c>
      <c r="BK378" s="843" t="str">
        <f aca="false">IF($E378=$BJ$47,T378,"")</f>
        <v/>
      </c>
      <c r="BL378" s="628"/>
      <c r="BM378" s="843" t="str">
        <f aca="false">IF($E378=$BM$47,S378,"")</f>
        <v/>
      </c>
      <c r="BN378" s="843" t="str">
        <f aca="false">IF($E378=$BM$47,T378,"")</f>
        <v/>
      </c>
      <c r="BO378" s="628"/>
      <c r="BP378" s="843" t="str">
        <f aca="false">IF($E378=$BP$47,S378,"")</f>
        <v/>
      </c>
      <c r="BQ378" s="843" t="str">
        <f aca="false">IF($E378=$BP$47,T378,"")</f>
        <v/>
      </c>
      <c r="BR378" s="628"/>
      <c r="BS378" s="843" t="str">
        <f aca="false">IF($E378=$BS$47,S378,"")</f>
        <v/>
      </c>
      <c r="BT378" s="843" t="str">
        <f aca="false">IF($E378=$BS$47,T378,"")</f>
        <v/>
      </c>
      <c r="BU378" s="628"/>
      <c r="BV378" s="729"/>
    </row>
    <row r="379" s="667" customFormat="true" ht="15" hidden="false" customHeight="false" outlineLevel="0" collapsed="false">
      <c r="A379" s="828" t="n">
        <v>6</v>
      </c>
      <c r="B379" s="829" t="str">
        <f aca="false">CONCATENATE(E379,": ",C379)</f>
        <v>: </v>
      </c>
      <c r="C379" s="830"/>
      <c r="D379" s="830"/>
      <c r="E379" s="831"/>
      <c r="F379" s="830"/>
      <c r="G379" s="831"/>
      <c r="H379" s="832"/>
      <c r="I379" s="830"/>
      <c r="J379" s="830"/>
      <c r="K379" s="833"/>
      <c r="L379" s="834"/>
      <c r="M379" s="833"/>
      <c r="N379" s="836" t="s">
        <v>116</v>
      </c>
      <c r="O379" s="837"/>
      <c r="P379" s="833"/>
      <c r="Q379" s="838"/>
      <c r="R379" s="839"/>
      <c r="S379" s="840" t="str">
        <f aca="false">IF(R379="Y","",IF(AND(M379="",K379=""),"",IF(M379="",K379,M379)))</f>
        <v/>
      </c>
      <c r="T379" s="841" t="str">
        <f aca="false">IF(S379="","",IF($S$402="Y",U379,IF(S379&gt;=$S$394-$AB$35*$S$398,IF(S379&lt;=$S$394+$AB$35*$S$398,S379,""),"")))</f>
        <v/>
      </c>
      <c r="U379" s="840" t="str">
        <f aca="false">IF(R379="Y","",IF(AND(M379="",K379=""),"",IF(M379="",K379*O379,M379*O379)))</f>
        <v/>
      </c>
      <c r="V379" s="842" t="str">
        <f aca="false">IF(AND(N379="",L379=""),"",IF(N379="",L379,N379))</f>
        <v>TWh / ha / year</v>
      </c>
      <c r="W379" s="628"/>
      <c r="X379" s="628"/>
      <c r="Z379" s="728"/>
      <c r="AP379" s="729"/>
      <c r="AQ379" s="628"/>
      <c r="AR379" s="628"/>
      <c r="AS379" s="844"/>
      <c r="AT379" s="628"/>
      <c r="AU379" s="843" t="e">
        <f aca="false">IF($AT$44="region",IF($E379=AU$762,$S379,""),IF($G379=AU$762,$S379,""))</f>
        <v>#REF!</v>
      </c>
      <c r="AV379" s="843" t="e">
        <f aca="false">IF($AT$44="Region",IF($E379=AU$762,$T379,""),IF($G379=AU$762,$T379,""))</f>
        <v>#REF!</v>
      </c>
      <c r="AW379" s="628"/>
      <c r="AX379" s="843" t="e">
        <f aca="false">IF($AT$44="region",IF($E379=AX$762,$S379,""),IF($G379=AX$762,$S379,""))</f>
        <v>#REF!</v>
      </c>
      <c r="AY379" s="843" t="e">
        <f aca="false">IF($AT$44="Region",IF($E379=AX$762,$T379,""),IF($G379=AX$762,$T379,""))</f>
        <v>#REF!</v>
      </c>
      <c r="AZ379" s="628"/>
      <c r="BA379" s="843" t="e">
        <f aca="false">IF($AT$44="region",IF($E379=BA$762,$S379,""),IF($G379=BA$762,$S379,""))</f>
        <v>#REF!</v>
      </c>
      <c r="BB379" s="843" t="e">
        <f aca="false">IF($AT$44="Region",IF($E379=BA$762,$T379,""),IF($G379=BA$762,$T379,""))</f>
        <v>#REF!</v>
      </c>
      <c r="BC379" s="628"/>
      <c r="BD379" s="843" t="e">
        <f aca="false">IF($AT$44="region",IF($E379=BD$762,$S379,""),IF($G379=BD$762,$S379,""))</f>
        <v>#REF!</v>
      </c>
      <c r="BE379" s="843" t="e">
        <f aca="false">IF($AT$44="Region",IF($E379=BD$762,$T379,""),IF($G379=BD$762,$T379,""))</f>
        <v>#REF!</v>
      </c>
      <c r="BF379" s="628"/>
      <c r="BG379" s="843" t="e">
        <f aca="false">IF($AT$44="region",IF($E379=BG$762,$S379,""),IF($G379=BG$762,$S379,""))</f>
        <v>#REF!</v>
      </c>
      <c r="BH379" s="843" t="e">
        <f aca="false">IF($AT$44="Region",IF($E379=BG$762,$T379,""),IF($G379=BG$762,$T379,""))</f>
        <v>#REF!</v>
      </c>
      <c r="BI379" s="628"/>
      <c r="BJ379" s="843" t="str">
        <f aca="false">IF($E379=$BJ$47,S379,"")</f>
        <v/>
      </c>
      <c r="BK379" s="843" t="str">
        <f aca="false">IF($E379=$BJ$47,T379,"")</f>
        <v/>
      </c>
      <c r="BL379" s="628"/>
      <c r="BM379" s="843" t="str">
        <f aca="false">IF($E379=$BM$47,S379,"")</f>
        <v/>
      </c>
      <c r="BN379" s="843" t="str">
        <f aca="false">IF($E379=$BM$47,T379,"")</f>
        <v/>
      </c>
      <c r="BO379" s="628"/>
      <c r="BP379" s="843" t="str">
        <f aca="false">IF($E379=$BP$47,S379,"")</f>
        <v/>
      </c>
      <c r="BQ379" s="843" t="str">
        <f aca="false">IF($E379=$BP$47,T379,"")</f>
        <v/>
      </c>
      <c r="BR379" s="628"/>
      <c r="BS379" s="843" t="str">
        <f aca="false">IF($E379=$BS$47,S379,"")</f>
        <v/>
      </c>
      <c r="BT379" s="843" t="str">
        <f aca="false">IF($E379=$BS$47,T379,"")</f>
        <v/>
      </c>
      <c r="BU379" s="628"/>
      <c r="BV379" s="729"/>
    </row>
    <row r="380" s="667" customFormat="true" ht="15" hidden="false" customHeight="false" outlineLevel="0" collapsed="false">
      <c r="A380" s="828" t="n">
        <v>7</v>
      </c>
      <c r="B380" s="829" t="str">
        <f aca="false">CONCATENATE(E380,": ",C380)</f>
        <v>: </v>
      </c>
      <c r="C380" s="830"/>
      <c r="D380" s="830"/>
      <c r="E380" s="831"/>
      <c r="F380" s="830"/>
      <c r="G380" s="831"/>
      <c r="H380" s="832"/>
      <c r="I380" s="830"/>
      <c r="J380" s="830"/>
      <c r="K380" s="833"/>
      <c r="L380" s="834"/>
      <c r="M380" s="833"/>
      <c r="N380" s="836" t="s">
        <v>116</v>
      </c>
      <c r="O380" s="837"/>
      <c r="P380" s="833"/>
      <c r="Q380" s="838"/>
      <c r="R380" s="839"/>
      <c r="S380" s="840" t="str">
        <f aca="false">IF(R380="Y","",IF(AND(M380="",K380=""),"",IF(M380="",K380,M380)))</f>
        <v/>
      </c>
      <c r="T380" s="841" t="str">
        <f aca="false">IF(S380="","",IF($S$402="Y",U380,IF(S380&gt;=$S$394-$AB$35*$S$398,IF(S380&lt;=$S$394+$AB$35*$S$398,S380,""),"")))</f>
        <v/>
      </c>
      <c r="U380" s="840" t="str">
        <f aca="false">IF(R380="Y","",IF(AND(M380="",K380=""),"",IF(M380="",K380*O380,M380*O380)))</f>
        <v/>
      </c>
      <c r="V380" s="842" t="str">
        <f aca="false">IF(AND(N380="",L380=""),"",IF(N380="",L380,N380))</f>
        <v>TWh / ha / year</v>
      </c>
      <c r="W380" s="628"/>
      <c r="X380" s="628"/>
      <c r="Z380" s="728"/>
      <c r="AP380" s="729"/>
      <c r="AQ380" s="628"/>
      <c r="AR380" s="628"/>
      <c r="AS380" s="844"/>
      <c r="AT380" s="628"/>
      <c r="AU380" s="843" t="e">
        <f aca="false">IF($AT$44="region",IF($E380=AU$762,$S380,""),IF($G380=AU$762,$S380,""))</f>
        <v>#REF!</v>
      </c>
      <c r="AV380" s="843" t="e">
        <f aca="false">IF($AT$44="Region",IF($E380=AU$762,$T380,""),IF($G380=AU$762,$T380,""))</f>
        <v>#REF!</v>
      </c>
      <c r="AW380" s="628"/>
      <c r="AX380" s="843" t="e">
        <f aca="false">IF($AT$44="region",IF($E380=AX$762,$S380,""),IF($G380=AX$762,$S380,""))</f>
        <v>#REF!</v>
      </c>
      <c r="AY380" s="843" t="e">
        <f aca="false">IF($AT$44="Region",IF($E380=AX$762,$T380,""),IF($G380=AX$762,$T380,""))</f>
        <v>#REF!</v>
      </c>
      <c r="AZ380" s="628"/>
      <c r="BA380" s="843" t="e">
        <f aca="false">IF($AT$44="region",IF($E380=BA$762,$S380,""),IF($G380=BA$762,$S380,""))</f>
        <v>#REF!</v>
      </c>
      <c r="BB380" s="843" t="e">
        <f aca="false">IF($AT$44="Region",IF($E380=BA$762,$T380,""),IF($G380=BA$762,$T380,""))</f>
        <v>#REF!</v>
      </c>
      <c r="BC380" s="628"/>
      <c r="BD380" s="843" t="e">
        <f aca="false">IF($AT$44="region",IF($E380=BD$762,$S380,""),IF($G380=BD$762,$S380,""))</f>
        <v>#REF!</v>
      </c>
      <c r="BE380" s="843" t="e">
        <f aca="false">IF($AT$44="Region",IF($E380=BD$762,$T380,""),IF($G380=BD$762,$T380,""))</f>
        <v>#REF!</v>
      </c>
      <c r="BF380" s="628"/>
      <c r="BG380" s="843" t="e">
        <f aca="false">IF($AT$44="region",IF($E380=BG$762,$S380,""),IF($G380=BG$762,$S380,""))</f>
        <v>#REF!</v>
      </c>
      <c r="BH380" s="843" t="e">
        <f aca="false">IF($AT$44="Region",IF($E380=BG$762,$T380,""),IF($G380=BG$762,$T380,""))</f>
        <v>#REF!</v>
      </c>
      <c r="BI380" s="628"/>
      <c r="BJ380" s="843" t="str">
        <f aca="false">IF($E380=$BJ$47,S380,"")</f>
        <v/>
      </c>
      <c r="BK380" s="843" t="str">
        <f aca="false">IF($E380=$BJ$47,T380,"")</f>
        <v/>
      </c>
      <c r="BL380" s="628"/>
      <c r="BM380" s="843" t="str">
        <f aca="false">IF($E380=$BM$47,S380,"")</f>
        <v/>
      </c>
      <c r="BN380" s="843" t="str">
        <f aca="false">IF($E380=$BM$47,T380,"")</f>
        <v/>
      </c>
      <c r="BO380" s="628"/>
      <c r="BP380" s="843" t="str">
        <f aca="false">IF($E380=$BP$47,S380,"")</f>
        <v/>
      </c>
      <c r="BQ380" s="843" t="str">
        <f aca="false">IF($E380=$BP$47,T380,"")</f>
        <v/>
      </c>
      <c r="BR380" s="628"/>
      <c r="BS380" s="843" t="str">
        <f aca="false">IF($E380=$BS$47,S380,"")</f>
        <v/>
      </c>
      <c r="BT380" s="843" t="str">
        <f aca="false">IF($E380=$BS$47,T380,"")</f>
        <v/>
      </c>
      <c r="BU380" s="628"/>
      <c r="BV380" s="729"/>
    </row>
    <row r="381" s="667" customFormat="true" ht="15" hidden="false" customHeight="false" outlineLevel="0" collapsed="false">
      <c r="A381" s="828" t="n">
        <v>8</v>
      </c>
      <c r="B381" s="829" t="str">
        <f aca="false">CONCATENATE(E381,": ",C381)</f>
        <v>: </v>
      </c>
      <c r="C381" s="830"/>
      <c r="D381" s="830"/>
      <c r="E381" s="831"/>
      <c r="F381" s="830"/>
      <c r="G381" s="831"/>
      <c r="H381" s="832"/>
      <c r="I381" s="830"/>
      <c r="J381" s="830"/>
      <c r="K381" s="833"/>
      <c r="L381" s="834"/>
      <c r="M381" s="833"/>
      <c r="N381" s="836" t="s">
        <v>116</v>
      </c>
      <c r="O381" s="837"/>
      <c r="P381" s="833"/>
      <c r="Q381" s="838"/>
      <c r="R381" s="839"/>
      <c r="S381" s="840" t="str">
        <f aca="false">IF(R381="Y","",IF(AND(M381="",K381=""),"",IF(M381="",K381,M381)))</f>
        <v/>
      </c>
      <c r="T381" s="841" t="str">
        <f aca="false">IF(S381="","",IF($S$402="Y",U381,IF(S381&gt;=$S$394-$AB$35*$S$398,IF(S381&lt;=$S$394+$AB$35*$S$398,S381,""),"")))</f>
        <v/>
      </c>
      <c r="U381" s="840" t="str">
        <f aca="false">IF(R381="Y","",IF(AND(M381="",K381=""),"",IF(M381="",K381*O381,M381*O381)))</f>
        <v/>
      </c>
      <c r="V381" s="842" t="str">
        <f aca="false">IF(AND(N381="",L381=""),"",IF(N381="",L381,N381))</f>
        <v>TWh / ha / year</v>
      </c>
      <c r="W381" s="628"/>
      <c r="X381" s="628"/>
      <c r="Z381" s="728"/>
      <c r="AP381" s="729"/>
      <c r="AQ381" s="628"/>
      <c r="AR381" s="628"/>
      <c r="AS381" s="844"/>
      <c r="AT381" s="628"/>
      <c r="AU381" s="843" t="e">
        <f aca="false">IF($AT$44="region",IF($E381=AU$762,$S381,""),IF($G381=AU$762,$S381,""))</f>
        <v>#REF!</v>
      </c>
      <c r="AV381" s="843" t="e">
        <f aca="false">IF($AT$44="Region",IF($E381=AU$762,$T381,""),IF($G381=AU$762,$T381,""))</f>
        <v>#REF!</v>
      </c>
      <c r="AW381" s="628"/>
      <c r="AX381" s="843" t="e">
        <f aca="false">IF($AT$44="region",IF($E381=AX$762,$S381,""),IF($G381=AX$762,$S381,""))</f>
        <v>#REF!</v>
      </c>
      <c r="AY381" s="843" t="e">
        <f aca="false">IF($AT$44="Region",IF($E381=AX$762,$T381,""),IF($G381=AX$762,$T381,""))</f>
        <v>#REF!</v>
      </c>
      <c r="AZ381" s="628"/>
      <c r="BA381" s="843" t="e">
        <f aca="false">IF($AT$44="region",IF($E381=BA$762,$S381,""),IF($G381=BA$762,$S381,""))</f>
        <v>#REF!</v>
      </c>
      <c r="BB381" s="843" t="e">
        <f aca="false">IF($AT$44="Region",IF($E381=BA$762,$T381,""),IF($G381=BA$762,$T381,""))</f>
        <v>#REF!</v>
      </c>
      <c r="BC381" s="628"/>
      <c r="BD381" s="843" t="e">
        <f aca="false">IF($AT$44="region",IF($E381=BD$762,$S381,""),IF($G381=BD$762,$S381,""))</f>
        <v>#REF!</v>
      </c>
      <c r="BE381" s="843" t="e">
        <f aca="false">IF($AT$44="Region",IF($E381=BD$762,$T381,""),IF($G381=BD$762,$T381,""))</f>
        <v>#REF!</v>
      </c>
      <c r="BF381" s="628"/>
      <c r="BG381" s="843" t="e">
        <f aca="false">IF($AT$44="region",IF($E381=BG$762,$S381,""),IF($G381=BG$762,$S381,""))</f>
        <v>#REF!</v>
      </c>
      <c r="BH381" s="843" t="e">
        <f aca="false">IF($AT$44="Region",IF($E381=BG$762,$T381,""),IF($G381=BG$762,$T381,""))</f>
        <v>#REF!</v>
      </c>
      <c r="BI381" s="628"/>
      <c r="BJ381" s="843" t="str">
        <f aca="false">IF($E381=$BJ$47,S381,"")</f>
        <v/>
      </c>
      <c r="BK381" s="843" t="str">
        <f aca="false">IF($E381=$BJ$47,T381,"")</f>
        <v/>
      </c>
      <c r="BL381" s="628"/>
      <c r="BM381" s="843" t="str">
        <f aca="false">IF($E381=$BM$47,S381,"")</f>
        <v/>
      </c>
      <c r="BN381" s="843" t="str">
        <f aca="false">IF($E381=$BM$47,T381,"")</f>
        <v/>
      </c>
      <c r="BO381" s="628"/>
      <c r="BP381" s="843" t="str">
        <f aca="false">IF($E381=$BP$47,S381,"")</f>
        <v/>
      </c>
      <c r="BQ381" s="843" t="str">
        <f aca="false">IF($E381=$BP$47,T381,"")</f>
        <v/>
      </c>
      <c r="BR381" s="628"/>
      <c r="BS381" s="843" t="str">
        <f aca="false">IF($E381=$BS$47,S381,"")</f>
        <v/>
      </c>
      <c r="BT381" s="843" t="str">
        <f aca="false">IF($E381=$BS$47,T381,"")</f>
        <v/>
      </c>
      <c r="BU381" s="628"/>
      <c r="BV381" s="729"/>
    </row>
    <row r="382" s="667" customFormat="true" ht="15" hidden="false" customHeight="false" outlineLevel="0" collapsed="false">
      <c r="A382" s="828" t="n">
        <v>9</v>
      </c>
      <c r="B382" s="829" t="str">
        <f aca="false">CONCATENATE(E382,": ",C382)</f>
        <v>: </v>
      </c>
      <c r="C382" s="830"/>
      <c r="D382" s="830"/>
      <c r="E382" s="831"/>
      <c r="F382" s="830"/>
      <c r="G382" s="831"/>
      <c r="H382" s="832"/>
      <c r="I382" s="830"/>
      <c r="J382" s="830"/>
      <c r="K382" s="833"/>
      <c r="L382" s="834"/>
      <c r="M382" s="833"/>
      <c r="N382" s="836" t="s">
        <v>116</v>
      </c>
      <c r="O382" s="837"/>
      <c r="P382" s="833"/>
      <c r="Q382" s="838"/>
      <c r="R382" s="839"/>
      <c r="S382" s="840" t="str">
        <f aca="false">IF(R382="Y","",IF(AND(M382="",K382=""),"",IF(M382="",K382,M382)))</f>
        <v/>
      </c>
      <c r="T382" s="841" t="str">
        <f aca="false">IF(S382="","",IF($S$402="Y",U382,IF(S382&gt;=$S$394-$AB$35*$S$398,IF(S382&lt;=$S$394+$AB$35*$S$398,S382,""),"")))</f>
        <v/>
      </c>
      <c r="U382" s="840" t="str">
        <f aca="false">IF(R382="Y","",IF(AND(M382="",K382=""),"",IF(M382="",K382*O382,M382*O382)))</f>
        <v/>
      </c>
      <c r="V382" s="842" t="str">
        <f aca="false">IF(AND(N382="",L382=""),"",IF(N382="",L382,N382))</f>
        <v>TWh / ha / year</v>
      </c>
      <c r="W382" s="628"/>
      <c r="X382" s="628"/>
      <c r="Z382" s="728"/>
      <c r="AP382" s="729"/>
      <c r="AQ382" s="628"/>
      <c r="AR382" s="628"/>
      <c r="AS382" s="844"/>
      <c r="AT382" s="628"/>
      <c r="AU382" s="843" t="e">
        <f aca="false">IF($AT$44="region",IF($E382=AU$762,$S382,""),IF($G382=AU$762,$S382,""))</f>
        <v>#REF!</v>
      </c>
      <c r="AV382" s="843" t="e">
        <f aca="false">IF($AT$44="Region",IF($E382=AU$762,$T382,""),IF($G382=AU$762,$T382,""))</f>
        <v>#REF!</v>
      </c>
      <c r="AW382" s="628"/>
      <c r="AX382" s="843" t="e">
        <f aca="false">IF($AT$44="region",IF($E382=AX$762,$S382,""),IF($G382=AX$762,$S382,""))</f>
        <v>#REF!</v>
      </c>
      <c r="AY382" s="843" t="e">
        <f aca="false">IF($AT$44="Region",IF($E382=AX$762,$T382,""),IF($G382=AX$762,$T382,""))</f>
        <v>#REF!</v>
      </c>
      <c r="AZ382" s="628"/>
      <c r="BA382" s="843" t="e">
        <f aca="false">IF($AT$44="region",IF($E382=BA$762,$S382,""),IF($G382=BA$762,$S382,""))</f>
        <v>#REF!</v>
      </c>
      <c r="BB382" s="843" t="e">
        <f aca="false">IF($AT$44="Region",IF($E382=BA$762,$T382,""),IF($G382=BA$762,$T382,""))</f>
        <v>#REF!</v>
      </c>
      <c r="BC382" s="628"/>
      <c r="BD382" s="843" t="e">
        <f aca="false">IF($AT$44="region",IF($E382=BD$762,$S382,""),IF($G382=BD$762,$S382,""))</f>
        <v>#REF!</v>
      </c>
      <c r="BE382" s="843" t="e">
        <f aca="false">IF($AT$44="Region",IF($E382=BD$762,$T382,""),IF($G382=BD$762,$T382,""))</f>
        <v>#REF!</v>
      </c>
      <c r="BF382" s="628"/>
      <c r="BG382" s="843" t="e">
        <f aca="false">IF($AT$44="region",IF($E382=BG$762,$S382,""),IF($G382=BG$762,$S382,""))</f>
        <v>#REF!</v>
      </c>
      <c r="BH382" s="843" t="e">
        <f aca="false">IF($AT$44="Region",IF($E382=BG$762,$T382,""),IF($G382=BG$762,$T382,""))</f>
        <v>#REF!</v>
      </c>
      <c r="BI382" s="628"/>
      <c r="BJ382" s="843" t="str">
        <f aca="false">IF($E382=$BJ$47,S382,"")</f>
        <v/>
      </c>
      <c r="BK382" s="843" t="str">
        <f aca="false">IF($E382=$BJ$47,T382,"")</f>
        <v/>
      </c>
      <c r="BL382" s="628"/>
      <c r="BM382" s="843" t="str">
        <f aca="false">IF($E382=$BM$47,S382,"")</f>
        <v/>
      </c>
      <c r="BN382" s="843" t="str">
        <f aca="false">IF($E382=$BM$47,T382,"")</f>
        <v/>
      </c>
      <c r="BO382" s="628"/>
      <c r="BP382" s="843" t="str">
        <f aca="false">IF($E382=$BP$47,S382,"")</f>
        <v/>
      </c>
      <c r="BQ382" s="843" t="str">
        <f aca="false">IF($E382=$BP$47,T382,"")</f>
        <v/>
      </c>
      <c r="BR382" s="628"/>
      <c r="BS382" s="843" t="str">
        <f aca="false">IF($E382=$BS$47,S382,"")</f>
        <v/>
      </c>
      <c r="BT382" s="843" t="str">
        <f aca="false">IF($E382=$BS$47,T382,"")</f>
        <v/>
      </c>
      <c r="BU382" s="628"/>
      <c r="BV382" s="729"/>
    </row>
    <row r="383" s="667" customFormat="true" ht="15" hidden="false" customHeight="false" outlineLevel="0" collapsed="false">
      <c r="A383" s="828" t="n">
        <v>10</v>
      </c>
      <c r="B383" s="829" t="str">
        <f aca="false">CONCATENATE(E383,": ",C383)</f>
        <v>: </v>
      </c>
      <c r="C383" s="830"/>
      <c r="D383" s="830"/>
      <c r="E383" s="831"/>
      <c r="F383" s="830"/>
      <c r="G383" s="831"/>
      <c r="H383" s="832"/>
      <c r="I383" s="830"/>
      <c r="J383" s="830"/>
      <c r="K383" s="833"/>
      <c r="L383" s="834"/>
      <c r="M383" s="833"/>
      <c r="N383" s="836" t="s">
        <v>116</v>
      </c>
      <c r="O383" s="837"/>
      <c r="P383" s="833"/>
      <c r="Q383" s="838"/>
      <c r="R383" s="839"/>
      <c r="S383" s="840" t="str">
        <f aca="false">IF(R383="Y","",IF(AND(M383="",K383=""),"",IF(M383="",K383,M383)))</f>
        <v/>
      </c>
      <c r="T383" s="841" t="str">
        <f aca="false">IF(S383="","",IF($S$402="Y",U383,IF(S383&gt;=$S$394-$AB$35*$S$398,IF(S383&lt;=$S$394+$AB$35*$S$398,S383,""),"")))</f>
        <v/>
      </c>
      <c r="U383" s="840" t="str">
        <f aca="false">IF(R383="Y","",IF(AND(M383="",K383=""),"",IF(M383="",K383*O383,M383*O383)))</f>
        <v/>
      </c>
      <c r="V383" s="842" t="str">
        <f aca="false">IF(AND(N383="",L383=""),"",IF(N383="",L383,N383))</f>
        <v>TWh / ha / year</v>
      </c>
      <c r="W383" s="628"/>
      <c r="X383" s="628"/>
      <c r="Z383" s="728"/>
      <c r="AP383" s="729"/>
      <c r="AQ383" s="628"/>
      <c r="AR383" s="628"/>
      <c r="AS383" s="844"/>
      <c r="AT383" s="628"/>
      <c r="AU383" s="843" t="e">
        <f aca="false">IF($AT$44="region",IF($E383=AU$762,$S383,""),IF($G383=AU$762,$S383,""))</f>
        <v>#REF!</v>
      </c>
      <c r="AV383" s="843" t="e">
        <f aca="false">IF($AT$44="Region",IF($E383=AU$762,$T383,""),IF($G383=AU$762,$T383,""))</f>
        <v>#REF!</v>
      </c>
      <c r="AW383" s="628"/>
      <c r="AX383" s="843" t="e">
        <f aca="false">IF($AT$44="region",IF($E383=AX$762,$S383,""),IF($G383=AX$762,$S383,""))</f>
        <v>#REF!</v>
      </c>
      <c r="AY383" s="843" t="e">
        <f aca="false">IF($AT$44="Region",IF($E383=AX$762,$T383,""),IF($G383=AX$762,$T383,""))</f>
        <v>#REF!</v>
      </c>
      <c r="AZ383" s="628"/>
      <c r="BA383" s="843" t="e">
        <f aca="false">IF($AT$44="region",IF($E383=BA$762,$S383,""),IF($G383=BA$762,$S383,""))</f>
        <v>#REF!</v>
      </c>
      <c r="BB383" s="843" t="e">
        <f aca="false">IF($AT$44="Region",IF($E383=BA$762,$T383,""),IF($G383=BA$762,$T383,""))</f>
        <v>#REF!</v>
      </c>
      <c r="BC383" s="628"/>
      <c r="BD383" s="843" t="e">
        <f aca="false">IF($AT$44="region",IF($E383=BD$762,$S383,""),IF($G383=BD$762,$S383,""))</f>
        <v>#REF!</v>
      </c>
      <c r="BE383" s="843" t="e">
        <f aca="false">IF($AT$44="Region",IF($E383=BD$762,$T383,""),IF($G383=BD$762,$T383,""))</f>
        <v>#REF!</v>
      </c>
      <c r="BF383" s="628"/>
      <c r="BG383" s="843" t="e">
        <f aca="false">IF($AT$44="region",IF($E383=BG$762,$S383,""),IF($G383=BG$762,$S383,""))</f>
        <v>#REF!</v>
      </c>
      <c r="BH383" s="843" t="e">
        <f aca="false">IF($AT$44="Region",IF($E383=BG$762,$T383,""),IF($G383=BG$762,$T383,""))</f>
        <v>#REF!</v>
      </c>
      <c r="BI383" s="628"/>
      <c r="BJ383" s="843" t="str">
        <f aca="false">IF($E383=$BJ$47,S383,"")</f>
        <v/>
      </c>
      <c r="BK383" s="843" t="str">
        <f aca="false">IF($E383=$BJ$47,T383,"")</f>
        <v/>
      </c>
      <c r="BL383" s="628"/>
      <c r="BM383" s="843" t="str">
        <f aca="false">IF($E383=$BM$47,S383,"")</f>
        <v/>
      </c>
      <c r="BN383" s="843" t="str">
        <f aca="false">IF($E383=$BM$47,T383,"")</f>
        <v/>
      </c>
      <c r="BO383" s="628"/>
      <c r="BP383" s="843" t="str">
        <f aca="false">IF($E383=$BP$47,S383,"")</f>
        <v/>
      </c>
      <c r="BQ383" s="843" t="str">
        <f aca="false">IF($E383=$BP$47,T383,"")</f>
        <v/>
      </c>
      <c r="BR383" s="628"/>
      <c r="BS383" s="843" t="str">
        <f aca="false">IF($E383=$BS$47,S383,"")</f>
        <v/>
      </c>
      <c r="BT383" s="843" t="str">
        <f aca="false">IF($E383=$BS$47,T383,"")</f>
        <v/>
      </c>
      <c r="BU383" s="628"/>
      <c r="BV383" s="729"/>
    </row>
    <row r="384" s="667" customFormat="true" ht="15" hidden="false" customHeight="false" outlineLevel="0" collapsed="false">
      <c r="A384" s="828" t="n">
        <v>11</v>
      </c>
      <c r="B384" s="829" t="str">
        <f aca="false">CONCATENATE(E384,": ",C384)</f>
        <v>: </v>
      </c>
      <c r="C384" s="830"/>
      <c r="D384" s="830"/>
      <c r="E384" s="831"/>
      <c r="F384" s="830"/>
      <c r="G384" s="831"/>
      <c r="H384" s="832"/>
      <c r="I384" s="830"/>
      <c r="J384" s="830"/>
      <c r="K384" s="833"/>
      <c r="L384" s="834"/>
      <c r="M384" s="833"/>
      <c r="N384" s="836" t="s">
        <v>116</v>
      </c>
      <c r="O384" s="837"/>
      <c r="P384" s="833"/>
      <c r="Q384" s="838"/>
      <c r="R384" s="839"/>
      <c r="S384" s="840" t="str">
        <f aca="false">IF(R384="Y","",IF(AND(M384="",K384=""),"",IF(M384="",K384,M384)))</f>
        <v/>
      </c>
      <c r="T384" s="841" t="str">
        <f aca="false">IF(S384="","",IF($S$402="Y",U384,IF(S384&gt;=$S$394-$AB$35*$S$398,IF(S384&lt;=$S$394+$AB$35*$S$398,S384,""),"")))</f>
        <v/>
      </c>
      <c r="U384" s="840" t="str">
        <f aca="false">IF(R384="Y","",IF(AND(M384="",K384=""),"",IF(M384="",K384*O384,M384*O384)))</f>
        <v/>
      </c>
      <c r="V384" s="842" t="str">
        <f aca="false">IF(AND(N384="",L384=""),"",IF(N384="",L384,N384))</f>
        <v>TWh / ha / year</v>
      </c>
      <c r="W384" s="628"/>
      <c r="X384" s="628"/>
      <c r="Z384" s="728"/>
      <c r="AP384" s="729"/>
      <c r="AQ384" s="628"/>
      <c r="AR384" s="628"/>
      <c r="AS384" s="844"/>
      <c r="AT384" s="628"/>
      <c r="AU384" s="843" t="e">
        <f aca="false">IF($AT$44="region",IF($E384=AU$762,$S384,""),IF($G384=AU$762,$S384,""))</f>
        <v>#REF!</v>
      </c>
      <c r="AV384" s="843" t="e">
        <f aca="false">IF($AT$44="Region",IF($E384=AU$762,$T384,""),IF($G384=AU$762,$T384,""))</f>
        <v>#REF!</v>
      </c>
      <c r="AW384" s="628"/>
      <c r="AX384" s="843" t="e">
        <f aca="false">IF($AT$44="region",IF($E384=AX$762,$S384,""),IF($G384=AX$762,$S384,""))</f>
        <v>#REF!</v>
      </c>
      <c r="AY384" s="843" t="e">
        <f aca="false">IF($AT$44="Region",IF($E384=AX$762,$T384,""),IF($G384=AX$762,$T384,""))</f>
        <v>#REF!</v>
      </c>
      <c r="AZ384" s="628"/>
      <c r="BA384" s="843" t="e">
        <f aca="false">IF($AT$44="region",IF($E384=BA$762,$S384,""),IF($G384=BA$762,$S384,""))</f>
        <v>#REF!</v>
      </c>
      <c r="BB384" s="843" t="e">
        <f aca="false">IF($AT$44="Region",IF($E384=BA$762,$T384,""),IF($G384=BA$762,$T384,""))</f>
        <v>#REF!</v>
      </c>
      <c r="BC384" s="628"/>
      <c r="BD384" s="843" t="e">
        <f aca="false">IF($AT$44="region",IF($E384=BD$762,$S384,""),IF($G384=BD$762,$S384,""))</f>
        <v>#REF!</v>
      </c>
      <c r="BE384" s="843" t="e">
        <f aca="false">IF($AT$44="Region",IF($E384=BD$762,$T384,""),IF($G384=BD$762,$T384,""))</f>
        <v>#REF!</v>
      </c>
      <c r="BF384" s="628"/>
      <c r="BG384" s="843" t="e">
        <f aca="false">IF($AT$44="region",IF($E384=BG$762,$S384,""),IF($G384=BG$762,$S384,""))</f>
        <v>#REF!</v>
      </c>
      <c r="BH384" s="843" t="e">
        <f aca="false">IF($AT$44="Region",IF($E384=BG$762,$T384,""),IF($G384=BG$762,$T384,""))</f>
        <v>#REF!</v>
      </c>
      <c r="BI384" s="628"/>
      <c r="BJ384" s="843" t="str">
        <f aca="false">IF($E384=$BJ$47,S384,"")</f>
        <v/>
      </c>
      <c r="BK384" s="843" t="str">
        <f aca="false">IF($E384=$BJ$47,T384,"")</f>
        <v/>
      </c>
      <c r="BL384" s="628"/>
      <c r="BM384" s="843" t="str">
        <f aca="false">IF($E384=$BM$47,S384,"")</f>
        <v/>
      </c>
      <c r="BN384" s="843" t="str">
        <f aca="false">IF($E384=$BM$47,T384,"")</f>
        <v/>
      </c>
      <c r="BO384" s="628"/>
      <c r="BP384" s="843" t="str">
        <f aca="false">IF($E384=$BP$47,S384,"")</f>
        <v/>
      </c>
      <c r="BQ384" s="843" t="str">
        <f aca="false">IF($E384=$BP$47,T384,"")</f>
        <v/>
      </c>
      <c r="BR384" s="628"/>
      <c r="BS384" s="843" t="str">
        <f aca="false">IF($E384=$BS$47,S384,"")</f>
        <v/>
      </c>
      <c r="BT384" s="843" t="str">
        <f aca="false">IF($E384=$BS$47,T384,"")</f>
        <v/>
      </c>
      <c r="BU384" s="628"/>
      <c r="BV384" s="729"/>
    </row>
    <row r="385" s="667" customFormat="true" ht="15" hidden="false" customHeight="false" outlineLevel="0" collapsed="false">
      <c r="A385" s="828" t="n">
        <v>12</v>
      </c>
      <c r="B385" s="829" t="str">
        <f aca="false">CONCATENATE(E385,": ",C385)</f>
        <v>: </v>
      </c>
      <c r="C385" s="830"/>
      <c r="D385" s="830"/>
      <c r="E385" s="831"/>
      <c r="F385" s="830"/>
      <c r="G385" s="831"/>
      <c r="H385" s="832"/>
      <c r="I385" s="830"/>
      <c r="J385" s="830"/>
      <c r="K385" s="833"/>
      <c r="L385" s="834"/>
      <c r="M385" s="833"/>
      <c r="N385" s="836" t="s">
        <v>116</v>
      </c>
      <c r="O385" s="837"/>
      <c r="P385" s="833"/>
      <c r="Q385" s="838"/>
      <c r="R385" s="839"/>
      <c r="S385" s="840" t="str">
        <f aca="false">IF(R385="Y","",IF(AND(M385="",K385=""),"",IF(M385="",K385,M385)))</f>
        <v/>
      </c>
      <c r="T385" s="841" t="str">
        <f aca="false">IF(S385="","",IF($S$402="Y",U385,IF(S385&gt;=$S$394-$AB$35*$S$398,IF(S385&lt;=$S$394+$AB$35*$S$398,S385,""),"")))</f>
        <v/>
      </c>
      <c r="U385" s="840" t="str">
        <f aca="false">IF(R385="Y","",IF(AND(M385="",K385=""),"",IF(M385="",K385*O385,M385*O385)))</f>
        <v/>
      </c>
      <c r="V385" s="842" t="str">
        <f aca="false">IF(AND(N385="",L385=""),"",IF(N385="",L385,N385))</f>
        <v>TWh / ha / year</v>
      </c>
      <c r="W385" s="628"/>
      <c r="X385" s="628"/>
      <c r="Z385" s="728"/>
      <c r="AP385" s="729"/>
      <c r="AQ385" s="628"/>
      <c r="AR385" s="628"/>
      <c r="AS385" s="844"/>
      <c r="AT385" s="628"/>
      <c r="AU385" s="843" t="e">
        <f aca="false">IF($AT$44="region",IF($E385=AU$762,$S385,""),IF($G385=AU$762,$S385,""))</f>
        <v>#REF!</v>
      </c>
      <c r="AV385" s="843" t="e">
        <f aca="false">IF($AT$44="Region",IF($E385=AU$762,$T385,""),IF($G385=AU$762,$T385,""))</f>
        <v>#REF!</v>
      </c>
      <c r="AW385" s="628"/>
      <c r="AX385" s="843" t="e">
        <f aca="false">IF($AT$44="region",IF($E385=AX$762,$S385,""),IF($G385=AX$762,$S385,""))</f>
        <v>#REF!</v>
      </c>
      <c r="AY385" s="843" t="e">
        <f aca="false">IF($AT$44="Region",IF($E385=AX$762,$T385,""),IF($G385=AX$762,$T385,""))</f>
        <v>#REF!</v>
      </c>
      <c r="AZ385" s="628"/>
      <c r="BA385" s="843" t="e">
        <f aca="false">IF($AT$44="region",IF($E385=BA$762,$S385,""),IF($G385=BA$762,$S385,""))</f>
        <v>#REF!</v>
      </c>
      <c r="BB385" s="843" t="e">
        <f aca="false">IF($AT$44="Region",IF($E385=BA$762,$T385,""),IF($G385=BA$762,$T385,""))</f>
        <v>#REF!</v>
      </c>
      <c r="BC385" s="628"/>
      <c r="BD385" s="843" t="e">
        <f aca="false">IF($AT$44="region",IF($E385=BD$762,$S385,""),IF($G385=BD$762,$S385,""))</f>
        <v>#REF!</v>
      </c>
      <c r="BE385" s="843" t="e">
        <f aca="false">IF($AT$44="Region",IF($E385=BD$762,$T385,""),IF($G385=BD$762,$T385,""))</f>
        <v>#REF!</v>
      </c>
      <c r="BF385" s="628"/>
      <c r="BG385" s="843" t="e">
        <f aca="false">IF($AT$44="region",IF($E385=BG$762,$S385,""),IF($G385=BG$762,$S385,""))</f>
        <v>#REF!</v>
      </c>
      <c r="BH385" s="843" t="e">
        <f aca="false">IF($AT$44="Region",IF($E385=BG$762,$T385,""),IF($G385=BG$762,$T385,""))</f>
        <v>#REF!</v>
      </c>
      <c r="BI385" s="628"/>
      <c r="BJ385" s="843" t="str">
        <f aca="false">IF($E385=$BJ$47,S385,"")</f>
        <v/>
      </c>
      <c r="BK385" s="843" t="str">
        <f aca="false">IF($E385=$BJ$47,T385,"")</f>
        <v/>
      </c>
      <c r="BL385" s="628"/>
      <c r="BM385" s="843" t="str">
        <f aca="false">IF($E385=$BM$47,S385,"")</f>
        <v/>
      </c>
      <c r="BN385" s="843" t="str">
        <f aca="false">IF($E385=$BM$47,T385,"")</f>
        <v/>
      </c>
      <c r="BO385" s="628"/>
      <c r="BP385" s="843" t="str">
        <f aca="false">IF($E385=$BP$47,S385,"")</f>
        <v/>
      </c>
      <c r="BQ385" s="843" t="str">
        <f aca="false">IF($E385=$BP$47,T385,"")</f>
        <v/>
      </c>
      <c r="BR385" s="628"/>
      <c r="BS385" s="843" t="str">
        <f aca="false">IF($E385=$BS$47,S385,"")</f>
        <v/>
      </c>
      <c r="BT385" s="843" t="str">
        <f aca="false">IF($E385=$BS$47,T385,"")</f>
        <v/>
      </c>
      <c r="BU385" s="628"/>
      <c r="BV385" s="729"/>
    </row>
    <row r="386" s="667" customFormat="true" ht="15" hidden="false" customHeight="false" outlineLevel="0" collapsed="false">
      <c r="A386" s="828" t="n">
        <v>13</v>
      </c>
      <c r="B386" s="829" t="str">
        <f aca="false">CONCATENATE(E386,": ",C386)</f>
        <v>: </v>
      </c>
      <c r="C386" s="830"/>
      <c r="D386" s="830"/>
      <c r="E386" s="831"/>
      <c r="F386" s="830"/>
      <c r="G386" s="831"/>
      <c r="H386" s="832"/>
      <c r="I386" s="830"/>
      <c r="J386" s="830"/>
      <c r="K386" s="833"/>
      <c r="L386" s="834"/>
      <c r="M386" s="833"/>
      <c r="N386" s="836" t="s">
        <v>116</v>
      </c>
      <c r="O386" s="837"/>
      <c r="P386" s="833"/>
      <c r="Q386" s="838"/>
      <c r="R386" s="839"/>
      <c r="S386" s="840" t="str">
        <f aca="false">IF(R386="Y","",IF(AND(M386="",K386=""),"",IF(M386="",K386,M386)))</f>
        <v/>
      </c>
      <c r="T386" s="841" t="str">
        <f aca="false">IF(S386="","",IF($S$402="Y",U386,IF(S386&gt;=$S$394-$AB$35*$S$398,IF(S386&lt;=$S$394+$AB$35*$S$398,S386,""),"")))</f>
        <v/>
      </c>
      <c r="U386" s="840" t="str">
        <f aca="false">IF(R386="Y","",IF(AND(M386="",K386=""),"",IF(M386="",K386*O386,M386*O386)))</f>
        <v/>
      </c>
      <c r="V386" s="842" t="str">
        <f aca="false">IF(AND(N386="",L386=""),"",IF(N386="",L386,N386))</f>
        <v>TWh / ha / year</v>
      </c>
      <c r="W386" s="628"/>
      <c r="X386" s="628"/>
      <c r="Z386" s="728"/>
      <c r="AP386" s="729"/>
      <c r="AQ386" s="628"/>
      <c r="AR386" s="628"/>
      <c r="AS386" s="844"/>
      <c r="AT386" s="628"/>
      <c r="AU386" s="843" t="e">
        <f aca="false">IF($AT$44="region",IF($E386=AU$762,$S386,""),IF($G386=AU$762,$S386,""))</f>
        <v>#REF!</v>
      </c>
      <c r="AV386" s="843" t="e">
        <f aca="false">IF($AT$44="Region",IF($E386=AU$762,$T386,""),IF($G386=AU$762,$T386,""))</f>
        <v>#REF!</v>
      </c>
      <c r="AW386" s="628"/>
      <c r="AX386" s="843" t="e">
        <f aca="false">IF($AT$44="region",IF($E386=AX$762,$S386,""),IF($G386=AX$762,$S386,""))</f>
        <v>#REF!</v>
      </c>
      <c r="AY386" s="843" t="e">
        <f aca="false">IF($AT$44="Region",IF($E386=AX$762,$T386,""),IF($G386=AX$762,$T386,""))</f>
        <v>#REF!</v>
      </c>
      <c r="AZ386" s="628"/>
      <c r="BA386" s="843" t="e">
        <f aca="false">IF($AT$44="region",IF($E386=BA$762,$S386,""),IF($G386=BA$762,$S386,""))</f>
        <v>#REF!</v>
      </c>
      <c r="BB386" s="843" t="e">
        <f aca="false">IF($AT$44="Region",IF($E386=BA$762,$T386,""),IF($G386=BA$762,$T386,""))</f>
        <v>#REF!</v>
      </c>
      <c r="BC386" s="628"/>
      <c r="BD386" s="843" t="e">
        <f aca="false">IF($AT$44="region",IF($E386=BD$762,$S386,""),IF($G386=BD$762,$S386,""))</f>
        <v>#REF!</v>
      </c>
      <c r="BE386" s="843" t="e">
        <f aca="false">IF($AT$44="Region",IF($E386=BD$762,$T386,""),IF($G386=BD$762,$T386,""))</f>
        <v>#REF!</v>
      </c>
      <c r="BF386" s="628"/>
      <c r="BG386" s="843" t="e">
        <f aca="false">IF($AT$44="region",IF($E386=BG$762,$S386,""),IF($G386=BG$762,$S386,""))</f>
        <v>#REF!</v>
      </c>
      <c r="BH386" s="843" t="e">
        <f aca="false">IF($AT$44="Region",IF($E386=BG$762,$T386,""),IF($G386=BG$762,$T386,""))</f>
        <v>#REF!</v>
      </c>
      <c r="BI386" s="628"/>
      <c r="BJ386" s="843" t="str">
        <f aca="false">IF($E386=$BJ$47,S386,"")</f>
        <v/>
      </c>
      <c r="BK386" s="843" t="str">
        <f aca="false">IF($E386=$BJ$47,T386,"")</f>
        <v/>
      </c>
      <c r="BL386" s="628"/>
      <c r="BM386" s="843" t="str">
        <f aca="false">IF($E386=$BM$47,S386,"")</f>
        <v/>
      </c>
      <c r="BN386" s="843" t="str">
        <f aca="false">IF($E386=$BM$47,T386,"")</f>
        <v/>
      </c>
      <c r="BO386" s="628"/>
      <c r="BP386" s="843" t="str">
        <f aca="false">IF($E386=$BP$47,S386,"")</f>
        <v/>
      </c>
      <c r="BQ386" s="843" t="str">
        <f aca="false">IF($E386=$BP$47,T386,"")</f>
        <v/>
      </c>
      <c r="BR386" s="628"/>
      <c r="BS386" s="843" t="str">
        <f aca="false">IF($E386=$BS$47,S386,"")</f>
        <v/>
      </c>
      <c r="BT386" s="843" t="str">
        <f aca="false">IF($E386=$BS$47,T386,"")</f>
        <v/>
      </c>
      <c r="BU386" s="628"/>
      <c r="BV386" s="729"/>
    </row>
    <row r="387" s="667" customFormat="true" ht="15" hidden="false" customHeight="false" outlineLevel="0" collapsed="false">
      <c r="A387" s="828" t="n">
        <v>14</v>
      </c>
      <c r="B387" s="829" t="str">
        <f aca="false">CONCATENATE(E387,": ",C387)</f>
        <v>: </v>
      </c>
      <c r="C387" s="830"/>
      <c r="D387" s="830"/>
      <c r="E387" s="831"/>
      <c r="F387" s="830"/>
      <c r="G387" s="831"/>
      <c r="H387" s="832"/>
      <c r="I387" s="830"/>
      <c r="J387" s="830"/>
      <c r="K387" s="833"/>
      <c r="L387" s="834"/>
      <c r="M387" s="833"/>
      <c r="N387" s="836" t="s">
        <v>116</v>
      </c>
      <c r="O387" s="837"/>
      <c r="P387" s="833"/>
      <c r="Q387" s="838"/>
      <c r="R387" s="839"/>
      <c r="S387" s="840" t="str">
        <f aca="false">IF(R387="Y","",IF(AND(M387="",K387=""),"",IF(M387="",K387,M387)))</f>
        <v/>
      </c>
      <c r="T387" s="841" t="str">
        <f aca="false">IF(S387="","",IF($S$402="Y",U387,IF(S387&gt;=$S$394-$AB$35*$S$398,IF(S387&lt;=$S$394+$AB$35*$S$398,S387,""),"")))</f>
        <v/>
      </c>
      <c r="U387" s="840" t="str">
        <f aca="false">IF(R387="Y","",IF(AND(M387="",K387=""),"",IF(M387="",K387*O387,M387*O387)))</f>
        <v/>
      </c>
      <c r="V387" s="842" t="str">
        <f aca="false">IF(AND(N387="",L387=""),"",IF(N387="",L387,N387))</f>
        <v>TWh / ha / year</v>
      </c>
      <c r="W387" s="628"/>
      <c r="X387" s="628"/>
      <c r="Z387" s="728"/>
      <c r="AP387" s="729"/>
      <c r="AQ387" s="628"/>
      <c r="AR387" s="628"/>
      <c r="AS387" s="844"/>
      <c r="AT387" s="628"/>
      <c r="AU387" s="843" t="e">
        <f aca="false">IF($AT$44="region",IF($E387=AU$762,$S387,""),IF($G387=AU$762,$S387,""))</f>
        <v>#REF!</v>
      </c>
      <c r="AV387" s="843" t="e">
        <f aca="false">IF($AT$44="Region",IF($E387=AU$762,$T387,""),IF($G387=AU$762,$T387,""))</f>
        <v>#REF!</v>
      </c>
      <c r="AW387" s="628"/>
      <c r="AX387" s="843" t="e">
        <f aca="false">IF($AT$44="region",IF($E387=AX$762,$S387,""),IF($G387=AX$762,$S387,""))</f>
        <v>#REF!</v>
      </c>
      <c r="AY387" s="843" t="e">
        <f aca="false">IF($AT$44="Region",IF($E387=AX$762,$T387,""),IF($G387=AX$762,$T387,""))</f>
        <v>#REF!</v>
      </c>
      <c r="AZ387" s="628"/>
      <c r="BA387" s="843" t="e">
        <f aca="false">IF($AT$44="region",IF($E387=BA$762,$S387,""),IF($G387=BA$762,$S387,""))</f>
        <v>#REF!</v>
      </c>
      <c r="BB387" s="843" t="e">
        <f aca="false">IF($AT$44="Region",IF($E387=BA$762,$T387,""),IF($G387=BA$762,$T387,""))</f>
        <v>#REF!</v>
      </c>
      <c r="BC387" s="628"/>
      <c r="BD387" s="843" t="e">
        <f aca="false">IF($AT$44="region",IF($E387=BD$762,$S387,""),IF($G387=BD$762,$S387,""))</f>
        <v>#REF!</v>
      </c>
      <c r="BE387" s="843" t="e">
        <f aca="false">IF($AT$44="Region",IF($E387=BD$762,$T387,""),IF($G387=BD$762,$T387,""))</f>
        <v>#REF!</v>
      </c>
      <c r="BF387" s="628"/>
      <c r="BG387" s="843" t="e">
        <f aca="false">IF($AT$44="region",IF($E387=BG$762,$S387,""),IF($G387=BG$762,$S387,""))</f>
        <v>#REF!</v>
      </c>
      <c r="BH387" s="843" t="e">
        <f aca="false">IF($AT$44="Region",IF($E387=BG$762,$T387,""),IF($G387=BG$762,$T387,""))</f>
        <v>#REF!</v>
      </c>
      <c r="BI387" s="628"/>
      <c r="BJ387" s="843" t="str">
        <f aca="false">IF($E387=$BJ$47,S387,"")</f>
        <v/>
      </c>
      <c r="BK387" s="843" t="str">
        <f aca="false">IF($E387=$BJ$47,T387,"")</f>
        <v/>
      </c>
      <c r="BL387" s="628"/>
      <c r="BM387" s="843" t="str">
        <f aca="false">IF($E387=$BM$47,S387,"")</f>
        <v/>
      </c>
      <c r="BN387" s="843" t="str">
        <f aca="false">IF($E387=$BM$47,T387,"")</f>
        <v/>
      </c>
      <c r="BO387" s="628"/>
      <c r="BP387" s="843" t="str">
        <f aca="false">IF($E387=$BP$47,S387,"")</f>
        <v/>
      </c>
      <c r="BQ387" s="843" t="str">
        <f aca="false">IF($E387=$BP$47,T387,"")</f>
        <v/>
      </c>
      <c r="BR387" s="628"/>
      <c r="BS387" s="843" t="str">
        <f aca="false">IF($E387=$BS$47,S387,"")</f>
        <v/>
      </c>
      <c r="BT387" s="843" t="str">
        <f aca="false">IF($E387=$BS$47,T387,"")</f>
        <v/>
      </c>
      <c r="BU387" s="628"/>
      <c r="BV387" s="729"/>
    </row>
    <row r="388" s="667" customFormat="true" ht="15" hidden="false" customHeight="false" outlineLevel="0" collapsed="false">
      <c r="A388" s="828" t="n">
        <v>15</v>
      </c>
      <c r="B388" s="829" t="str">
        <f aca="false">CONCATENATE(E388,": ",C388)</f>
        <v>: </v>
      </c>
      <c r="C388" s="830"/>
      <c r="D388" s="830"/>
      <c r="E388" s="831"/>
      <c r="F388" s="830"/>
      <c r="G388" s="831"/>
      <c r="H388" s="832"/>
      <c r="I388" s="830"/>
      <c r="J388" s="830"/>
      <c r="K388" s="833"/>
      <c r="L388" s="834"/>
      <c r="M388" s="833"/>
      <c r="N388" s="836" t="s">
        <v>116</v>
      </c>
      <c r="O388" s="837"/>
      <c r="P388" s="833"/>
      <c r="Q388" s="838"/>
      <c r="R388" s="839"/>
      <c r="S388" s="840" t="str">
        <f aca="false">IF(R388="Y","",IF(AND(M388="",K388=""),"",IF(M388="",K388,M388)))</f>
        <v/>
      </c>
      <c r="T388" s="841" t="str">
        <f aca="false">IF(S388="","",IF($S$402="Y",U388,IF(S388&gt;=$S$394-$AB$35*$S$398,IF(S388&lt;=$S$394+$AB$35*$S$398,S388,""),"")))</f>
        <v/>
      </c>
      <c r="U388" s="840" t="str">
        <f aca="false">IF(R388="Y","",IF(AND(M388="",K388=""),"",IF(M388="",K388*O388,M388*O388)))</f>
        <v/>
      </c>
      <c r="V388" s="842" t="str">
        <f aca="false">IF(AND(N388="",L388=""),"",IF(N388="",L388,N388))</f>
        <v>TWh / ha / year</v>
      </c>
      <c r="W388" s="628"/>
      <c r="X388" s="628"/>
      <c r="Z388" s="728"/>
      <c r="AP388" s="729"/>
      <c r="AQ388" s="628"/>
      <c r="AR388" s="628"/>
      <c r="AS388" s="844"/>
      <c r="AT388" s="628"/>
      <c r="AU388" s="843" t="e">
        <f aca="false">IF($AT$44="region",IF($E388=AU$762,$S388,""),IF($G388=AU$762,$S388,""))</f>
        <v>#REF!</v>
      </c>
      <c r="AV388" s="843" t="e">
        <f aca="false">IF($AT$44="Region",IF($E388=AU$762,$T388,""),IF($G388=AU$762,$T388,""))</f>
        <v>#REF!</v>
      </c>
      <c r="AW388" s="628"/>
      <c r="AX388" s="843" t="e">
        <f aca="false">IF($AT$44="region",IF($E388=AX$762,$S388,""),IF($G388=AX$762,$S388,""))</f>
        <v>#REF!</v>
      </c>
      <c r="AY388" s="843" t="e">
        <f aca="false">IF($AT$44="Region",IF($E388=AX$762,$T388,""),IF($G388=AX$762,$T388,""))</f>
        <v>#REF!</v>
      </c>
      <c r="AZ388" s="628"/>
      <c r="BA388" s="843" t="e">
        <f aca="false">IF($AT$44="region",IF($E388=BA$762,$S388,""),IF($G388=BA$762,$S388,""))</f>
        <v>#REF!</v>
      </c>
      <c r="BB388" s="843" t="e">
        <f aca="false">IF($AT$44="Region",IF($E388=BA$762,$T388,""),IF($G388=BA$762,$T388,""))</f>
        <v>#REF!</v>
      </c>
      <c r="BC388" s="628"/>
      <c r="BD388" s="843" t="e">
        <f aca="false">IF($AT$44="region",IF($E388=BD$762,$S388,""),IF($G388=BD$762,$S388,""))</f>
        <v>#REF!</v>
      </c>
      <c r="BE388" s="843" t="e">
        <f aca="false">IF($AT$44="Region",IF($E388=BD$762,$T388,""),IF($G388=BD$762,$T388,""))</f>
        <v>#REF!</v>
      </c>
      <c r="BF388" s="628"/>
      <c r="BG388" s="843" t="e">
        <f aca="false">IF($AT$44="region",IF($E388=BG$762,$S388,""),IF($G388=BG$762,$S388,""))</f>
        <v>#REF!</v>
      </c>
      <c r="BH388" s="843" t="e">
        <f aca="false">IF($AT$44="Region",IF($E388=BG$762,$T388,""),IF($G388=BG$762,$T388,""))</f>
        <v>#REF!</v>
      </c>
      <c r="BI388" s="628"/>
      <c r="BJ388" s="843" t="str">
        <f aca="false">IF($E388=$BJ$47,S388,"")</f>
        <v/>
      </c>
      <c r="BK388" s="843" t="str">
        <f aca="false">IF($E388=$BJ$47,T388,"")</f>
        <v/>
      </c>
      <c r="BL388" s="628"/>
      <c r="BM388" s="843" t="str">
        <f aca="false">IF($E388=$BM$47,S388,"")</f>
        <v/>
      </c>
      <c r="BN388" s="843" t="str">
        <f aca="false">IF($E388=$BM$47,T388,"")</f>
        <v/>
      </c>
      <c r="BO388" s="628"/>
      <c r="BP388" s="843" t="str">
        <f aca="false">IF($E388=$BP$47,S388,"")</f>
        <v/>
      </c>
      <c r="BQ388" s="843" t="str">
        <f aca="false">IF($E388=$BP$47,T388,"")</f>
        <v/>
      </c>
      <c r="BR388" s="628"/>
      <c r="BS388" s="843" t="str">
        <f aca="false">IF($E388=$BS$47,S388,"")</f>
        <v/>
      </c>
      <c r="BT388" s="843" t="str">
        <f aca="false">IF($E388=$BS$47,T388,"")</f>
        <v/>
      </c>
      <c r="BU388" s="628"/>
      <c r="BV388" s="729"/>
    </row>
    <row r="389" s="667" customFormat="true" ht="15" hidden="false" customHeight="false" outlineLevel="0" collapsed="false">
      <c r="A389" s="828" t="n">
        <v>16</v>
      </c>
      <c r="B389" s="829" t="str">
        <f aca="false">CONCATENATE(E389,": ",C389)</f>
        <v>: </v>
      </c>
      <c r="C389" s="830"/>
      <c r="D389" s="830"/>
      <c r="E389" s="831"/>
      <c r="F389" s="830"/>
      <c r="G389" s="831"/>
      <c r="H389" s="832"/>
      <c r="I389" s="830"/>
      <c r="J389" s="830"/>
      <c r="K389" s="833"/>
      <c r="L389" s="834"/>
      <c r="M389" s="833"/>
      <c r="N389" s="836" t="s">
        <v>116</v>
      </c>
      <c r="O389" s="837"/>
      <c r="P389" s="833"/>
      <c r="Q389" s="838"/>
      <c r="R389" s="839"/>
      <c r="S389" s="840" t="str">
        <f aca="false">IF(R389="Y","",IF(AND(M389="",K389=""),"",IF(M389="",K389,M389)))</f>
        <v/>
      </c>
      <c r="T389" s="841" t="str">
        <f aca="false">IF(S389="","",IF($S$402="Y",U389,IF(S389&gt;=$S$394-$AB$35*$S$398,IF(S389&lt;=$S$394+$AB$35*$S$398,S389,""),"")))</f>
        <v/>
      </c>
      <c r="U389" s="840" t="str">
        <f aca="false">IF(R389="Y","",IF(AND(M389="",K389=""),"",IF(M389="",K389*O389,M389*O389)))</f>
        <v/>
      </c>
      <c r="V389" s="842" t="str">
        <f aca="false">IF(AND(N389="",L389=""),"",IF(N389="",L389,N389))</f>
        <v>TWh / ha / year</v>
      </c>
      <c r="W389" s="628"/>
      <c r="X389" s="628"/>
      <c r="Z389" s="728"/>
      <c r="AP389" s="729"/>
      <c r="AQ389" s="628"/>
      <c r="AR389" s="628"/>
      <c r="AS389" s="844"/>
      <c r="AT389" s="628"/>
      <c r="AU389" s="843" t="e">
        <f aca="false">IF($AT$44="region",IF($E389=AU$762,$S389,""),IF($G389=AU$762,$S389,""))</f>
        <v>#REF!</v>
      </c>
      <c r="AV389" s="843" t="e">
        <f aca="false">IF($AT$44="Region",IF($E389=AU$762,$T389,""),IF($G389=AU$762,$T389,""))</f>
        <v>#REF!</v>
      </c>
      <c r="AW389" s="628"/>
      <c r="AX389" s="843" t="e">
        <f aca="false">IF($AT$44="region",IF($E389=AX$762,$S389,""),IF($G389=AX$762,$S389,""))</f>
        <v>#REF!</v>
      </c>
      <c r="AY389" s="843" t="e">
        <f aca="false">IF($AT$44="Region",IF($E389=AX$762,$T389,""),IF($G389=AX$762,$T389,""))</f>
        <v>#REF!</v>
      </c>
      <c r="AZ389" s="628"/>
      <c r="BA389" s="843" t="e">
        <f aca="false">IF($AT$44="region",IF($E389=BA$762,$S389,""),IF($G389=BA$762,$S389,""))</f>
        <v>#REF!</v>
      </c>
      <c r="BB389" s="843" t="e">
        <f aca="false">IF($AT$44="Region",IF($E389=BA$762,$T389,""),IF($G389=BA$762,$T389,""))</f>
        <v>#REF!</v>
      </c>
      <c r="BC389" s="628"/>
      <c r="BD389" s="843" t="e">
        <f aca="false">IF($AT$44="region",IF($E389=BD$762,$S389,""),IF($G389=BD$762,$S389,""))</f>
        <v>#REF!</v>
      </c>
      <c r="BE389" s="843" t="e">
        <f aca="false">IF($AT$44="Region",IF($E389=BD$762,$T389,""),IF($G389=BD$762,$T389,""))</f>
        <v>#REF!</v>
      </c>
      <c r="BF389" s="628"/>
      <c r="BG389" s="843" t="e">
        <f aca="false">IF($AT$44="region",IF($E389=BG$762,$S389,""),IF($G389=BG$762,$S389,""))</f>
        <v>#REF!</v>
      </c>
      <c r="BH389" s="843" t="e">
        <f aca="false">IF($AT$44="Region",IF($E389=BG$762,$T389,""),IF($G389=BG$762,$T389,""))</f>
        <v>#REF!</v>
      </c>
      <c r="BI389" s="628"/>
      <c r="BJ389" s="843" t="str">
        <f aca="false">IF($E389=$BJ$47,S389,"")</f>
        <v/>
      </c>
      <c r="BK389" s="843" t="str">
        <f aca="false">IF($E389=$BJ$47,T389,"")</f>
        <v/>
      </c>
      <c r="BL389" s="628"/>
      <c r="BM389" s="843" t="str">
        <f aca="false">IF($E389=$BM$47,S389,"")</f>
        <v/>
      </c>
      <c r="BN389" s="843" t="str">
        <f aca="false">IF($E389=$BM$47,T389,"")</f>
        <v/>
      </c>
      <c r="BO389" s="628"/>
      <c r="BP389" s="843" t="str">
        <f aca="false">IF($E389=$BP$47,S389,"")</f>
        <v/>
      </c>
      <c r="BQ389" s="843" t="str">
        <f aca="false">IF($E389=$BP$47,T389,"")</f>
        <v/>
      </c>
      <c r="BR389" s="628"/>
      <c r="BS389" s="843" t="str">
        <f aca="false">IF($E389=$BS$47,S389,"")</f>
        <v/>
      </c>
      <c r="BT389" s="843" t="str">
        <f aca="false">IF($E389=$BS$47,T389,"")</f>
        <v/>
      </c>
      <c r="BU389" s="628"/>
      <c r="BV389" s="729"/>
    </row>
    <row r="390" s="667" customFormat="true" ht="15" hidden="false" customHeight="false" outlineLevel="0" collapsed="false">
      <c r="A390" s="828" t="n">
        <v>17</v>
      </c>
      <c r="B390" s="829" t="str">
        <f aca="false">CONCATENATE(E390,": ",C390)</f>
        <v>: </v>
      </c>
      <c r="C390" s="830"/>
      <c r="D390" s="830"/>
      <c r="E390" s="831"/>
      <c r="F390" s="830"/>
      <c r="G390" s="831"/>
      <c r="H390" s="832"/>
      <c r="I390" s="830"/>
      <c r="J390" s="830"/>
      <c r="K390" s="833"/>
      <c r="L390" s="834"/>
      <c r="M390" s="833"/>
      <c r="N390" s="836" t="s">
        <v>116</v>
      </c>
      <c r="O390" s="837"/>
      <c r="P390" s="833"/>
      <c r="Q390" s="838"/>
      <c r="R390" s="839"/>
      <c r="S390" s="840" t="str">
        <f aca="false">IF(R390="Y","",IF(AND(M390="",K390=""),"",IF(M390="",K390,M390)))</f>
        <v/>
      </c>
      <c r="T390" s="841" t="str">
        <f aca="false">IF(S390="","",IF($S$402="Y",U390,IF(S390&gt;=$S$394-$AB$35*$S$398,IF(S390&lt;=$S$394+$AB$35*$S$398,S390,""),"")))</f>
        <v/>
      </c>
      <c r="U390" s="840" t="str">
        <f aca="false">IF(R390="Y","",IF(AND(M390="",K390=""),"",IF(M390="",K390*O390,M390*O390)))</f>
        <v/>
      </c>
      <c r="V390" s="842" t="str">
        <f aca="false">IF(AND(N390="",L390=""),"",IF(N390="",L390,N390))</f>
        <v>TWh / ha / year</v>
      </c>
      <c r="W390" s="628"/>
      <c r="X390" s="628"/>
      <c r="Z390" s="728"/>
      <c r="AP390" s="729"/>
      <c r="AQ390" s="628"/>
      <c r="AR390" s="628"/>
      <c r="AS390" s="844"/>
      <c r="AT390" s="628"/>
      <c r="AU390" s="843" t="e">
        <f aca="false">IF($AT$44="region",IF($E390=AU$762,$S390,""),IF($G390=AU$762,$S390,""))</f>
        <v>#REF!</v>
      </c>
      <c r="AV390" s="843" t="e">
        <f aca="false">IF($AT$44="Region",IF($E390=AU$762,$T390,""),IF($G390=AU$762,$T390,""))</f>
        <v>#REF!</v>
      </c>
      <c r="AW390" s="628"/>
      <c r="AX390" s="843" t="e">
        <f aca="false">IF($AT$44="region",IF($E390=AX$762,$S390,""),IF($G390=AX$762,$S390,""))</f>
        <v>#REF!</v>
      </c>
      <c r="AY390" s="843" t="e">
        <f aca="false">IF($AT$44="Region",IF($E390=AX$762,$T390,""),IF($G390=AX$762,$T390,""))</f>
        <v>#REF!</v>
      </c>
      <c r="AZ390" s="628"/>
      <c r="BA390" s="843" t="e">
        <f aca="false">IF($AT$44="region",IF($E390=BA$762,$S390,""),IF($G390=BA$762,$S390,""))</f>
        <v>#REF!</v>
      </c>
      <c r="BB390" s="843" t="e">
        <f aca="false">IF($AT$44="Region",IF($E390=BA$762,$T390,""),IF($G390=BA$762,$T390,""))</f>
        <v>#REF!</v>
      </c>
      <c r="BC390" s="628"/>
      <c r="BD390" s="843" t="e">
        <f aca="false">IF($AT$44="region",IF($E390=BD$762,$S390,""),IF($G390=BD$762,$S390,""))</f>
        <v>#REF!</v>
      </c>
      <c r="BE390" s="843" t="e">
        <f aca="false">IF($AT$44="Region",IF($E390=BD$762,$T390,""),IF($G390=BD$762,$T390,""))</f>
        <v>#REF!</v>
      </c>
      <c r="BF390" s="628"/>
      <c r="BG390" s="843" t="e">
        <f aca="false">IF($AT$44="region",IF($E390=BG$762,$S390,""),IF($G390=BG$762,$S390,""))</f>
        <v>#REF!</v>
      </c>
      <c r="BH390" s="843" t="e">
        <f aca="false">IF($AT$44="Region",IF($E390=BG$762,$T390,""),IF($G390=BG$762,$T390,""))</f>
        <v>#REF!</v>
      </c>
      <c r="BI390" s="628"/>
      <c r="BJ390" s="843" t="str">
        <f aca="false">IF($E390=$BJ$47,S390,"")</f>
        <v/>
      </c>
      <c r="BK390" s="843" t="str">
        <f aca="false">IF($E390=$BJ$47,T390,"")</f>
        <v/>
      </c>
      <c r="BL390" s="628"/>
      <c r="BM390" s="843" t="str">
        <f aca="false">IF($E390=$BM$47,S390,"")</f>
        <v/>
      </c>
      <c r="BN390" s="843" t="str">
        <f aca="false">IF($E390=$BM$47,T390,"")</f>
        <v/>
      </c>
      <c r="BO390" s="628"/>
      <c r="BP390" s="843" t="str">
        <f aca="false">IF($E390=$BP$47,S390,"")</f>
        <v/>
      </c>
      <c r="BQ390" s="843" t="str">
        <f aca="false">IF($E390=$BP$47,T390,"")</f>
        <v/>
      </c>
      <c r="BR390" s="628"/>
      <c r="BS390" s="843" t="str">
        <f aca="false">IF($E390=$BS$47,S390,"")</f>
        <v/>
      </c>
      <c r="BT390" s="843" t="str">
        <f aca="false">IF($E390=$BS$47,T390,"")</f>
        <v/>
      </c>
      <c r="BU390" s="628"/>
      <c r="BV390" s="729"/>
    </row>
    <row r="391" s="667" customFormat="true" ht="15" hidden="false" customHeight="false" outlineLevel="0" collapsed="false">
      <c r="A391" s="828" t="n">
        <v>18</v>
      </c>
      <c r="B391" s="829" t="str">
        <f aca="false">CONCATENATE(E391,": ",C391)</f>
        <v>: </v>
      </c>
      <c r="C391" s="830"/>
      <c r="D391" s="830"/>
      <c r="E391" s="831"/>
      <c r="F391" s="830"/>
      <c r="G391" s="831"/>
      <c r="H391" s="832"/>
      <c r="I391" s="830"/>
      <c r="J391" s="830"/>
      <c r="K391" s="833"/>
      <c r="L391" s="833"/>
      <c r="M391" s="833"/>
      <c r="N391" s="836" t="s">
        <v>116</v>
      </c>
      <c r="O391" s="837"/>
      <c r="P391" s="833"/>
      <c r="Q391" s="838"/>
      <c r="R391" s="839"/>
      <c r="S391" s="840" t="str">
        <f aca="false">IF(R391="Y","",IF(AND(M391="",K391=""),"",IF(M391="",K391,M391)))</f>
        <v/>
      </c>
      <c r="T391" s="841" t="str">
        <f aca="false">IF(S391="","",IF($S$402="Y",U391,IF(S391&gt;=$S$394-$AB$35*$S$398,IF(S391&lt;=$S$394+$AB$35*$S$398,S391,""),"")))</f>
        <v/>
      </c>
      <c r="U391" s="840" t="str">
        <f aca="false">IF(R391="Y","",IF(AND(M391="",K391=""),"",IF(M391="",K391*O391,M391*O391)))</f>
        <v/>
      </c>
      <c r="V391" s="842" t="str">
        <f aca="false">IF(AND(N391="",L391=""),"",IF(N391="",L391,N391))</f>
        <v>TWh / ha / year</v>
      </c>
      <c r="W391" s="628"/>
      <c r="X391" s="628"/>
      <c r="Z391" s="728"/>
      <c r="AP391" s="729"/>
      <c r="AQ391" s="628"/>
      <c r="AR391" s="628"/>
      <c r="AS391" s="844"/>
      <c r="AT391" s="628"/>
      <c r="AU391" s="843" t="e">
        <f aca="false">IF($AT$44="region",IF($E391=AU$762,$S391,""),IF($G391=AU$762,$S391,""))</f>
        <v>#REF!</v>
      </c>
      <c r="AV391" s="843" t="e">
        <f aca="false">IF($AT$44="Region",IF($E391=AU$762,$T391,""),IF($G391=AU$762,$T391,""))</f>
        <v>#REF!</v>
      </c>
      <c r="AW391" s="628"/>
      <c r="AX391" s="843" t="e">
        <f aca="false">IF($AT$44="region",IF($E391=AX$762,$S391,""),IF($G391=AX$762,$S391,""))</f>
        <v>#REF!</v>
      </c>
      <c r="AY391" s="843" t="e">
        <f aca="false">IF($AT$44="Region",IF($E391=AX$762,$T391,""),IF($G391=AX$762,$T391,""))</f>
        <v>#REF!</v>
      </c>
      <c r="AZ391" s="628"/>
      <c r="BA391" s="843" t="e">
        <f aca="false">IF($AT$44="region",IF($E391=BA$762,$S391,""),IF($G391=BA$762,$S391,""))</f>
        <v>#REF!</v>
      </c>
      <c r="BB391" s="843" t="e">
        <f aca="false">IF($AT$44="Region",IF($E391=BA$762,$T391,""),IF($G391=BA$762,$T391,""))</f>
        <v>#REF!</v>
      </c>
      <c r="BC391" s="628"/>
      <c r="BD391" s="843" t="e">
        <f aca="false">IF($AT$44="region",IF($E391=BD$762,$S391,""),IF($G391=BD$762,$S391,""))</f>
        <v>#REF!</v>
      </c>
      <c r="BE391" s="843" t="e">
        <f aca="false">IF($AT$44="Region",IF($E391=BD$762,$T391,""),IF($G391=BD$762,$T391,""))</f>
        <v>#REF!</v>
      </c>
      <c r="BF391" s="628"/>
      <c r="BG391" s="843" t="e">
        <f aca="false">IF($AT$44="region",IF($E391=BG$762,$S391,""),IF($G391=BG$762,$S391,""))</f>
        <v>#REF!</v>
      </c>
      <c r="BH391" s="843" t="e">
        <f aca="false">IF($AT$44="Region",IF($E391=BG$762,$T391,""),IF($G391=BG$762,$T391,""))</f>
        <v>#REF!</v>
      </c>
      <c r="BI391" s="628"/>
      <c r="BJ391" s="843" t="str">
        <f aca="false">IF($E391=$BJ$47,S391,"")</f>
        <v/>
      </c>
      <c r="BK391" s="843" t="str">
        <f aca="false">IF($E391=$BJ$47,T391,"")</f>
        <v/>
      </c>
      <c r="BL391" s="628"/>
      <c r="BM391" s="843" t="str">
        <f aca="false">IF($E391=$BM$47,S391,"")</f>
        <v/>
      </c>
      <c r="BN391" s="843" t="str">
        <f aca="false">IF($E391=$BM$47,T391,"")</f>
        <v/>
      </c>
      <c r="BO391" s="628"/>
      <c r="BP391" s="843" t="str">
        <f aca="false">IF($E391=$BP$47,S391,"")</f>
        <v/>
      </c>
      <c r="BQ391" s="843" t="str">
        <f aca="false">IF($E391=$BP$47,T391,"")</f>
        <v/>
      </c>
      <c r="BR391" s="628"/>
      <c r="BS391" s="843" t="str">
        <f aca="false">IF($E391=$BS$47,S391,"")</f>
        <v/>
      </c>
      <c r="BT391" s="843" t="str">
        <f aca="false">IF($E391=$BS$47,T391,"")</f>
        <v/>
      </c>
      <c r="BU391" s="628"/>
      <c r="BV391" s="729"/>
    </row>
    <row r="392" s="667" customFormat="true" ht="15" hidden="false" customHeight="false" outlineLevel="0" collapsed="false">
      <c r="A392" s="828" t="n">
        <v>19</v>
      </c>
      <c r="B392" s="829" t="str">
        <f aca="false">CONCATENATE(E392,": ",C392)</f>
        <v>: </v>
      </c>
      <c r="C392" s="830"/>
      <c r="D392" s="830"/>
      <c r="E392" s="831"/>
      <c r="F392" s="830"/>
      <c r="G392" s="831"/>
      <c r="H392" s="832"/>
      <c r="I392" s="830"/>
      <c r="J392" s="830"/>
      <c r="K392" s="833"/>
      <c r="L392" s="833"/>
      <c r="M392" s="833"/>
      <c r="N392" s="836" t="s">
        <v>116</v>
      </c>
      <c r="O392" s="837"/>
      <c r="P392" s="833"/>
      <c r="Q392" s="838"/>
      <c r="R392" s="839"/>
      <c r="S392" s="840" t="str">
        <f aca="false">IF(R392="Y","",IF(AND(M392="",K392=""),"",IF(M392="",K392,M392)))</f>
        <v/>
      </c>
      <c r="T392" s="841" t="str">
        <f aca="false">IF(S392="","",IF($S$402="Y",U392,IF(S392&gt;=$S$394-$AB$35*$S$398,IF(S392&lt;=$S$394+$AB$35*$S$398,S392,""),"")))</f>
        <v/>
      </c>
      <c r="U392" s="840" t="str">
        <f aca="false">IF(R392="Y","",IF(AND(M392="",K392=""),"",IF(M392="",K392*O392,M392*O392)))</f>
        <v/>
      </c>
      <c r="V392" s="842" t="str">
        <f aca="false">IF(AND(N392="",L392=""),"",IF(N392="",L392,N392))</f>
        <v>TWh / ha / year</v>
      </c>
      <c r="W392" s="628"/>
      <c r="X392" s="628"/>
      <c r="Z392" s="728"/>
      <c r="AP392" s="729"/>
      <c r="AQ392" s="628"/>
      <c r="AR392" s="628"/>
      <c r="AS392" s="844"/>
      <c r="AT392" s="628"/>
      <c r="AU392" s="843" t="e">
        <f aca="false">IF($AT$44="region",IF($E392=AU$762,$S392,""),IF($G392=AU$762,$S392,""))</f>
        <v>#REF!</v>
      </c>
      <c r="AV392" s="843" t="e">
        <f aca="false">IF($AT$44="Region",IF($E392=AU$762,$T392,""),IF($G392=AU$762,$T392,""))</f>
        <v>#REF!</v>
      </c>
      <c r="AW392" s="628"/>
      <c r="AX392" s="843" t="e">
        <f aca="false">IF($AT$44="region",IF($E392=AX$762,$S392,""),IF($G392=AX$762,$S392,""))</f>
        <v>#REF!</v>
      </c>
      <c r="AY392" s="843" t="e">
        <f aca="false">IF($AT$44="Region",IF($E392=AX$762,$T392,""),IF($G392=AX$762,$T392,""))</f>
        <v>#REF!</v>
      </c>
      <c r="AZ392" s="628"/>
      <c r="BA392" s="843" t="e">
        <f aca="false">IF($AT$44="region",IF($E392=BA$762,$S392,""),IF($G392=BA$762,$S392,""))</f>
        <v>#REF!</v>
      </c>
      <c r="BB392" s="843" t="e">
        <f aca="false">IF($AT$44="Region",IF($E392=BA$762,$T392,""),IF($G392=BA$762,$T392,""))</f>
        <v>#REF!</v>
      </c>
      <c r="BC392" s="628"/>
      <c r="BD392" s="843" t="e">
        <f aca="false">IF($AT$44="region",IF($E392=BD$762,$S392,""),IF($G392=BD$762,$S392,""))</f>
        <v>#REF!</v>
      </c>
      <c r="BE392" s="843" t="e">
        <f aca="false">IF($AT$44="Region",IF($E392=BD$762,$T392,""),IF($G392=BD$762,$T392,""))</f>
        <v>#REF!</v>
      </c>
      <c r="BF392" s="628"/>
      <c r="BG392" s="843" t="e">
        <f aca="false">IF($AT$44="region",IF($E392=BG$762,$S392,""),IF($G392=BG$762,$S392,""))</f>
        <v>#REF!</v>
      </c>
      <c r="BH392" s="843" t="e">
        <f aca="false">IF($AT$44="Region",IF($E392=BG$762,$T392,""),IF($G392=BG$762,$T392,""))</f>
        <v>#REF!</v>
      </c>
      <c r="BI392" s="628"/>
      <c r="BJ392" s="843" t="str">
        <f aca="false">IF($E392=$BJ$47,S392,"")</f>
        <v/>
      </c>
      <c r="BK392" s="843" t="str">
        <f aca="false">IF($E392=$BJ$47,T392,"")</f>
        <v/>
      </c>
      <c r="BL392" s="628"/>
      <c r="BM392" s="843" t="str">
        <f aca="false">IF($E392=$BM$47,S392,"")</f>
        <v/>
      </c>
      <c r="BN392" s="843" t="str">
        <f aca="false">IF($E392=$BM$47,T392,"")</f>
        <v/>
      </c>
      <c r="BO392" s="628"/>
      <c r="BP392" s="843" t="str">
        <f aca="false">IF($E392=$BP$47,S392,"")</f>
        <v/>
      </c>
      <c r="BQ392" s="843" t="str">
        <f aca="false">IF($E392=$BP$47,T392,"")</f>
        <v/>
      </c>
      <c r="BR392" s="628"/>
      <c r="BS392" s="843" t="str">
        <f aca="false">IF($E392=$BS$47,S392,"")</f>
        <v/>
      </c>
      <c r="BT392" s="843" t="str">
        <f aca="false">IF($E392=$BS$47,T392,"")</f>
        <v/>
      </c>
      <c r="BU392" s="628"/>
      <c r="BV392" s="729"/>
    </row>
    <row r="393" s="667" customFormat="true" ht="15" hidden="false" customHeight="false" outlineLevel="0" collapsed="false">
      <c r="A393" s="828" t="n">
        <v>20</v>
      </c>
      <c r="B393" s="829" t="str">
        <f aca="false">CONCATENATE(E393,": ",C393)</f>
        <v>: </v>
      </c>
      <c r="C393" s="830"/>
      <c r="D393" s="830"/>
      <c r="E393" s="831"/>
      <c r="F393" s="830"/>
      <c r="G393" s="831"/>
      <c r="H393" s="832"/>
      <c r="I393" s="830"/>
      <c r="J393" s="830"/>
      <c r="K393" s="833"/>
      <c r="L393" s="833"/>
      <c r="M393" s="833"/>
      <c r="N393" s="836" t="s">
        <v>116</v>
      </c>
      <c r="O393" s="837"/>
      <c r="P393" s="833"/>
      <c r="Q393" s="838"/>
      <c r="R393" s="839"/>
      <c r="S393" s="840" t="str">
        <f aca="false">IF(R393="Y","",IF(AND(M393="",K393=""),"",IF(M393="",K393,M393)))</f>
        <v/>
      </c>
      <c r="T393" s="841" t="str">
        <f aca="false">IF(S393="","",IF($S$402="Y",U393,IF(S393&gt;=$S$394-$AB$35*$S$398,IF(S393&lt;=$S$394+$AB$35*$S$398,S393,""),"")))</f>
        <v/>
      </c>
      <c r="U393" s="840" t="str">
        <f aca="false">IF(R393="Y","",IF(AND(M393="",K393=""),"",IF(M393="",K393*O393,M393*O393)))</f>
        <v/>
      </c>
      <c r="V393" s="842" t="str">
        <f aca="false">IF(AND(N393="",L393=""),"",IF(N393="",L393,N393))</f>
        <v>TWh / ha / year</v>
      </c>
      <c r="W393" s="628"/>
      <c r="X393" s="628"/>
      <c r="Z393" s="728"/>
      <c r="AP393" s="729"/>
      <c r="AQ393" s="628"/>
      <c r="AR393" s="628"/>
      <c r="AS393" s="844"/>
      <c r="AT393" s="628"/>
      <c r="AU393" s="843" t="e">
        <f aca="false">IF($AT$44="region",IF($E393=AU$762,$S393,""),IF($G393=AU$762,$S393,""))</f>
        <v>#REF!</v>
      </c>
      <c r="AV393" s="843" t="e">
        <f aca="false">IF($AT$44="Region",IF($E393=AU$762,$T393,""),IF($G393=AU$762,$T393,""))</f>
        <v>#REF!</v>
      </c>
      <c r="AW393" s="628"/>
      <c r="AX393" s="843" t="e">
        <f aca="false">IF($AT$44="region",IF($E393=AX$762,$S393,""),IF($G393=AX$762,$S393,""))</f>
        <v>#REF!</v>
      </c>
      <c r="AY393" s="843" t="e">
        <f aca="false">IF($AT$44="Region",IF($E393=AX$762,$T393,""),IF($G393=AX$762,$T393,""))</f>
        <v>#REF!</v>
      </c>
      <c r="AZ393" s="628"/>
      <c r="BA393" s="843" t="e">
        <f aca="false">IF($AT$44="region",IF($E393=BA$762,$S393,""),IF($G393=BA$762,$S393,""))</f>
        <v>#REF!</v>
      </c>
      <c r="BB393" s="843" t="e">
        <f aca="false">IF($AT$44="Region",IF($E393=BA$762,$T393,""),IF($G393=BA$762,$T393,""))</f>
        <v>#REF!</v>
      </c>
      <c r="BC393" s="628"/>
      <c r="BD393" s="843" t="e">
        <f aca="false">IF($AT$44="region",IF($E393=BD$762,$S393,""),IF($G393=BD$762,$S393,""))</f>
        <v>#REF!</v>
      </c>
      <c r="BE393" s="843" t="e">
        <f aca="false">IF($AT$44="Region",IF($E393=BD$762,$T393,""),IF($G393=BD$762,$T393,""))</f>
        <v>#REF!</v>
      </c>
      <c r="BF393" s="628"/>
      <c r="BG393" s="843" t="e">
        <f aca="false">IF($AT$44="region",IF($E393=BG$762,$S393,""),IF($G393=BG$762,$S393,""))</f>
        <v>#REF!</v>
      </c>
      <c r="BH393" s="843" t="e">
        <f aca="false">IF($AT$44="Region",IF($E393=BG$762,$T393,""),IF($G393=BG$762,$T393,""))</f>
        <v>#REF!</v>
      </c>
      <c r="BI393" s="628"/>
      <c r="BJ393" s="843" t="str">
        <f aca="false">IF($E393=$BJ$47,S393,"")</f>
        <v/>
      </c>
      <c r="BK393" s="843" t="str">
        <f aca="false">IF($E393=$BJ$47,T393,"")</f>
        <v/>
      </c>
      <c r="BL393" s="628"/>
      <c r="BM393" s="843" t="str">
        <f aca="false">IF($E393=$BM$47,S393,"")</f>
        <v/>
      </c>
      <c r="BN393" s="843" t="str">
        <f aca="false">IF($E393=$BM$47,T393,"")</f>
        <v/>
      </c>
      <c r="BO393" s="628"/>
      <c r="BP393" s="843" t="str">
        <f aca="false">IF($E393=$BP$47,S393,"")</f>
        <v/>
      </c>
      <c r="BQ393" s="843" t="str">
        <f aca="false">IF($E393=$BP$47,T393,"")</f>
        <v/>
      </c>
      <c r="BR393" s="628"/>
      <c r="BS393" s="843" t="str">
        <f aca="false">IF($E393=$BS$47,S393,"")</f>
        <v/>
      </c>
      <c r="BT393" s="843" t="str">
        <f aca="false">IF($E393=$BS$47,T393,"")</f>
        <v/>
      </c>
      <c r="BU393" s="628"/>
      <c r="BV393" s="729"/>
    </row>
    <row r="394" s="667" customFormat="true" ht="15" hidden="false" customHeight="false" outlineLevel="0" collapsed="false">
      <c r="A394" s="846"/>
      <c r="B394" s="847" t="s">
        <v>409</v>
      </c>
      <c r="C394" s="848"/>
      <c r="D394" s="848"/>
      <c r="E394" s="848"/>
      <c r="F394" s="848"/>
      <c r="G394" s="848"/>
      <c r="I394" s="628"/>
      <c r="J394" s="849"/>
      <c r="K394" s="810"/>
      <c r="L394" s="810"/>
      <c r="M394" s="810" t="s">
        <v>354</v>
      </c>
      <c r="N394" s="810"/>
      <c r="O394" s="810"/>
      <c r="P394" s="838"/>
      <c r="Q394" s="838"/>
      <c r="R394" s="849" t="s">
        <v>356</v>
      </c>
      <c r="S394" s="850" t="e">
        <f aca="false">AVERAGE(S374:S393)</f>
        <v>#DIV/0!</v>
      </c>
      <c r="T394" s="850" t="e">
        <f aca="false">IF(S402="Y",SUM(T374:T393)/SUM(O374:O393),AVERAGE(T374:T393))</f>
        <v>#DIV/0!</v>
      </c>
      <c r="U394" s="851" t="e">
        <f aca="false">SUM(U374:U393)/SUM(O374:O393)</f>
        <v>#DIV/0!</v>
      </c>
      <c r="V394" s="628"/>
      <c r="W394" s="628"/>
      <c r="X394" s="628"/>
      <c r="Z394" s="912"/>
      <c r="AP394" s="729"/>
      <c r="AQ394" s="628"/>
      <c r="AR394" s="628"/>
      <c r="AS394" s="628"/>
      <c r="AT394" s="849" t="s">
        <v>356</v>
      </c>
      <c r="AU394" s="852" t="e">
        <f aca="false">AVERAGE(AU374:AU393)</f>
        <v>#REF!</v>
      </c>
      <c r="AV394" s="852" t="e">
        <f aca="false">SUM(AV374:AV393)/COUNTIF(AV374:AV393,"&gt;0")</f>
        <v>#REF!</v>
      </c>
      <c r="AW394" s="628"/>
      <c r="AX394" s="852" t="e">
        <f aca="false">AVERAGE(AX374:AX393)</f>
        <v>#REF!</v>
      </c>
      <c r="AY394" s="852" t="e">
        <f aca="false">SUM(AY374:AY393)/COUNTIF(AY374:AY393,"&gt;0")</f>
        <v>#REF!</v>
      </c>
      <c r="AZ394" s="628"/>
      <c r="BA394" s="852" t="e">
        <f aca="false">AVERAGE(BA374:BA393)</f>
        <v>#REF!</v>
      </c>
      <c r="BB394" s="852" t="e">
        <f aca="false">SUM(BB374:BB393)/COUNTIF(BB374:BB393,"&gt;0")</f>
        <v>#REF!</v>
      </c>
      <c r="BC394" s="628"/>
      <c r="BD394" s="852" t="e">
        <f aca="false">AVERAGE(BD374:BD393)</f>
        <v>#REF!</v>
      </c>
      <c r="BE394" s="852" t="e">
        <f aca="false">SUM(BE374:BE393)/COUNTIF(BE374:BE393,"&gt;0")</f>
        <v>#REF!</v>
      </c>
      <c r="BF394" s="628"/>
      <c r="BG394" s="852" t="e">
        <f aca="false">AVERAGE(BG374:BG393)</f>
        <v>#REF!</v>
      </c>
      <c r="BH394" s="852" t="e">
        <f aca="false">SUM(BH374:BH393)/COUNTIF(BH374:BH393,"&gt;0")</f>
        <v>#REF!</v>
      </c>
      <c r="BI394" s="849"/>
      <c r="BJ394" s="852" t="e">
        <f aca="false">AVERAGE(BJ374:BJ393)</f>
        <v>#DIV/0!</v>
      </c>
      <c r="BK394" s="852" t="e">
        <f aca="false">SUM(BK374:BK393)/COUNTIF(BK374:BK393,"&gt;0")</f>
        <v>#DIV/0!</v>
      </c>
      <c r="BL394" s="628"/>
      <c r="BM394" s="852" t="e">
        <f aca="false">AVERAGE(BM374:BM393)</f>
        <v>#DIV/0!</v>
      </c>
      <c r="BN394" s="852" t="e">
        <f aca="false">SUM(BN374:BN393)/COUNTIF(BN374:BN393,"&gt;0")</f>
        <v>#DIV/0!</v>
      </c>
      <c r="BO394" s="628"/>
      <c r="BP394" s="852" t="e">
        <f aca="false">AVERAGE(BP374:BP393)</f>
        <v>#DIV/0!</v>
      </c>
      <c r="BQ394" s="852" t="e">
        <f aca="false">SUM(BQ374:BQ393)/COUNTIF(BQ374:BQ393,"&gt;0")</f>
        <v>#DIV/0!</v>
      </c>
      <c r="BR394" s="628"/>
      <c r="BS394" s="852" t="e">
        <f aca="false">AVERAGE(BS374:BS393)</f>
        <v>#DIV/0!</v>
      </c>
      <c r="BT394" s="852" t="e">
        <f aca="false">SUM(BT374:BT393)/COUNTIF(BT374:BT393,"&gt;0")</f>
        <v>#DIV/0!</v>
      </c>
      <c r="BU394" s="628"/>
      <c r="BV394" s="729"/>
    </row>
    <row r="395" s="667" customFormat="true" ht="15" hidden="false" customHeight="false" outlineLevel="0" collapsed="false">
      <c r="A395" s="846"/>
      <c r="B395" s="847" t="s">
        <v>410</v>
      </c>
      <c r="C395" s="848" t="s">
        <v>358</v>
      </c>
      <c r="D395" s="893"/>
      <c r="E395" s="893"/>
      <c r="F395" s="893"/>
      <c r="G395" s="893"/>
      <c r="H395" s="893"/>
      <c r="I395" s="893"/>
      <c r="J395" s="893"/>
      <c r="K395" s="893"/>
      <c r="L395" s="810"/>
      <c r="M395" s="810"/>
      <c r="N395" s="810"/>
      <c r="O395" s="810"/>
      <c r="P395" s="838"/>
      <c r="Q395" s="838"/>
      <c r="R395" s="854" t="s">
        <v>97</v>
      </c>
      <c r="S395" s="855" t="e">
        <f aca="false">S394+V395*S398</f>
        <v>#DIV/0!</v>
      </c>
      <c r="T395" s="855" t="e">
        <f aca="false">T394+V395*T398</f>
        <v>#DIV/0!</v>
      </c>
      <c r="U395" s="855" t="e">
        <f aca="false">U394+V395*U398</f>
        <v>#DIV/0!</v>
      </c>
      <c r="V395" s="856" t="n">
        <v>1</v>
      </c>
      <c r="W395" s="669" t="s">
        <v>360</v>
      </c>
      <c r="X395" s="628"/>
      <c r="Y395" s="628" t="s">
        <v>361</v>
      </c>
      <c r="Z395" s="914"/>
      <c r="AP395" s="729"/>
      <c r="AQ395" s="628"/>
      <c r="AR395" s="628"/>
      <c r="AS395" s="628"/>
      <c r="AT395" s="854" t="s">
        <v>97</v>
      </c>
      <c r="AU395" s="857" t="e">
        <f aca="false">AU394+(AU400*AU397)</f>
        <v>#REF!</v>
      </c>
      <c r="AV395" s="857" t="e">
        <f aca="false">AV394+(AV400*AU397)</f>
        <v>#REF!</v>
      </c>
      <c r="AW395" s="628"/>
      <c r="AX395" s="857" t="e">
        <f aca="false">AX394+(AX400*AX397)</f>
        <v>#REF!</v>
      </c>
      <c r="AY395" s="857" t="e">
        <f aca="false">AY394+(AY400*AX397)</f>
        <v>#REF!</v>
      </c>
      <c r="AZ395" s="628"/>
      <c r="BA395" s="857" t="e">
        <f aca="false">BA394+(BA400*BA397)</f>
        <v>#REF!</v>
      </c>
      <c r="BB395" s="857" t="e">
        <f aca="false">BB394+(BB400*BA397)</f>
        <v>#REF!</v>
      </c>
      <c r="BC395" s="628"/>
      <c r="BD395" s="857" t="e">
        <f aca="false">BD394+(BD400*BD397)</f>
        <v>#REF!</v>
      </c>
      <c r="BE395" s="857" t="e">
        <f aca="false">BE394+(BE400*BD397)</f>
        <v>#REF!</v>
      </c>
      <c r="BF395" s="628"/>
      <c r="BG395" s="857" t="e">
        <f aca="false">BG394+(BG400*BG397)</f>
        <v>#REF!</v>
      </c>
      <c r="BH395" s="857" t="e">
        <f aca="false">BH394+(BH400*BG397)</f>
        <v>#REF!</v>
      </c>
      <c r="BI395" s="854"/>
      <c r="BJ395" s="857" t="e">
        <f aca="false">BJ394+(BJ400*BJ397)</f>
        <v>#DIV/0!</v>
      </c>
      <c r="BK395" s="857" t="e">
        <f aca="false">BK394+(BK400*BJ397)</f>
        <v>#DIV/0!</v>
      </c>
      <c r="BL395" s="628"/>
      <c r="BM395" s="857" t="e">
        <f aca="false">BM394+(BM400*BM397)</f>
        <v>#DIV/0!</v>
      </c>
      <c r="BN395" s="857" t="e">
        <f aca="false">BN394+(BN400*BM397)</f>
        <v>#DIV/0!</v>
      </c>
      <c r="BO395" s="628"/>
      <c r="BP395" s="857" t="e">
        <f aca="false">BP394+(BP400*BP397)</f>
        <v>#DIV/0!</v>
      </c>
      <c r="BQ395" s="857" t="e">
        <f aca="false">BQ394+(BQ400*BP397)</f>
        <v>#DIV/0!</v>
      </c>
      <c r="BR395" s="628"/>
      <c r="BS395" s="857" t="e">
        <f aca="false">BS394+(BS400*BS397)</f>
        <v>#DIV/0!</v>
      </c>
      <c r="BT395" s="857" t="e">
        <f aca="false">BT394+(BT400*BS397)</f>
        <v>#DIV/0!</v>
      </c>
      <c r="BU395" s="628"/>
      <c r="BV395" s="729"/>
    </row>
    <row r="396" s="667" customFormat="true" ht="15" hidden="false" customHeight="false" outlineLevel="0" collapsed="false">
      <c r="A396" s="846"/>
      <c r="B396" s="847" t="s">
        <v>411</v>
      </c>
      <c r="C396" s="858"/>
      <c r="D396" s="893"/>
      <c r="E396" s="893"/>
      <c r="F396" s="893"/>
      <c r="G396" s="893"/>
      <c r="H396" s="893"/>
      <c r="I396" s="893"/>
      <c r="J396" s="893"/>
      <c r="K396" s="893"/>
      <c r="L396" s="628"/>
      <c r="M396" s="628"/>
      <c r="N396" s="810"/>
      <c r="O396" s="810"/>
      <c r="P396" s="810"/>
      <c r="Q396" s="810"/>
      <c r="R396" s="854" t="s">
        <v>98</v>
      </c>
      <c r="S396" s="855" t="e">
        <f aca="false">IF($Y396="Y",MIN(S374:S393),S394-$V396*S398)</f>
        <v>#DIV/0!</v>
      </c>
      <c r="T396" s="855" t="e">
        <f aca="false">IF($Y396="Y",MIN(T374:T393),T394-$V396*T398)</f>
        <v>#DIV/0!</v>
      </c>
      <c r="U396" s="855" t="e">
        <f aca="false">IF($Y396="Y",MIN(U374:U393),U394-$V396*U398)</f>
        <v>#DIV/0!</v>
      </c>
      <c r="V396" s="856" t="n">
        <v>1</v>
      </c>
      <c r="W396" s="669" t="s">
        <v>364</v>
      </c>
      <c r="X396" s="628"/>
      <c r="Y396" s="859" t="s">
        <v>166</v>
      </c>
      <c r="Z396" s="914"/>
      <c r="AP396" s="729"/>
      <c r="AQ396" s="628"/>
      <c r="AR396" s="628"/>
      <c r="AS396" s="628"/>
      <c r="AT396" s="854" t="s">
        <v>98</v>
      </c>
      <c r="AU396" s="857" t="e">
        <f aca="false">AU394-(AU400*AU398)</f>
        <v>#REF!</v>
      </c>
      <c r="AV396" s="857" t="e">
        <f aca="false">AV394-(AV400*AU398)</f>
        <v>#REF!</v>
      </c>
      <c r="AW396" s="628"/>
      <c r="AX396" s="857" t="e">
        <f aca="false">AX394-(AX400*AX398)</f>
        <v>#REF!</v>
      </c>
      <c r="AY396" s="857" t="e">
        <f aca="false">AY394-(AY400*AX398)</f>
        <v>#REF!</v>
      </c>
      <c r="AZ396" s="628"/>
      <c r="BA396" s="857" t="e">
        <f aca="false">BA394-(BA400*BA398)</f>
        <v>#REF!</v>
      </c>
      <c r="BB396" s="857" t="e">
        <f aca="false">BB394-(BB400*BA398)</f>
        <v>#REF!</v>
      </c>
      <c r="BC396" s="628"/>
      <c r="BD396" s="857" t="e">
        <f aca="false">BD394-(BD400*BD398)</f>
        <v>#REF!</v>
      </c>
      <c r="BE396" s="857" t="e">
        <f aca="false">BE394-(BE400*BD398)</f>
        <v>#REF!</v>
      </c>
      <c r="BF396" s="628"/>
      <c r="BG396" s="857" t="e">
        <f aca="false">BG394-(BG400*BG398)</f>
        <v>#REF!</v>
      </c>
      <c r="BH396" s="857" t="e">
        <f aca="false">BH394-(BH400*BG398)</f>
        <v>#REF!</v>
      </c>
      <c r="BI396" s="854"/>
      <c r="BJ396" s="857" t="e">
        <f aca="false">BJ394-(BJ400*BJ398)</f>
        <v>#DIV/0!</v>
      </c>
      <c r="BK396" s="857" t="e">
        <f aca="false">BK394-(BK400*BJ398)</f>
        <v>#DIV/0!</v>
      </c>
      <c r="BL396" s="628"/>
      <c r="BM396" s="857" t="e">
        <f aca="false">BM394-(BM400*BM398)</f>
        <v>#DIV/0!</v>
      </c>
      <c r="BN396" s="857" t="e">
        <f aca="false">BN394-(BN400*BM398)</f>
        <v>#DIV/0!</v>
      </c>
      <c r="BO396" s="628"/>
      <c r="BP396" s="857" t="e">
        <f aca="false">BP394-(BP400*BP398)</f>
        <v>#DIV/0!</v>
      </c>
      <c r="BQ396" s="857" t="e">
        <f aca="false">BQ394-(BQ400*BP398)</f>
        <v>#DIV/0!</v>
      </c>
      <c r="BR396" s="628"/>
      <c r="BS396" s="857" t="e">
        <f aca="false">BS394-(BS400*BS398)</f>
        <v>#DIV/0!</v>
      </c>
      <c r="BT396" s="857" t="e">
        <f aca="false">BT394-(BT400*BS398)</f>
        <v>#DIV/0!</v>
      </c>
      <c r="BU396" s="628"/>
      <c r="BV396" s="729"/>
    </row>
    <row r="397" s="667" customFormat="true" ht="14.25" hidden="false" customHeight="false" outlineLevel="0" collapsed="false">
      <c r="A397" s="846"/>
      <c r="B397" s="846"/>
      <c r="C397" s="858"/>
      <c r="D397" s="893"/>
      <c r="E397" s="893"/>
      <c r="F397" s="893"/>
      <c r="G397" s="893"/>
      <c r="H397" s="893"/>
      <c r="I397" s="893"/>
      <c r="J397" s="893"/>
      <c r="K397" s="893"/>
      <c r="L397" s="810"/>
      <c r="M397" s="810"/>
      <c r="N397" s="810"/>
      <c r="O397" s="810"/>
      <c r="P397" s="810"/>
      <c r="Q397" s="810"/>
      <c r="R397" s="854" t="s">
        <v>365</v>
      </c>
      <c r="S397" s="855" t="e">
        <f aca="false">IF((0.67*S398)&gt;S394,"no","yes")</f>
        <v>#DIV/0!</v>
      </c>
      <c r="T397" s="855" t="e">
        <f aca="false">IF((0.67*T398)&gt;T394,"no","yes")</f>
        <v>#DIV/0!</v>
      </c>
      <c r="U397" s="855" t="e">
        <f aca="false">IF((0.67*U398)&gt;U394,"no","yes")</f>
        <v>#DIV/0!</v>
      </c>
      <c r="V397" s="810"/>
      <c r="W397" s="810"/>
      <c r="X397" s="810"/>
      <c r="Z397" s="914"/>
      <c r="AP397" s="729"/>
      <c r="AQ397" s="810"/>
      <c r="AR397" s="810"/>
      <c r="AS397" s="861" t="s">
        <v>366</v>
      </c>
      <c r="AT397" s="861"/>
      <c r="AU397" s="856" t="n">
        <v>1</v>
      </c>
      <c r="AV397" s="810"/>
      <c r="AW397" s="810"/>
      <c r="AX397" s="856" t="n">
        <v>1</v>
      </c>
      <c r="AY397" s="810"/>
      <c r="AZ397" s="810"/>
      <c r="BA397" s="856" t="n">
        <v>1</v>
      </c>
      <c r="BB397" s="810"/>
      <c r="BC397" s="810"/>
      <c r="BD397" s="856" t="n">
        <v>1</v>
      </c>
      <c r="BE397" s="810"/>
      <c r="BF397" s="810"/>
      <c r="BG397" s="856" t="n">
        <v>1</v>
      </c>
      <c r="BH397" s="810"/>
      <c r="BI397" s="854"/>
      <c r="BJ397" s="856" t="n">
        <v>1</v>
      </c>
      <c r="BK397" s="810"/>
      <c r="BL397" s="810"/>
      <c r="BM397" s="856" t="n">
        <v>1</v>
      </c>
      <c r="BN397" s="810"/>
      <c r="BO397" s="810"/>
      <c r="BP397" s="856" t="n">
        <v>1</v>
      </c>
      <c r="BQ397" s="810"/>
      <c r="BR397" s="810"/>
      <c r="BS397" s="856" t="n">
        <v>1</v>
      </c>
      <c r="BT397" s="810"/>
      <c r="BU397" s="810"/>
      <c r="BV397" s="729"/>
    </row>
    <row r="398" s="667" customFormat="true" ht="14.25" hidden="false" customHeight="false" outlineLevel="0" collapsed="false">
      <c r="A398" s="846"/>
      <c r="B398" s="846"/>
      <c r="C398" s="858"/>
      <c r="D398" s="893"/>
      <c r="E398" s="893"/>
      <c r="F398" s="893"/>
      <c r="G398" s="893"/>
      <c r="H398" s="893"/>
      <c r="I398" s="893"/>
      <c r="J398" s="893"/>
      <c r="K398" s="893"/>
      <c r="L398" s="810"/>
      <c r="M398" s="810"/>
      <c r="N398" s="669"/>
      <c r="O398" s="669"/>
      <c r="P398" s="810"/>
      <c r="Q398" s="810"/>
      <c r="R398" s="854" t="s">
        <v>371</v>
      </c>
      <c r="S398" s="855" t="e">
        <f aca="false">_xlfn.STDEV.P(S374:S393)</f>
        <v>#DIV/0!</v>
      </c>
      <c r="T398" s="855" t="e">
        <f aca="false" t="array" ref="T398:T398">IF(S402="Y",SQRT(SUM(IFERROR(O374:O393*(S374:S393-(T394))^2,0))/((COUNTIFS(O374:O393,"&lt;&gt;"&amp;"")-1)/COUNTIFS(O374:O393,"&lt;&gt;"&amp;"")*SUM(O374:O393))),_xlfn.STDEV.P(T374:T393))</f>
        <v>#DIV/0!</v>
      </c>
      <c r="U398" s="855" t="e">
        <f aca="false" t="array" ref="U398:U398">SQRT(SUM(IFERROR(O374:O393*(S374:S393-(U394))^2,0))/((COUNTIFS(O374:O393,"&lt;&gt;"&amp;"")-1)/COUNTIFS(O374:O393,"&lt;&gt;"&amp;"")*SUM(O374:O393)))</f>
        <v>#DIV/0!</v>
      </c>
      <c r="V398" s="810"/>
      <c r="W398" s="810"/>
      <c r="X398" s="810"/>
      <c r="Z398" s="914"/>
      <c r="AP398" s="729"/>
      <c r="AQ398" s="810"/>
      <c r="AR398" s="810"/>
      <c r="AS398" s="861"/>
      <c r="AT398" s="861"/>
      <c r="AU398" s="856" t="n">
        <v>1</v>
      </c>
      <c r="AV398" s="810"/>
      <c r="AW398" s="810"/>
      <c r="AX398" s="856" t="n">
        <v>1</v>
      </c>
      <c r="AY398" s="810"/>
      <c r="AZ398" s="810"/>
      <c r="BA398" s="856" t="n">
        <v>1</v>
      </c>
      <c r="BB398" s="810"/>
      <c r="BC398" s="810"/>
      <c r="BD398" s="856" t="n">
        <v>1</v>
      </c>
      <c r="BE398" s="810"/>
      <c r="BF398" s="810"/>
      <c r="BG398" s="856" t="n">
        <v>1</v>
      </c>
      <c r="BH398" s="810"/>
      <c r="BI398" s="854"/>
      <c r="BJ398" s="856" t="n">
        <v>1</v>
      </c>
      <c r="BK398" s="810"/>
      <c r="BL398" s="810"/>
      <c r="BM398" s="856" t="n">
        <v>1</v>
      </c>
      <c r="BN398" s="810"/>
      <c r="BO398" s="810"/>
      <c r="BP398" s="856" t="n">
        <v>1</v>
      </c>
      <c r="BQ398" s="810"/>
      <c r="BR398" s="810"/>
      <c r="BS398" s="856" t="n">
        <v>1</v>
      </c>
      <c r="BT398" s="810"/>
      <c r="BU398" s="810"/>
      <c r="BV398" s="729"/>
    </row>
    <row r="399" s="667" customFormat="true" ht="15" hidden="false" customHeight="false" outlineLevel="0" collapsed="false">
      <c r="A399" s="810"/>
      <c r="B399" s="810"/>
      <c r="C399" s="828"/>
      <c r="D399" s="893"/>
      <c r="E399" s="893"/>
      <c r="F399" s="893"/>
      <c r="G399" s="893"/>
      <c r="H399" s="893"/>
      <c r="I399" s="893"/>
      <c r="J399" s="893"/>
      <c r="K399" s="893"/>
      <c r="L399" s="810"/>
      <c r="M399" s="810"/>
      <c r="N399" s="810"/>
      <c r="O399" s="810"/>
      <c r="P399" s="810"/>
      <c r="Q399" s="810"/>
      <c r="R399" s="863" t="s">
        <v>372</v>
      </c>
      <c r="S399" s="864" t="n">
        <f aca="false">COUNTIF(S374:S393,"&gt;0")</f>
        <v>0</v>
      </c>
      <c r="T399" s="864" t="n">
        <f aca="false">COUNTIF(T374:T393,"&gt;0")</f>
        <v>0</v>
      </c>
      <c r="U399" s="865"/>
      <c r="V399" s="866" t="s">
        <v>369</v>
      </c>
      <c r="W399" s="810"/>
      <c r="X399" s="810"/>
      <c r="Z399" s="729"/>
      <c r="AP399" s="729"/>
      <c r="AQ399" s="810"/>
      <c r="AR399" s="810"/>
      <c r="AS399" s="810"/>
      <c r="AT399" s="854" t="s">
        <v>365</v>
      </c>
      <c r="AU399" s="857" t="e">
        <f aca="false">IF((0.67*AU400)&gt;AU394,"no","yes")</f>
        <v>#REF!</v>
      </c>
      <c r="AV399" s="857" t="e">
        <f aca="false">IF((0.67*AV400)&gt;AV394,"no","yes")</f>
        <v>#REF!</v>
      </c>
      <c r="AW399" s="810"/>
      <c r="AX399" s="857" t="e">
        <f aca="false">IF((0.67*AX400)&gt;AX394,"no","yes")</f>
        <v>#REF!</v>
      </c>
      <c r="AY399" s="857" t="e">
        <f aca="false">IF((0.67*AY400)&gt;AY394,"no","yes")</f>
        <v>#REF!</v>
      </c>
      <c r="AZ399" s="810"/>
      <c r="BA399" s="857" t="e">
        <f aca="false">IF((0.67*BA400)&gt;BA394,"no","yes")</f>
        <v>#REF!</v>
      </c>
      <c r="BB399" s="857" t="e">
        <f aca="false">IF((0.67*BB400)&gt;BB394,"no","yes")</f>
        <v>#REF!</v>
      </c>
      <c r="BC399" s="810"/>
      <c r="BD399" s="857" t="e">
        <f aca="false">IF((0.67*BD400)&gt;BD394,"no","yes")</f>
        <v>#REF!</v>
      </c>
      <c r="BE399" s="857" t="e">
        <f aca="false">IF((0.67*BE400)&gt;BE394,"no","yes")</f>
        <v>#REF!</v>
      </c>
      <c r="BF399" s="810"/>
      <c r="BG399" s="857" t="e">
        <f aca="false">IF((0.67*BG400)&gt;BG394,"no","yes")</f>
        <v>#REF!</v>
      </c>
      <c r="BH399" s="857" t="e">
        <f aca="false">IF((0.67*BH400)&gt;BH394,"no","yes")</f>
        <v>#REF!</v>
      </c>
      <c r="BI399" s="863"/>
      <c r="BJ399" s="857" t="e">
        <f aca="false">IF((0.67*BJ400)&gt;BJ394,"no","yes")</f>
        <v>#DIV/0!</v>
      </c>
      <c r="BK399" s="857" t="e">
        <f aca="false">IF((0.67*BK400)&gt;BK394,"no","yes")</f>
        <v>#DIV/0!</v>
      </c>
      <c r="BL399" s="810"/>
      <c r="BM399" s="857" t="e">
        <f aca="false">IF((0.67*BM400)&gt;BM394,"no","yes")</f>
        <v>#DIV/0!</v>
      </c>
      <c r="BN399" s="857" t="e">
        <f aca="false">IF((0.67*BN400)&gt;BN394,"no","yes")</f>
        <v>#DIV/0!</v>
      </c>
      <c r="BO399" s="810"/>
      <c r="BP399" s="857" t="e">
        <f aca="false">IF((0.67*BP400)&gt;BP394,"no","yes")</f>
        <v>#DIV/0!</v>
      </c>
      <c r="BQ399" s="857" t="e">
        <f aca="false">IF((0.67*BQ400)&gt;BQ394,"no","yes")</f>
        <v>#DIV/0!</v>
      </c>
      <c r="BR399" s="810"/>
      <c r="BS399" s="857" t="e">
        <f aca="false">IF((0.67*BS400)&gt;BS394,"no","yes")</f>
        <v>#DIV/0!</v>
      </c>
      <c r="BT399" s="857" t="e">
        <f aca="false">IF((0.67*BT400)&gt;BT394,"no","yes")</f>
        <v>#DIV/0!</v>
      </c>
      <c r="BU399" s="810"/>
      <c r="BV399" s="729"/>
    </row>
    <row r="400" s="667" customFormat="true" ht="14.25" hidden="false" customHeight="false" outlineLevel="0" collapsed="false">
      <c r="C400" s="846"/>
      <c r="D400" s="893"/>
      <c r="E400" s="893"/>
      <c r="F400" s="893"/>
      <c r="G400" s="893"/>
      <c r="H400" s="893"/>
      <c r="I400" s="893"/>
      <c r="J400" s="893"/>
      <c r="K400" s="893"/>
      <c r="L400" s="810"/>
      <c r="M400" s="810"/>
      <c r="N400" s="810"/>
      <c r="O400" s="810"/>
      <c r="P400" s="810"/>
      <c r="Q400" s="810"/>
      <c r="R400" s="810"/>
      <c r="S400" s="810"/>
      <c r="T400" s="838"/>
      <c r="U400" s="838"/>
      <c r="V400" s="894"/>
      <c r="W400" s="895"/>
      <c r="X400" s="896"/>
      <c r="Z400" s="729"/>
      <c r="AP400" s="729"/>
      <c r="AQ400" s="810"/>
      <c r="AR400" s="810"/>
      <c r="AS400" s="810"/>
      <c r="AT400" s="854" t="s">
        <v>371</v>
      </c>
      <c r="AU400" s="857" t="e">
        <f aca="false">_xlfn.STDEV.P(AU374:AU393)</f>
        <v>#REF!</v>
      </c>
      <c r="AV400" s="857" t="e">
        <f aca="false">_xlfn.STDEV.P(AV374:AV393)</f>
        <v>#REF!</v>
      </c>
      <c r="AW400" s="810"/>
      <c r="AX400" s="857" t="e">
        <f aca="false">_xlfn.STDEV.P(AX374:AX393)</f>
        <v>#REF!</v>
      </c>
      <c r="AY400" s="857" t="e">
        <f aca="false">_xlfn.STDEV.P(AY374:AY393)</f>
        <v>#REF!</v>
      </c>
      <c r="AZ400" s="810"/>
      <c r="BA400" s="857" t="e">
        <f aca="false">_xlfn.STDEV.P(BA374:BA393)</f>
        <v>#REF!</v>
      </c>
      <c r="BB400" s="857" t="e">
        <f aca="false">_xlfn.STDEV.P(BB374:BB393)</f>
        <v>#REF!</v>
      </c>
      <c r="BC400" s="810"/>
      <c r="BD400" s="857" t="e">
        <f aca="false">_xlfn.STDEV.P(BD374:BD393)</f>
        <v>#REF!</v>
      </c>
      <c r="BE400" s="857" t="e">
        <f aca="false">_xlfn.STDEV.P(BE374:BE393)</f>
        <v>#REF!</v>
      </c>
      <c r="BF400" s="810"/>
      <c r="BG400" s="857" t="e">
        <f aca="false">_xlfn.STDEV.P(BG374:BG393)</f>
        <v>#REF!</v>
      </c>
      <c r="BH400" s="857" t="e">
        <f aca="false">_xlfn.STDEV.P(BH374:BH393)</f>
        <v>#REF!</v>
      </c>
      <c r="BI400" s="810"/>
      <c r="BJ400" s="857" t="e">
        <f aca="false">_xlfn.STDEV.P(BJ374:BJ393)</f>
        <v>#DIV/0!</v>
      </c>
      <c r="BK400" s="857" t="e">
        <f aca="false">_xlfn.STDEV.P(BK374:BK393)</f>
        <v>#DIV/0!</v>
      </c>
      <c r="BL400" s="810"/>
      <c r="BM400" s="857" t="e">
        <f aca="false">_xlfn.STDEV.P(BM374:BM393)</f>
        <v>#DIV/0!</v>
      </c>
      <c r="BN400" s="857" t="e">
        <f aca="false">_xlfn.STDEV.P(BN374:BN393)</f>
        <v>#DIV/0!</v>
      </c>
      <c r="BO400" s="810"/>
      <c r="BP400" s="857" t="e">
        <f aca="false">_xlfn.STDEV.P(BP374:BP393)</f>
        <v>#DIV/0!</v>
      </c>
      <c r="BQ400" s="857" t="e">
        <f aca="false">_xlfn.STDEV.P(BQ374:BQ393)</f>
        <v>#DIV/0!</v>
      </c>
      <c r="BR400" s="810"/>
      <c r="BS400" s="857" t="e">
        <f aca="false">_xlfn.STDEV.P(BS374:BS393)</f>
        <v>#DIV/0!</v>
      </c>
      <c r="BT400" s="857" t="e">
        <f aca="false">_xlfn.STDEV.P(BT374:BT393)</f>
        <v>#DIV/0!</v>
      </c>
      <c r="BV400" s="729"/>
    </row>
    <row r="401" s="667" customFormat="true" ht="15" hidden="false" customHeight="false" outlineLevel="0" collapsed="false">
      <c r="A401" s="862" t="str">
        <f aca="false">HYPERLINK("#"&amp;"'"&amp;A$1&amp;"'!a1","Back to top")</f>
        <v>Back to top</v>
      </c>
      <c r="B401" s="862"/>
      <c r="C401" s="810"/>
      <c r="D401" s="893"/>
      <c r="E401" s="893"/>
      <c r="F401" s="893"/>
      <c r="G401" s="893"/>
      <c r="H401" s="893"/>
      <c r="I401" s="893"/>
      <c r="J401" s="893"/>
      <c r="K401" s="893"/>
      <c r="S401" s="869" t="s">
        <v>373</v>
      </c>
      <c r="T401" s="708"/>
      <c r="U401" s="810"/>
      <c r="V401" s="897"/>
      <c r="W401" s="898"/>
      <c r="X401" s="899"/>
      <c r="Z401" s="729"/>
      <c r="AP401" s="729"/>
      <c r="AQ401" s="810"/>
      <c r="AR401" s="810"/>
      <c r="AS401" s="810"/>
      <c r="AT401" s="863" t="s">
        <v>372</v>
      </c>
      <c r="AU401" s="868" t="n">
        <f aca="false">COUNTIF(AU374:AU393,"&gt;0")</f>
        <v>0</v>
      </c>
      <c r="AV401" s="868" t="n">
        <f aca="false">COUNTIF(AV374:AV393,"&gt;0")</f>
        <v>0</v>
      </c>
      <c r="AW401" s="810"/>
      <c r="AX401" s="868" t="n">
        <f aca="false">COUNTIF(AX374:AX393,"&gt;0")</f>
        <v>0</v>
      </c>
      <c r="AY401" s="868" t="n">
        <f aca="false">COUNTIF(AY374:AY393,"&gt;0")</f>
        <v>0</v>
      </c>
      <c r="AZ401" s="810"/>
      <c r="BA401" s="868" t="n">
        <f aca="false">COUNTIF(BA374:BA393,"&gt;0")</f>
        <v>0</v>
      </c>
      <c r="BB401" s="868" t="n">
        <f aca="false">COUNTIF(BB374:BB393,"&gt;0")</f>
        <v>0</v>
      </c>
      <c r="BC401" s="810"/>
      <c r="BD401" s="868" t="n">
        <f aca="false">COUNTIF(BD374:BD393,"&gt;0")</f>
        <v>0</v>
      </c>
      <c r="BE401" s="868" t="n">
        <f aca="false">COUNTIF(BE374:BE393,"&gt;0")</f>
        <v>0</v>
      </c>
      <c r="BF401" s="810"/>
      <c r="BG401" s="868" t="n">
        <f aca="false">COUNTIF(BG374:BG393,"&gt;0")</f>
        <v>0</v>
      </c>
      <c r="BH401" s="868" t="n">
        <f aca="false">COUNTIF(BH374:BH393,"&gt;0")</f>
        <v>0</v>
      </c>
      <c r="BI401" s="810"/>
      <c r="BJ401" s="868" t="n">
        <f aca="false">COUNTIF(BJ374:BJ393,"&gt;0")</f>
        <v>0</v>
      </c>
      <c r="BK401" s="868" t="n">
        <f aca="false">COUNTIF(BK374:BK393,"&gt;0")</f>
        <v>0</v>
      </c>
      <c r="BL401" s="810"/>
      <c r="BM401" s="868" t="n">
        <f aca="false">COUNTIF(BM374:BM393,"&gt;0")</f>
        <v>0</v>
      </c>
      <c r="BN401" s="868" t="n">
        <f aca="false">COUNTIF(BN374:BN393,"&gt;0")</f>
        <v>0</v>
      </c>
      <c r="BO401" s="810"/>
      <c r="BP401" s="868" t="n">
        <f aca="false">COUNTIF(BP374:BP393,"&gt;0")</f>
        <v>0</v>
      </c>
      <c r="BQ401" s="868" t="n">
        <f aca="false">COUNTIF(BQ374:BQ393,"&gt;0")</f>
        <v>0</v>
      </c>
      <c r="BR401" s="810"/>
      <c r="BS401" s="868" t="n">
        <f aca="false">COUNTIF(BS374:BS393,"&gt;0")</f>
        <v>0</v>
      </c>
      <c r="BT401" s="868" t="n">
        <f aca="false">COUNTIF(BT374:BT393,"&gt;0")</f>
        <v>0</v>
      </c>
      <c r="BV401" s="729"/>
    </row>
    <row r="402" s="667" customFormat="true" ht="14.25" hidden="false" customHeight="false" outlineLevel="0" collapsed="false">
      <c r="S402" s="870" t="s">
        <v>166</v>
      </c>
      <c r="T402" s="708"/>
      <c r="U402" s="810"/>
      <c r="V402" s="897"/>
      <c r="W402" s="898"/>
      <c r="X402" s="899"/>
      <c r="Z402" s="729"/>
      <c r="AP402" s="729"/>
      <c r="AT402" s="905"/>
      <c r="BV402" s="729"/>
    </row>
    <row r="403" s="667" customFormat="true" ht="14.25" hidden="false" customHeight="false" outlineLevel="0" collapsed="false">
      <c r="T403" s="708"/>
      <c r="U403" s="810"/>
      <c r="V403" s="902"/>
      <c r="W403" s="903"/>
      <c r="X403" s="904"/>
      <c r="Z403" s="729"/>
      <c r="AP403" s="729"/>
      <c r="AT403" s="905"/>
      <c r="BV403" s="729"/>
    </row>
    <row r="404" customFormat="false" ht="15" hidden="false" customHeight="false" outlineLevel="0" collapsed="false">
      <c r="U404" s="810"/>
      <c r="V404" s="810"/>
      <c r="W404" s="810"/>
      <c r="X404" s="810"/>
    </row>
    <row r="405" s="600" customFormat="true" ht="15.75" hidden="false" customHeight="false" outlineLevel="0" collapsed="false">
      <c r="A405" s="800" t="n">
        <f aca="false">1+A371</f>
        <v>11</v>
      </c>
      <c r="B405" s="800"/>
      <c r="C405" s="801" t="s">
        <v>552</v>
      </c>
      <c r="D405" s="881"/>
      <c r="E405" s="881"/>
      <c r="F405" s="881"/>
      <c r="G405" s="881"/>
      <c r="H405" s="881"/>
      <c r="I405" s="802"/>
      <c r="J405" s="802"/>
      <c r="K405" s="881"/>
      <c r="L405" s="881"/>
      <c r="M405" s="802"/>
      <c r="N405" s="802"/>
      <c r="O405" s="802"/>
      <c r="P405" s="802"/>
      <c r="Q405" s="802"/>
      <c r="R405" s="802"/>
      <c r="S405" s="802"/>
      <c r="T405" s="882"/>
      <c r="U405" s="882"/>
      <c r="V405" s="802"/>
      <c r="W405" s="802"/>
      <c r="X405" s="802"/>
      <c r="Z405" s="883"/>
      <c r="AQ405" s="771" t="n">
        <f aca="false">A405</f>
        <v>11</v>
      </c>
      <c r="AR405" s="771" t="str">
        <f aca="false">C405</f>
        <v>Energy Efficiency Factor - SOLUTION</v>
      </c>
      <c r="AT405" s="883"/>
    </row>
    <row r="406" s="667" customFormat="true" ht="15" hidden="false" customHeight="false" outlineLevel="0" collapsed="false">
      <c r="A406" s="884"/>
      <c r="B406" s="884"/>
      <c r="C406" s="884"/>
      <c r="D406" s="785"/>
      <c r="E406" s="785"/>
      <c r="F406" s="785"/>
      <c r="G406" s="785"/>
      <c r="H406" s="785"/>
      <c r="I406" s="810"/>
      <c r="J406" s="810"/>
      <c r="K406" s="785"/>
      <c r="L406" s="785"/>
      <c r="M406" s="810"/>
      <c r="N406" s="810"/>
      <c r="O406" s="810"/>
      <c r="P406" s="810"/>
      <c r="Q406" s="810"/>
      <c r="R406" s="810"/>
      <c r="S406" s="810"/>
      <c r="T406" s="838"/>
      <c r="U406" s="838"/>
      <c r="V406" s="810"/>
      <c r="W406" s="810"/>
      <c r="X406" s="810"/>
      <c r="Z406" s="728"/>
      <c r="AP406" s="729"/>
      <c r="AQ406" s="628"/>
      <c r="AR406" s="628"/>
      <c r="AS406" s="628"/>
      <c r="AT406" s="628"/>
      <c r="AU406" s="809" t="e">
        <f aca="false">IF($AT$44="Region",'Advanced Controls'!$A$59,#REF!)</f>
        <v>#REF!</v>
      </c>
      <c r="AV406" s="809"/>
      <c r="AW406" s="628"/>
      <c r="AX406" s="809" t="e">
        <f aca="false">IF($AT$44="Region",'Advanced Controls'!$A$60,#REF!)</f>
        <v>#REF!</v>
      </c>
      <c r="AY406" s="809"/>
      <c r="AZ406" s="628"/>
      <c r="BA406" s="809" t="e">
        <f aca="false">IF($AT$44="Region",'Advanced Controls'!$A$61,#REF!)</f>
        <v>#REF!</v>
      </c>
      <c r="BB406" s="809"/>
      <c r="BC406" s="628"/>
      <c r="BD406" s="809" t="e">
        <f aca="false">IF($AT$44="Region",'Advanced Controls'!$A$62,#REF!)</f>
        <v>#REF!</v>
      </c>
      <c r="BE406" s="809"/>
      <c r="BF406" s="628"/>
      <c r="BG406" s="809" t="e">
        <f aca="false">IF($AT$44="Region",'Advanced Controls'!$A$63,#REF!)</f>
        <v>#REF!</v>
      </c>
      <c r="BH406" s="809"/>
      <c r="BI406" s="628"/>
      <c r="BJ406" s="809" t="s">
        <v>80</v>
      </c>
      <c r="BK406" s="809"/>
      <c r="BL406" s="628"/>
      <c r="BM406" s="809" t="s">
        <v>81</v>
      </c>
      <c r="BN406" s="809"/>
      <c r="BO406" s="628"/>
      <c r="BP406" s="809" t="s">
        <v>82</v>
      </c>
      <c r="BQ406" s="809"/>
      <c r="BR406" s="628"/>
      <c r="BS406" s="809" t="s">
        <v>83</v>
      </c>
      <c r="BT406" s="809"/>
      <c r="BU406" s="628"/>
      <c r="BV406" s="729"/>
    </row>
    <row r="407" s="667" customFormat="true" ht="45.75" hidden="false" customHeight="false" outlineLevel="0" collapsed="false">
      <c r="A407" s="848" t="s">
        <v>329</v>
      </c>
      <c r="B407" s="812" t="s">
        <v>104</v>
      </c>
      <c r="C407" s="816" t="s">
        <v>330</v>
      </c>
      <c r="D407" s="907" t="s">
        <v>331</v>
      </c>
      <c r="E407" s="907" t="s">
        <v>332</v>
      </c>
      <c r="F407" s="816" t="s">
        <v>333</v>
      </c>
      <c r="G407" s="815" t="s">
        <v>326</v>
      </c>
      <c r="H407" s="816" t="s">
        <v>334</v>
      </c>
      <c r="I407" s="816" t="s">
        <v>335</v>
      </c>
      <c r="J407" s="816" t="s">
        <v>336</v>
      </c>
      <c r="K407" s="908" t="s">
        <v>337</v>
      </c>
      <c r="L407" s="818" t="s">
        <v>338</v>
      </c>
      <c r="M407" s="819" t="s">
        <v>339</v>
      </c>
      <c r="N407" s="820" t="s">
        <v>340</v>
      </c>
      <c r="O407" s="821" t="s">
        <v>341</v>
      </c>
      <c r="P407" s="820" t="s">
        <v>342</v>
      </c>
      <c r="Q407" s="807"/>
      <c r="R407" s="822" t="s">
        <v>343</v>
      </c>
      <c r="S407" s="823" t="s">
        <v>344</v>
      </c>
      <c r="T407" s="824" t="s">
        <v>345</v>
      </c>
      <c r="U407" s="823" t="s">
        <v>346</v>
      </c>
      <c r="V407" s="825" t="s">
        <v>347</v>
      </c>
      <c r="W407" s="807"/>
      <c r="X407" s="807"/>
      <c r="Z407" s="728"/>
      <c r="AP407" s="729"/>
      <c r="AQ407" s="807"/>
      <c r="AR407" s="807"/>
      <c r="AS407" s="825" t="s">
        <v>348</v>
      </c>
      <c r="AT407" s="807"/>
      <c r="AU407" s="826" t="s">
        <v>344</v>
      </c>
      <c r="AV407" s="827" t="s">
        <v>345</v>
      </c>
      <c r="AW407" s="807"/>
      <c r="AX407" s="826" t="s">
        <v>344</v>
      </c>
      <c r="AY407" s="827" t="s">
        <v>345</v>
      </c>
      <c r="AZ407" s="807"/>
      <c r="BA407" s="826" t="s">
        <v>344</v>
      </c>
      <c r="BB407" s="827" t="s">
        <v>345</v>
      </c>
      <c r="BC407" s="807"/>
      <c r="BD407" s="826" t="s">
        <v>344</v>
      </c>
      <c r="BE407" s="827" t="s">
        <v>345</v>
      </c>
      <c r="BF407" s="807"/>
      <c r="BG407" s="826" t="s">
        <v>344</v>
      </c>
      <c r="BH407" s="827" t="s">
        <v>345</v>
      </c>
      <c r="BI407" s="807"/>
      <c r="BJ407" s="826" t="s">
        <v>344</v>
      </c>
      <c r="BK407" s="827" t="s">
        <v>345</v>
      </c>
      <c r="BL407" s="807"/>
      <c r="BM407" s="826" t="s">
        <v>344</v>
      </c>
      <c r="BN407" s="827" t="s">
        <v>345</v>
      </c>
      <c r="BO407" s="807"/>
      <c r="BP407" s="826" t="s">
        <v>344</v>
      </c>
      <c r="BQ407" s="827" t="s">
        <v>345</v>
      </c>
      <c r="BR407" s="807"/>
      <c r="BS407" s="826" t="s">
        <v>344</v>
      </c>
      <c r="BT407" s="827" t="s">
        <v>345</v>
      </c>
      <c r="BU407" s="807"/>
      <c r="BV407" s="729"/>
    </row>
    <row r="408" s="667" customFormat="true" ht="15" hidden="false" customHeight="false" outlineLevel="0" collapsed="false">
      <c r="A408" s="828" t="n">
        <v>1</v>
      </c>
      <c r="B408" s="829" t="str">
        <f aca="false">CONCATENATE(E408,": ",C408)</f>
        <v>: </v>
      </c>
      <c r="C408" s="831"/>
      <c r="D408" s="831"/>
      <c r="E408" s="831"/>
      <c r="F408" s="871"/>
      <c r="G408" s="831"/>
      <c r="H408" s="832"/>
      <c r="I408" s="830"/>
      <c r="J408" s="830"/>
      <c r="K408" s="834"/>
      <c r="L408" s="834"/>
      <c r="M408" s="833"/>
      <c r="N408" s="836" t="s">
        <v>15</v>
      </c>
      <c r="O408" s="837"/>
      <c r="P408" s="833"/>
      <c r="Q408" s="838"/>
      <c r="R408" s="839"/>
      <c r="S408" s="840" t="str">
        <f aca="false">IF(R408="Y","",IF(AND(M408="",K408=""),"",IF(M408="",K408,M408)))</f>
        <v/>
      </c>
      <c r="T408" s="841" t="str">
        <f aca="false">IF(S408="","",IF($S$436="Y",U408,IF(S408&gt;=$S$428-$AB$35*$S$432,IF(S408&lt;=$S$428+$AB$35*$S$432,S408,""),"")))</f>
        <v/>
      </c>
      <c r="U408" s="840" t="str">
        <f aca="false">IF(R408="Y","",IF(AND(M408="",K408=""),"",IF(M408="",K408*O408,M408*O408)))</f>
        <v/>
      </c>
      <c r="V408" s="842" t="str">
        <f aca="false">IF(AND(N408="",L408=""),"",IF(N408="",L408,N408))</f>
        <v>%</v>
      </c>
      <c r="W408" s="628"/>
      <c r="X408" s="628"/>
      <c r="Z408" s="728"/>
      <c r="AP408" s="729"/>
      <c r="AQ408" s="628"/>
      <c r="AR408" s="628"/>
      <c r="AS408" s="843" t="str">
        <f aca="false">$U408</f>
        <v/>
      </c>
      <c r="AT408" s="628"/>
      <c r="AU408" s="843" t="e">
        <f aca="false">IF($AT$44="region",IF($E408=AU$762,$S408,""),IF($G408=AU$762,$S408,""))</f>
        <v>#REF!</v>
      </c>
      <c r="AV408" s="843" t="e">
        <f aca="false">IF($AT$44="Region",IF($E408=AU$762,$T408,""),IF($G408=AU$762,$T408,""))</f>
        <v>#REF!</v>
      </c>
      <c r="AW408" s="628"/>
      <c r="AX408" s="843" t="e">
        <f aca="false">IF($AT$44="region",IF($E408=AX$762,$S408,""),IF($G408=AX$762,$S408,""))</f>
        <v>#REF!</v>
      </c>
      <c r="AY408" s="843" t="e">
        <f aca="false">IF($AT$44="Region",IF($E408=AX$762,$T408,""),IF($G408=AX$762,$T408,""))</f>
        <v>#REF!</v>
      </c>
      <c r="AZ408" s="628"/>
      <c r="BA408" s="843" t="e">
        <f aca="false">IF($AT$44="region",IF($E408=BA$762,$S408,""),IF($G408=BA$762,$S408,""))</f>
        <v>#REF!</v>
      </c>
      <c r="BB408" s="843" t="e">
        <f aca="false">IF($AT$44="Region",IF($E408=BA$762,$T408,""),IF($G408=BA$762,$T408,""))</f>
        <v>#REF!</v>
      </c>
      <c r="BC408" s="628"/>
      <c r="BD408" s="843" t="e">
        <f aca="false">IF($AT$44="region",IF($E408=BD$762,$S408,""),IF($G408=BD$762,$S408,""))</f>
        <v>#REF!</v>
      </c>
      <c r="BE408" s="843" t="e">
        <f aca="false">IF($AT$44="Region",IF($E408=BD$762,$T408,""),IF($G408=BD$762,$T408,""))</f>
        <v>#REF!</v>
      </c>
      <c r="BF408" s="628"/>
      <c r="BG408" s="843" t="e">
        <f aca="false">IF($AT$44="region",IF($E408=BG$762,$S408,""),IF($G408=BG$762,$S408,""))</f>
        <v>#REF!</v>
      </c>
      <c r="BH408" s="843" t="e">
        <f aca="false">IF($AT$44="Region",IF($E408=BG$762,$T408,""),IF($G408=BG$762,$T408,""))</f>
        <v>#REF!</v>
      </c>
      <c r="BI408" s="628"/>
      <c r="BJ408" s="843" t="str">
        <f aca="false">IF($E408=$BJ$47,S408,"")</f>
        <v/>
      </c>
      <c r="BK408" s="843" t="str">
        <f aca="false">IF($E408=$BJ$47,T408,"")</f>
        <v/>
      </c>
      <c r="BL408" s="628"/>
      <c r="BM408" s="843" t="str">
        <f aca="false">IF($E408=$BM$47,S408,"")</f>
        <v/>
      </c>
      <c r="BN408" s="843" t="str">
        <f aca="false">IF($E408=$BM$47,T408,"")</f>
        <v/>
      </c>
      <c r="BO408" s="628"/>
      <c r="BP408" s="843" t="str">
        <f aca="false">IF($E408=$BP$47,S408,"")</f>
        <v/>
      </c>
      <c r="BQ408" s="843" t="str">
        <f aca="false">IF($E408=$BP$47,T408,"")</f>
        <v/>
      </c>
      <c r="BR408" s="628"/>
      <c r="BS408" s="843" t="str">
        <f aca="false">IF($E408=$BS$47,S408,"")</f>
        <v/>
      </c>
      <c r="BT408" s="843" t="str">
        <f aca="false">IF($E408=$BS$47,T408,"")</f>
        <v/>
      </c>
      <c r="BU408" s="628"/>
      <c r="BV408" s="729"/>
    </row>
    <row r="409" s="667" customFormat="true" ht="15" hidden="false" customHeight="false" outlineLevel="0" collapsed="false">
      <c r="A409" s="828" t="n">
        <v>2</v>
      </c>
      <c r="B409" s="829" t="str">
        <f aca="false">CONCATENATE(E409,": ",C409)</f>
        <v>: </v>
      </c>
      <c r="C409" s="831"/>
      <c r="D409" s="831"/>
      <c r="E409" s="831"/>
      <c r="F409" s="831"/>
      <c r="G409" s="831"/>
      <c r="H409" s="832"/>
      <c r="I409" s="830"/>
      <c r="J409" s="830"/>
      <c r="K409" s="837"/>
      <c r="L409" s="834"/>
      <c r="M409" s="833"/>
      <c r="N409" s="836" t="s">
        <v>15</v>
      </c>
      <c r="O409" s="837"/>
      <c r="P409" s="833"/>
      <c r="Q409" s="838"/>
      <c r="R409" s="839"/>
      <c r="S409" s="840" t="str">
        <f aca="false">IF(R409="Y","",IF(AND(M409="",K409=""),"",IF(M409="",K409,M409)))</f>
        <v/>
      </c>
      <c r="T409" s="841" t="str">
        <f aca="false">IF(S409="","",IF($S$436="Y",U409,IF(S409&gt;=$S$428-$AB$35*$S$432,IF(S409&lt;=$S$428+$AB$35*$S$432,S409,""),"")))</f>
        <v/>
      </c>
      <c r="U409" s="840" t="str">
        <f aca="false">IF(R409="Y","",IF(AND(M409="",K409=""),"",IF(M409="",K409*O409,M409*O409)))</f>
        <v/>
      </c>
      <c r="V409" s="842" t="str">
        <f aca="false">IF(AND(N409="",L409=""),"",IF(N409="",L409,N409))</f>
        <v>%</v>
      </c>
      <c r="W409" s="628"/>
      <c r="X409" s="628"/>
      <c r="Z409" s="728"/>
      <c r="AP409" s="729"/>
      <c r="AQ409" s="628"/>
      <c r="AR409" s="628"/>
      <c r="AS409" s="844"/>
      <c r="AT409" s="628"/>
      <c r="AU409" s="843" t="e">
        <f aca="false">IF($AT$44="region",IF($E409=AU$762,$S409,""),IF($G409=AU$762,$S409,""))</f>
        <v>#REF!</v>
      </c>
      <c r="AV409" s="843" t="e">
        <f aca="false">IF($AT$44="Region",IF($E409=AU$762,$T409,""),IF($G409=AU$762,$T409,""))</f>
        <v>#REF!</v>
      </c>
      <c r="AW409" s="628"/>
      <c r="AX409" s="843" t="e">
        <f aca="false">IF($AT$44="region",IF($E409=AX$762,$S409,""),IF($G409=AX$762,$S409,""))</f>
        <v>#REF!</v>
      </c>
      <c r="AY409" s="843" t="e">
        <f aca="false">IF($AT$44="Region",IF($E409=AX$762,$T409,""),IF($G409=AX$762,$T409,""))</f>
        <v>#REF!</v>
      </c>
      <c r="AZ409" s="628"/>
      <c r="BA409" s="843" t="e">
        <f aca="false">IF($AT$44="region",IF($E409=BA$762,$S409,""),IF($G409=BA$762,$S409,""))</f>
        <v>#REF!</v>
      </c>
      <c r="BB409" s="843" t="e">
        <f aca="false">IF($AT$44="Region",IF($E409=BA$762,$T409,""),IF($G409=BA$762,$T409,""))</f>
        <v>#REF!</v>
      </c>
      <c r="BC409" s="628"/>
      <c r="BD409" s="843" t="e">
        <f aca="false">IF($AT$44="region",IF($E409=BD$762,$S409,""),IF($G409=BD$762,$S409,""))</f>
        <v>#REF!</v>
      </c>
      <c r="BE409" s="843" t="e">
        <f aca="false">IF($AT$44="Region",IF($E409=BD$762,$T409,""),IF($G409=BD$762,$T409,""))</f>
        <v>#REF!</v>
      </c>
      <c r="BF409" s="628"/>
      <c r="BG409" s="843" t="e">
        <f aca="false">IF($AT$44="region",IF($E409=BG$762,$S409,""),IF($G409=BG$762,$S409,""))</f>
        <v>#REF!</v>
      </c>
      <c r="BH409" s="843" t="e">
        <f aca="false">IF($AT$44="Region",IF($E409=BG$762,$T409,""),IF($G409=BG$762,$T409,""))</f>
        <v>#REF!</v>
      </c>
      <c r="BI409" s="628"/>
      <c r="BJ409" s="843" t="str">
        <f aca="false">IF($E409=$BJ$47,S409,"")</f>
        <v/>
      </c>
      <c r="BK409" s="843" t="str">
        <f aca="false">IF($E409=$BJ$47,T409,"")</f>
        <v/>
      </c>
      <c r="BL409" s="628"/>
      <c r="BM409" s="843" t="str">
        <f aca="false">IF($E409=$BM$47,S409,"")</f>
        <v/>
      </c>
      <c r="BN409" s="843" t="str">
        <f aca="false">IF($E409=$BM$47,T409,"")</f>
        <v/>
      </c>
      <c r="BO409" s="628"/>
      <c r="BP409" s="843" t="str">
        <f aca="false">IF($E409=$BP$47,S409,"")</f>
        <v/>
      </c>
      <c r="BQ409" s="843" t="str">
        <f aca="false">IF($E409=$BP$47,T409,"")</f>
        <v/>
      </c>
      <c r="BR409" s="628"/>
      <c r="BS409" s="843" t="str">
        <f aca="false">IF($E409=$BS$47,S409,"")</f>
        <v/>
      </c>
      <c r="BT409" s="843" t="str">
        <f aca="false">IF($E409=$BS$47,T409,"")</f>
        <v/>
      </c>
      <c r="BU409" s="628"/>
      <c r="BV409" s="729"/>
    </row>
    <row r="410" s="667" customFormat="true" ht="15" hidden="false" customHeight="false" outlineLevel="0" collapsed="false">
      <c r="A410" s="828" t="n">
        <v>3</v>
      </c>
      <c r="B410" s="829" t="str">
        <f aca="false">CONCATENATE(E410,": ",C410)</f>
        <v>: </v>
      </c>
      <c r="C410" s="830"/>
      <c r="D410" s="830"/>
      <c r="E410" s="831"/>
      <c r="F410" s="830"/>
      <c r="G410" s="831"/>
      <c r="H410" s="832"/>
      <c r="I410" s="830"/>
      <c r="J410" s="830"/>
      <c r="K410" s="833"/>
      <c r="L410" s="834"/>
      <c r="M410" s="833"/>
      <c r="N410" s="836" t="s">
        <v>15</v>
      </c>
      <c r="O410" s="837"/>
      <c r="P410" s="833"/>
      <c r="Q410" s="838"/>
      <c r="R410" s="839"/>
      <c r="S410" s="840" t="str">
        <f aca="false">IF(R410="Y","",IF(AND(M410="",K410=""),"",IF(M410="",K410,M410)))</f>
        <v/>
      </c>
      <c r="T410" s="841" t="str">
        <f aca="false">IF(S410="","",IF($S$436="Y",U410,IF(S410&gt;=$S$428-$AB$35*$S$432,IF(S410&lt;=$S$428+$AB$35*$S$432,S410,""),"")))</f>
        <v/>
      </c>
      <c r="U410" s="840" t="str">
        <f aca="false">IF(R410="Y","",IF(AND(M410="",K410=""),"",IF(M410="",K410*O410,M410*O410)))</f>
        <v/>
      </c>
      <c r="V410" s="842" t="str">
        <f aca="false">IF(AND(N410="",L410=""),"",IF(N410="",L410,N410))</f>
        <v>%</v>
      </c>
      <c r="W410" s="628"/>
      <c r="X410" s="628"/>
      <c r="Z410" s="728"/>
      <c r="AP410" s="729"/>
      <c r="AQ410" s="628"/>
      <c r="AR410" s="628"/>
      <c r="AS410" s="844"/>
      <c r="AT410" s="628"/>
      <c r="AU410" s="843" t="e">
        <f aca="false">IF($AT$44="region",IF($E410=AU$762,$S410,""),IF($G410=AU$762,$S410,""))</f>
        <v>#REF!</v>
      </c>
      <c r="AV410" s="843" t="e">
        <f aca="false">IF($AT$44="Region",IF($E410=AU$762,$T410,""),IF($G410=AU$762,$T410,""))</f>
        <v>#REF!</v>
      </c>
      <c r="AW410" s="628"/>
      <c r="AX410" s="843" t="e">
        <f aca="false">IF($AT$44="region",IF($E410=AX$762,$S410,""),IF($G410=AX$762,$S410,""))</f>
        <v>#REF!</v>
      </c>
      <c r="AY410" s="843" t="e">
        <f aca="false">IF($AT$44="Region",IF($E410=AX$762,$T410,""),IF($G410=AX$762,$T410,""))</f>
        <v>#REF!</v>
      </c>
      <c r="AZ410" s="628"/>
      <c r="BA410" s="843" t="e">
        <f aca="false">IF($AT$44="region",IF($E410=BA$762,$S410,""),IF($G410=BA$762,$S410,""))</f>
        <v>#REF!</v>
      </c>
      <c r="BB410" s="843" t="e">
        <f aca="false">IF($AT$44="Region",IF($E410=BA$762,$T410,""),IF($G410=BA$762,$T410,""))</f>
        <v>#REF!</v>
      </c>
      <c r="BC410" s="628"/>
      <c r="BD410" s="843" t="e">
        <f aca="false">IF($AT$44="region",IF($E410=BD$762,$S410,""),IF($G410=BD$762,$S410,""))</f>
        <v>#REF!</v>
      </c>
      <c r="BE410" s="843" t="e">
        <f aca="false">IF($AT$44="Region",IF($E410=BD$762,$T410,""),IF($G410=BD$762,$T410,""))</f>
        <v>#REF!</v>
      </c>
      <c r="BF410" s="628"/>
      <c r="BG410" s="843" t="e">
        <f aca="false">IF($AT$44="region",IF($E410=BG$762,$S410,""),IF($G410=BG$762,$S410,""))</f>
        <v>#REF!</v>
      </c>
      <c r="BH410" s="843" t="e">
        <f aca="false">IF($AT$44="Region",IF($E410=BG$762,$T410,""),IF($G410=BG$762,$T410,""))</f>
        <v>#REF!</v>
      </c>
      <c r="BI410" s="628"/>
      <c r="BJ410" s="843" t="str">
        <f aca="false">IF($E410=$BJ$47,S410,"")</f>
        <v/>
      </c>
      <c r="BK410" s="843" t="str">
        <f aca="false">IF($E410=$BJ$47,T410,"")</f>
        <v/>
      </c>
      <c r="BL410" s="628"/>
      <c r="BM410" s="843" t="str">
        <f aca="false">IF($E410=$BM$47,S410,"")</f>
        <v/>
      </c>
      <c r="BN410" s="843" t="str">
        <f aca="false">IF($E410=$BM$47,T410,"")</f>
        <v/>
      </c>
      <c r="BO410" s="628"/>
      <c r="BP410" s="843" t="str">
        <f aca="false">IF($E410=$BP$47,S410,"")</f>
        <v/>
      </c>
      <c r="BQ410" s="843" t="str">
        <f aca="false">IF($E410=$BP$47,T410,"")</f>
        <v/>
      </c>
      <c r="BR410" s="628"/>
      <c r="BS410" s="843" t="str">
        <f aca="false">IF($E410=$BS$47,S410,"")</f>
        <v/>
      </c>
      <c r="BT410" s="843" t="str">
        <f aca="false">IF($E410=$BS$47,T410,"")</f>
        <v/>
      </c>
      <c r="BU410" s="628"/>
      <c r="BV410" s="729"/>
    </row>
    <row r="411" s="667" customFormat="true" ht="15" hidden="false" customHeight="false" outlineLevel="0" collapsed="false">
      <c r="A411" s="828" t="n">
        <v>4</v>
      </c>
      <c r="B411" s="829" t="str">
        <f aca="false">CONCATENATE(E411,": ",C411)</f>
        <v>: </v>
      </c>
      <c r="C411" s="830"/>
      <c r="D411" s="830"/>
      <c r="E411" s="831"/>
      <c r="F411" s="830"/>
      <c r="G411" s="831"/>
      <c r="H411" s="832"/>
      <c r="I411" s="830"/>
      <c r="J411" s="830"/>
      <c r="K411" s="833"/>
      <c r="L411" s="834"/>
      <c r="M411" s="833"/>
      <c r="N411" s="836" t="s">
        <v>15</v>
      </c>
      <c r="O411" s="837"/>
      <c r="P411" s="833"/>
      <c r="Q411" s="838"/>
      <c r="R411" s="839"/>
      <c r="S411" s="840" t="str">
        <f aca="false">IF(R411="Y","",IF(AND(M411="",K411=""),"",IF(M411="",K411,M411)))</f>
        <v/>
      </c>
      <c r="T411" s="841" t="str">
        <f aca="false">IF(S411="","",IF($S$436="Y",U411,IF(S411&gt;=$S$428-$AB$35*$S$432,IF(S411&lt;=$S$428+$AB$35*$S$432,S411,""),"")))</f>
        <v/>
      </c>
      <c r="U411" s="840" t="str">
        <f aca="false">IF(R411="Y","",IF(AND(M411="",K411=""),"",IF(M411="",K411*O411,M411*O411)))</f>
        <v/>
      </c>
      <c r="V411" s="842" t="str">
        <f aca="false">IF(AND(N411="",L411=""),"",IF(N411="",L411,N411))</f>
        <v>%</v>
      </c>
      <c r="W411" s="628"/>
      <c r="X411" s="628"/>
      <c r="Z411" s="728"/>
      <c r="AP411" s="729"/>
      <c r="AQ411" s="628"/>
      <c r="AR411" s="628"/>
      <c r="AS411" s="844"/>
      <c r="AT411" s="628"/>
      <c r="AU411" s="843" t="e">
        <f aca="false">IF($AT$44="region",IF($E411=AU$762,$S411,""),IF($G411=AU$762,$S411,""))</f>
        <v>#REF!</v>
      </c>
      <c r="AV411" s="843" t="e">
        <f aca="false">IF($AT$44="Region",IF($E411=AU$762,$T411,""),IF($G411=AU$762,$T411,""))</f>
        <v>#REF!</v>
      </c>
      <c r="AW411" s="628"/>
      <c r="AX411" s="843" t="e">
        <f aca="false">IF($AT$44="region",IF($E411=AX$762,$S411,""),IF($G411=AX$762,$S411,""))</f>
        <v>#REF!</v>
      </c>
      <c r="AY411" s="843" t="e">
        <f aca="false">IF($AT$44="Region",IF($E411=AX$762,$T411,""),IF($G411=AX$762,$T411,""))</f>
        <v>#REF!</v>
      </c>
      <c r="AZ411" s="628"/>
      <c r="BA411" s="843" t="e">
        <f aca="false">IF($AT$44="region",IF($E411=BA$762,$S411,""),IF($G411=BA$762,$S411,""))</f>
        <v>#REF!</v>
      </c>
      <c r="BB411" s="843" t="e">
        <f aca="false">IF($AT$44="Region",IF($E411=BA$762,$T411,""),IF($G411=BA$762,$T411,""))</f>
        <v>#REF!</v>
      </c>
      <c r="BC411" s="628"/>
      <c r="BD411" s="843" t="e">
        <f aca="false">IF($AT$44="region",IF($E411=BD$762,$S411,""),IF($G411=BD$762,$S411,""))</f>
        <v>#REF!</v>
      </c>
      <c r="BE411" s="843" t="e">
        <f aca="false">IF($AT$44="Region",IF($E411=BD$762,$T411,""),IF($G411=BD$762,$T411,""))</f>
        <v>#REF!</v>
      </c>
      <c r="BF411" s="628"/>
      <c r="BG411" s="843" t="e">
        <f aca="false">IF($AT$44="region",IF($E411=BG$762,$S411,""),IF($G411=BG$762,$S411,""))</f>
        <v>#REF!</v>
      </c>
      <c r="BH411" s="843" t="e">
        <f aca="false">IF($AT$44="Region",IF($E411=BG$762,$T411,""),IF($G411=BG$762,$T411,""))</f>
        <v>#REF!</v>
      </c>
      <c r="BI411" s="628"/>
      <c r="BJ411" s="843" t="str">
        <f aca="false">IF($E411=$BJ$47,S411,"")</f>
        <v/>
      </c>
      <c r="BK411" s="843" t="str">
        <f aca="false">IF($E411=$BJ$47,T411,"")</f>
        <v/>
      </c>
      <c r="BL411" s="628"/>
      <c r="BM411" s="843" t="str">
        <f aca="false">IF($E411=$BM$47,S411,"")</f>
        <v/>
      </c>
      <c r="BN411" s="843" t="str">
        <f aca="false">IF($E411=$BM$47,T411,"")</f>
        <v/>
      </c>
      <c r="BO411" s="628"/>
      <c r="BP411" s="843" t="str">
        <f aca="false">IF($E411=$BP$47,S411,"")</f>
        <v/>
      </c>
      <c r="BQ411" s="843" t="str">
        <f aca="false">IF($E411=$BP$47,T411,"")</f>
        <v/>
      </c>
      <c r="BR411" s="628"/>
      <c r="BS411" s="843" t="str">
        <f aca="false">IF($E411=$BS$47,S411,"")</f>
        <v/>
      </c>
      <c r="BT411" s="843" t="str">
        <f aca="false">IF($E411=$BS$47,T411,"")</f>
        <v/>
      </c>
      <c r="BU411" s="628"/>
      <c r="BV411" s="729"/>
    </row>
    <row r="412" s="667" customFormat="true" ht="15" hidden="false" customHeight="false" outlineLevel="0" collapsed="false">
      <c r="A412" s="828" t="n">
        <v>5</v>
      </c>
      <c r="B412" s="829" t="str">
        <f aca="false">CONCATENATE(E412,": ",C412)</f>
        <v>: </v>
      </c>
      <c r="C412" s="830"/>
      <c r="D412" s="830"/>
      <c r="E412" s="831"/>
      <c r="F412" s="830"/>
      <c r="G412" s="831"/>
      <c r="H412" s="832"/>
      <c r="I412" s="830"/>
      <c r="J412" s="830"/>
      <c r="K412" s="833"/>
      <c r="L412" s="834"/>
      <c r="M412" s="833"/>
      <c r="N412" s="836" t="s">
        <v>15</v>
      </c>
      <c r="O412" s="837"/>
      <c r="P412" s="833"/>
      <c r="Q412" s="838"/>
      <c r="R412" s="839"/>
      <c r="S412" s="840" t="str">
        <f aca="false">IF(R412="Y","",IF(AND(M412="",K412=""),"",IF(M412="",K412,M412)))</f>
        <v/>
      </c>
      <c r="T412" s="841" t="str">
        <f aca="false">IF(S412="","",IF($S$436="Y",U412,IF(S412&gt;=$S$428-$AB$35*$S$432,IF(S412&lt;=$S$428+$AB$35*$S$432,S412,""),"")))</f>
        <v/>
      </c>
      <c r="U412" s="840" t="str">
        <f aca="false">IF(R412="Y","",IF(AND(M412="",K412=""),"",IF(M412="",K412*O412,M412*O412)))</f>
        <v/>
      </c>
      <c r="V412" s="842" t="str">
        <f aca="false">IF(AND(N412="",L412=""),"",IF(N412="",L412,N412))</f>
        <v>%</v>
      </c>
      <c r="W412" s="628"/>
      <c r="X412" s="628"/>
      <c r="Z412" s="728"/>
      <c r="AP412" s="729"/>
      <c r="AQ412" s="628"/>
      <c r="AR412" s="628"/>
      <c r="AS412" s="844"/>
      <c r="AT412" s="628"/>
      <c r="AU412" s="843" t="e">
        <f aca="false">IF($AT$44="region",IF($E412=AU$762,$S412,""),IF($G412=AU$762,$S412,""))</f>
        <v>#REF!</v>
      </c>
      <c r="AV412" s="843" t="e">
        <f aca="false">IF($AT$44="Region",IF($E412=AU$762,$T412,""),IF($G412=AU$762,$T412,""))</f>
        <v>#REF!</v>
      </c>
      <c r="AW412" s="628"/>
      <c r="AX412" s="843" t="e">
        <f aca="false">IF($AT$44="region",IF($E412=AX$762,$S412,""),IF($G412=AX$762,$S412,""))</f>
        <v>#REF!</v>
      </c>
      <c r="AY412" s="843" t="e">
        <f aca="false">IF($AT$44="Region",IF($E412=AX$762,$T412,""),IF($G412=AX$762,$T412,""))</f>
        <v>#REF!</v>
      </c>
      <c r="AZ412" s="628"/>
      <c r="BA412" s="843" t="e">
        <f aca="false">IF($AT$44="region",IF($E412=BA$762,$S412,""),IF($G412=BA$762,$S412,""))</f>
        <v>#REF!</v>
      </c>
      <c r="BB412" s="843" t="e">
        <f aca="false">IF($AT$44="Region",IF($E412=BA$762,$T412,""),IF($G412=BA$762,$T412,""))</f>
        <v>#REF!</v>
      </c>
      <c r="BC412" s="628"/>
      <c r="BD412" s="843" t="e">
        <f aca="false">IF($AT$44="region",IF($E412=BD$762,$S412,""),IF($G412=BD$762,$S412,""))</f>
        <v>#REF!</v>
      </c>
      <c r="BE412" s="843" t="e">
        <f aca="false">IF($AT$44="Region",IF($E412=BD$762,$T412,""),IF($G412=BD$762,$T412,""))</f>
        <v>#REF!</v>
      </c>
      <c r="BF412" s="628"/>
      <c r="BG412" s="843" t="e">
        <f aca="false">IF($AT$44="region",IF($E412=BG$762,$S412,""),IF($G412=BG$762,$S412,""))</f>
        <v>#REF!</v>
      </c>
      <c r="BH412" s="843" t="e">
        <f aca="false">IF($AT$44="Region",IF($E412=BG$762,$T412,""),IF($G412=BG$762,$T412,""))</f>
        <v>#REF!</v>
      </c>
      <c r="BI412" s="628"/>
      <c r="BJ412" s="843" t="str">
        <f aca="false">IF($E412=$BJ$47,S412,"")</f>
        <v/>
      </c>
      <c r="BK412" s="843" t="str">
        <f aca="false">IF($E412=$BJ$47,T412,"")</f>
        <v/>
      </c>
      <c r="BL412" s="628"/>
      <c r="BM412" s="843" t="str">
        <f aca="false">IF($E412=$BM$47,S412,"")</f>
        <v/>
      </c>
      <c r="BN412" s="843" t="str">
        <f aca="false">IF($E412=$BM$47,T412,"")</f>
        <v/>
      </c>
      <c r="BO412" s="628"/>
      <c r="BP412" s="843" t="str">
        <f aca="false">IF($E412=$BP$47,S412,"")</f>
        <v/>
      </c>
      <c r="BQ412" s="843" t="str">
        <f aca="false">IF($E412=$BP$47,T412,"")</f>
        <v/>
      </c>
      <c r="BR412" s="628"/>
      <c r="BS412" s="843" t="str">
        <f aca="false">IF($E412=$BS$47,S412,"")</f>
        <v/>
      </c>
      <c r="BT412" s="843" t="str">
        <f aca="false">IF($E412=$BS$47,T412,"")</f>
        <v/>
      </c>
      <c r="BU412" s="628"/>
      <c r="BV412" s="729"/>
    </row>
    <row r="413" s="667" customFormat="true" ht="15" hidden="false" customHeight="false" outlineLevel="0" collapsed="false">
      <c r="A413" s="828" t="n">
        <v>6</v>
      </c>
      <c r="B413" s="829" t="str">
        <f aca="false">CONCATENATE(E413,": ",C413)</f>
        <v>: </v>
      </c>
      <c r="C413" s="830"/>
      <c r="D413" s="830"/>
      <c r="E413" s="831"/>
      <c r="F413" s="830"/>
      <c r="G413" s="831"/>
      <c r="H413" s="832"/>
      <c r="I413" s="830"/>
      <c r="J413" s="830"/>
      <c r="K413" s="833"/>
      <c r="L413" s="834"/>
      <c r="M413" s="833"/>
      <c r="N413" s="836" t="s">
        <v>15</v>
      </c>
      <c r="O413" s="837"/>
      <c r="P413" s="833"/>
      <c r="Q413" s="838"/>
      <c r="R413" s="839"/>
      <c r="S413" s="840" t="str">
        <f aca="false">IF(R413="Y","",IF(AND(M413="",K413=""),"",IF(M413="",K413,M413)))</f>
        <v/>
      </c>
      <c r="T413" s="841" t="str">
        <f aca="false">IF(S413="","",IF($S$436="Y",U413,IF(S413&gt;=$S$428-$AB$35*$S$432,IF(S413&lt;=$S$428+$AB$35*$S$432,S413,""),"")))</f>
        <v/>
      </c>
      <c r="U413" s="840" t="str">
        <f aca="false">IF(R413="Y","",IF(AND(M413="",K413=""),"",IF(M413="",K413*O413,M413*O413)))</f>
        <v/>
      </c>
      <c r="V413" s="842" t="str">
        <f aca="false">IF(AND(N413="",L413=""),"",IF(N413="",L413,N413))</f>
        <v>%</v>
      </c>
      <c r="W413" s="628"/>
      <c r="X413" s="628"/>
      <c r="Z413" s="728"/>
      <c r="AP413" s="729"/>
      <c r="AQ413" s="628"/>
      <c r="AR413" s="628"/>
      <c r="AS413" s="844"/>
      <c r="AT413" s="628"/>
      <c r="AU413" s="843" t="e">
        <f aca="false">IF($AT$44="region",IF($E413=AU$762,$S413,""),IF($G413=AU$762,$S413,""))</f>
        <v>#REF!</v>
      </c>
      <c r="AV413" s="843" t="e">
        <f aca="false">IF($AT$44="Region",IF($E413=AU$762,$T413,""),IF($G413=AU$762,$T413,""))</f>
        <v>#REF!</v>
      </c>
      <c r="AW413" s="628"/>
      <c r="AX413" s="843" t="e">
        <f aca="false">IF($AT$44="region",IF($E413=AX$762,$S413,""),IF($G413=AX$762,$S413,""))</f>
        <v>#REF!</v>
      </c>
      <c r="AY413" s="843" t="e">
        <f aca="false">IF($AT$44="Region",IF($E413=AX$762,$T413,""),IF($G413=AX$762,$T413,""))</f>
        <v>#REF!</v>
      </c>
      <c r="AZ413" s="628"/>
      <c r="BA413" s="843" t="e">
        <f aca="false">IF($AT$44="region",IF($E413=BA$762,$S413,""),IF($G413=BA$762,$S413,""))</f>
        <v>#REF!</v>
      </c>
      <c r="BB413" s="843" t="e">
        <f aca="false">IF($AT$44="Region",IF($E413=BA$762,$T413,""),IF($G413=BA$762,$T413,""))</f>
        <v>#REF!</v>
      </c>
      <c r="BC413" s="628"/>
      <c r="BD413" s="843" t="e">
        <f aca="false">IF($AT$44="region",IF($E413=BD$762,$S413,""),IF($G413=BD$762,$S413,""))</f>
        <v>#REF!</v>
      </c>
      <c r="BE413" s="843" t="e">
        <f aca="false">IF($AT$44="Region",IF($E413=BD$762,$T413,""),IF($G413=BD$762,$T413,""))</f>
        <v>#REF!</v>
      </c>
      <c r="BF413" s="628"/>
      <c r="BG413" s="843" t="e">
        <f aca="false">IF($AT$44="region",IF($E413=BG$762,$S413,""),IF($G413=BG$762,$S413,""))</f>
        <v>#REF!</v>
      </c>
      <c r="BH413" s="843" t="e">
        <f aca="false">IF($AT$44="Region",IF($E413=BG$762,$T413,""),IF($G413=BG$762,$T413,""))</f>
        <v>#REF!</v>
      </c>
      <c r="BI413" s="628"/>
      <c r="BJ413" s="843" t="str">
        <f aca="false">IF($E413=$BJ$47,S413,"")</f>
        <v/>
      </c>
      <c r="BK413" s="843" t="str">
        <f aca="false">IF($E413=$BJ$47,T413,"")</f>
        <v/>
      </c>
      <c r="BL413" s="628"/>
      <c r="BM413" s="843" t="str">
        <f aca="false">IF($E413=$BM$47,S413,"")</f>
        <v/>
      </c>
      <c r="BN413" s="843" t="str">
        <f aca="false">IF($E413=$BM$47,T413,"")</f>
        <v/>
      </c>
      <c r="BO413" s="628"/>
      <c r="BP413" s="843" t="str">
        <f aca="false">IF($E413=$BP$47,S413,"")</f>
        <v/>
      </c>
      <c r="BQ413" s="843" t="str">
        <f aca="false">IF($E413=$BP$47,T413,"")</f>
        <v/>
      </c>
      <c r="BR413" s="628"/>
      <c r="BS413" s="843" t="str">
        <f aca="false">IF($E413=$BS$47,S413,"")</f>
        <v/>
      </c>
      <c r="BT413" s="843" t="str">
        <f aca="false">IF($E413=$BS$47,T413,"")</f>
        <v/>
      </c>
      <c r="BU413" s="628"/>
      <c r="BV413" s="729"/>
    </row>
    <row r="414" s="667" customFormat="true" ht="15" hidden="false" customHeight="false" outlineLevel="0" collapsed="false">
      <c r="A414" s="828" t="n">
        <v>7</v>
      </c>
      <c r="B414" s="829" t="str">
        <f aca="false">CONCATENATE(E414,": ",C414)</f>
        <v>: </v>
      </c>
      <c r="C414" s="830"/>
      <c r="D414" s="830"/>
      <c r="E414" s="831"/>
      <c r="F414" s="830"/>
      <c r="G414" s="831"/>
      <c r="H414" s="832"/>
      <c r="I414" s="830"/>
      <c r="J414" s="830"/>
      <c r="K414" s="833"/>
      <c r="L414" s="834"/>
      <c r="M414" s="833"/>
      <c r="N414" s="836" t="s">
        <v>15</v>
      </c>
      <c r="O414" s="837"/>
      <c r="P414" s="833"/>
      <c r="Q414" s="838"/>
      <c r="R414" s="839"/>
      <c r="S414" s="840" t="str">
        <f aca="false">IF(R414="Y","",IF(AND(M414="",K414=""),"",IF(M414="",K414,M414)))</f>
        <v/>
      </c>
      <c r="T414" s="841" t="str">
        <f aca="false">IF(S414="","",IF($S$436="Y",U414,IF(S414&gt;=$S$428-$AB$35*$S$432,IF(S414&lt;=$S$428+$AB$35*$S$432,S414,""),"")))</f>
        <v/>
      </c>
      <c r="U414" s="840" t="str">
        <f aca="false">IF(R414="Y","",IF(AND(M414="",K414=""),"",IF(M414="",K414*O414,M414*O414)))</f>
        <v/>
      </c>
      <c r="V414" s="842" t="str">
        <f aca="false">IF(AND(N414="",L414=""),"",IF(N414="",L414,N414))</f>
        <v>%</v>
      </c>
      <c r="W414" s="628"/>
      <c r="X414" s="628"/>
      <c r="Z414" s="728"/>
      <c r="AP414" s="729"/>
      <c r="AQ414" s="628"/>
      <c r="AR414" s="628"/>
      <c r="AS414" s="844"/>
      <c r="AT414" s="628"/>
      <c r="AU414" s="843" t="e">
        <f aca="false">IF($AT$44="region",IF($E414=AU$762,$S414,""),IF($G414=AU$762,$S414,""))</f>
        <v>#REF!</v>
      </c>
      <c r="AV414" s="843" t="e">
        <f aca="false">IF($AT$44="Region",IF($E414=AU$762,$T414,""),IF($G414=AU$762,$T414,""))</f>
        <v>#REF!</v>
      </c>
      <c r="AW414" s="628"/>
      <c r="AX414" s="843" t="e">
        <f aca="false">IF($AT$44="region",IF($E414=AX$762,$S414,""),IF($G414=AX$762,$S414,""))</f>
        <v>#REF!</v>
      </c>
      <c r="AY414" s="843" t="e">
        <f aca="false">IF($AT$44="Region",IF($E414=AX$762,$T414,""),IF($G414=AX$762,$T414,""))</f>
        <v>#REF!</v>
      </c>
      <c r="AZ414" s="628"/>
      <c r="BA414" s="843" t="e">
        <f aca="false">IF($AT$44="region",IF($E414=BA$762,$S414,""),IF($G414=BA$762,$S414,""))</f>
        <v>#REF!</v>
      </c>
      <c r="BB414" s="843" t="e">
        <f aca="false">IF($AT$44="Region",IF($E414=BA$762,$T414,""),IF($G414=BA$762,$T414,""))</f>
        <v>#REF!</v>
      </c>
      <c r="BC414" s="628"/>
      <c r="BD414" s="843" t="e">
        <f aca="false">IF($AT$44="region",IF($E414=BD$762,$S414,""),IF($G414=BD$762,$S414,""))</f>
        <v>#REF!</v>
      </c>
      <c r="BE414" s="843" t="e">
        <f aca="false">IF($AT$44="Region",IF($E414=BD$762,$T414,""),IF($G414=BD$762,$T414,""))</f>
        <v>#REF!</v>
      </c>
      <c r="BF414" s="628"/>
      <c r="BG414" s="843" t="e">
        <f aca="false">IF($AT$44="region",IF($E414=BG$762,$S414,""),IF($G414=BG$762,$S414,""))</f>
        <v>#REF!</v>
      </c>
      <c r="BH414" s="843" t="e">
        <f aca="false">IF($AT$44="Region",IF($E414=BG$762,$T414,""),IF($G414=BG$762,$T414,""))</f>
        <v>#REF!</v>
      </c>
      <c r="BI414" s="628"/>
      <c r="BJ414" s="843" t="str">
        <f aca="false">IF($E414=$BJ$47,S414,"")</f>
        <v/>
      </c>
      <c r="BK414" s="843" t="str">
        <f aca="false">IF($E414=$BJ$47,T414,"")</f>
        <v/>
      </c>
      <c r="BL414" s="628"/>
      <c r="BM414" s="843" t="str">
        <f aca="false">IF($E414=$BM$47,S414,"")</f>
        <v/>
      </c>
      <c r="BN414" s="843" t="str">
        <f aca="false">IF($E414=$BM$47,T414,"")</f>
        <v/>
      </c>
      <c r="BO414" s="628"/>
      <c r="BP414" s="843" t="str">
        <f aca="false">IF($E414=$BP$47,S414,"")</f>
        <v/>
      </c>
      <c r="BQ414" s="843" t="str">
        <f aca="false">IF($E414=$BP$47,T414,"")</f>
        <v/>
      </c>
      <c r="BR414" s="628"/>
      <c r="BS414" s="843" t="str">
        <f aca="false">IF($E414=$BS$47,S414,"")</f>
        <v/>
      </c>
      <c r="BT414" s="843" t="str">
        <f aca="false">IF($E414=$BS$47,T414,"")</f>
        <v/>
      </c>
      <c r="BU414" s="628"/>
      <c r="BV414" s="729"/>
    </row>
    <row r="415" s="667" customFormat="true" ht="15" hidden="false" customHeight="false" outlineLevel="0" collapsed="false">
      <c r="A415" s="828" t="n">
        <v>8</v>
      </c>
      <c r="B415" s="829" t="str">
        <f aca="false">CONCATENATE(E415,": ",C415)</f>
        <v>: </v>
      </c>
      <c r="C415" s="830"/>
      <c r="D415" s="830"/>
      <c r="E415" s="831"/>
      <c r="F415" s="830"/>
      <c r="G415" s="831"/>
      <c r="H415" s="832"/>
      <c r="I415" s="830"/>
      <c r="J415" s="830"/>
      <c r="K415" s="833"/>
      <c r="L415" s="834"/>
      <c r="M415" s="833"/>
      <c r="N415" s="836" t="s">
        <v>15</v>
      </c>
      <c r="O415" s="837"/>
      <c r="P415" s="833"/>
      <c r="Q415" s="838"/>
      <c r="R415" s="839"/>
      <c r="S415" s="840" t="str">
        <f aca="false">IF(R415="Y","",IF(AND(M415="",K415=""),"",IF(M415="",K415,M415)))</f>
        <v/>
      </c>
      <c r="T415" s="841" t="str">
        <f aca="false">IF(S415="","",IF($S$436="Y",U415,IF(S415&gt;=$S$428-$AB$35*$S$432,IF(S415&lt;=$S$428+$AB$35*$S$432,S415,""),"")))</f>
        <v/>
      </c>
      <c r="U415" s="840" t="str">
        <f aca="false">IF(R415="Y","",IF(AND(M415="",K415=""),"",IF(M415="",K415*O415,M415*O415)))</f>
        <v/>
      </c>
      <c r="V415" s="842" t="str">
        <f aca="false">IF(AND(N415="",L415=""),"",IF(N415="",L415,N415))</f>
        <v>%</v>
      </c>
      <c r="W415" s="628"/>
      <c r="X415" s="628"/>
      <c r="Z415" s="728"/>
      <c r="AP415" s="729"/>
      <c r="AQ415" s="628"/>
      <c r="AR415" s="628"/>
      <c r="AS415" s="844"/>
      <c r="AT415" s="628"/>
      <c r="AU415" s="843" t="e">
        <f aca="false">IF($AT$44="region",IF($E415=AU$762,$S415,""),IF($G415=AU$762,$S415,""))</f>
        <v>#REF!</v>
      </c>
      <c r="AV415" s="843" t="e">
        <f aca="false">IF($AT$44="Region",IF($E415=AU$762,$T415,""),IF($G415=AU$762,$T415,""))</f>
        <v>#REF!</v>
      </c>
      <c r="AW415" s="628"/>
      <c r="AX415" s="843" t="e">
        <f aca="false">IF($AT$44="region",IF($E415=AX$762,$S415,""),IF($G415=AX$762,$S415,""))</f>
        <v>#REF!</v>
      </c>
      <c r="AY415" s="843" t="e">
        <f aca="false">IF($AT$44="Region",IF($E415=AX$762,$T415,""),IF($G415=AX$762,$T415,""))</f>
        <v>#REF!</v>
      </c>
      <c r="AZ415" s="628"/>
      <c r="BA415" s="843" t="e">
        <f aca="false">IF($AT$44="region",IF($E415=BA$762,$S415,""),IF($G415=BA$762,$S415,""))</f>
        <v>#REF!</v>
      </c>
      <c r="BB415" s="843" t="e">
        <f aca="false">IF($AT$44="Region",IF($E415=BA$762,$T415,""),IF($G415=BA$762,$T415,""))</f>
        <v>#REF!</v>
      </c>
      <c r="BC415" s="628"/>
      <c r="BD415" s="843" t="e">
        <f aca="false">IF($AT$44="region",IF($E415=BD$762,$S415,""),IF($G415=BD$762,$S415,""))</f>
        <v>#REF!</v>
      </c>
      <c r="BE415" s="843" t="e">
        <f aca="false">IF($AT$44="Region",IF($E415=BD$762,$T415,""),IF($G415=BD$762,$T415,""))</f>
        <v>#REF!</v>
      </c>
      <c r="BF415" s="628"/>
      <c r="BG415" s="843" t="e">
        <f aca="false">IF($AT$44="region",IF($E415=BG$762,$S415,""),IF($G415=BG$762,$S415,""))</f>
        <v>#REF!</v>
      </c>
      <c r="BH415" s="843" t="e">
        <f aca="false">IF($AT$44="Region",IF($E415=BG$762,$T415,""),IF($G415=BG$762,$T415,""))</f>
        <v>#REF!</v>
      </c>
      <c r="BI415" s="628"/>
      <c r="BJ415" s="843" t="str">
        <f aca="false">IF($E415=$BJ$47,S415,"")</f>
        <v/>
      </c>
      <c r="BK415" s="843" t="str">
        <f aca="false">IF($E415=$BJ$47,T415,"")</f>
        <v/>
      </c>
      <c r="BL415" s="628"/>
      <c r="BM415" s="843" t="str">
        <f aca="false">IF($E415=$BM$47,S415,"")</f>
        <v/>
      </c>
      <c r="BN415" s="843" t="str">
        <f aca="false">IF($E415=$BM$47,T415,"")</f>
        <v/>
      </c>
      <c r="BO415" s="628"/>
      <c r="BP415" s="843" t="str">
        <f aca="false">IF($E415=$BP$47,S415,"")</f>
        <v/>
      </c>
      <c r="BQ415" s="843" t="str">
        <f aca="false">IF($E415=$BP$47,T415,"")</f>
        <v/>
      </c>
      <c r="BR415" s="628"/>
      <c r="BS415" s="843" t="str">
        <f aca="false">IF($E415=$BS$47,S415,"")</f>
        <v/>
      </c>
      <c r="BT415" s="843" t="str">
        <f aca="false">IF($E415=$BS$47,T415,"")</f>
        <v/>
      </c>
      <c r="BU415" s="628"/>
      <c r="BV415" s="729"/>
    </row>
    <row r="416" s="667" customFormat="true" ht="15" hidden="false" customHeight="false" outlineLevel="0" collapsed="false">
      <c r="A416" s="828" t="n">
        <v>9</v>
      </c>
      <c r="B416" s="829" t="str">
        <f aca="false">CONCATENATE(E416,": ",C416)</f>
        <v>: </v>
      </c>
      <c r="C416" s="830"/>
      <c r="D416" s="830"/>
      <c r="E416" s="831"/>
      <c r="F416" s="830"/>
      <c r="G416" s="831"/>
      <c r="H416" s="832"/>
      <c r="I416" s="830"/>
      <c r="J416" s="830"/>
      <c r="K416" s="833"/>
      <c r="L416" s="834"/>
      <c r="M416" s="833"/>
      <c r="N416" s="836" t="s">
        <v>15</v>
      </c>
      <c r="O416" s="837"/>
      <c r="P416" s="833"/>
      <c r="Q416" s="838"/>
      <c r="R416" s="839"/>
      <c r="S416" s="840" t="str">
        <f aca="false">IF(R416="Y","",IF(AND(M416="",K416=""),"",IF(M416="",K416,M416)))</f>
        <v/>
      </c>
      <c r="T416" s="841" t="str">
        <f aca="false">IF(S416="","",IF($S$436="Y",U416,IF(S416&gt;=$S$428-$AB$35*$S$432,IF(S416&lt;=$S$428+$AB$35*$S$432,S416,""),"")))</f>
        <v/>
      </c>
      <c r="U416" s="840" t="str">
        <f aca="false">IF(R416="Y","",IF(AND(M416="",K416=""),"",IF(M416="",K416*O416,M416*O416)))</f>
        <v/>
      </c>
      <c r="V416" s="842" t="str">
        <f aca="false">IF(AND(N416="",L416=""),"",IF(N416="",L416,N416))</f>
        <v>%</v>
      </c>
      <c r="W416" s="628"/>
      <c r="X416" s="628"/>
      <c r="Z416" s="728"/>
      <c r="AP416" s="729"/>
      <c r="AQ416" s="628"/>
      <c r="AR416" s="628"/>
      <c r="AS416" s="844"/>
      <c r="AT416" s="628"/>
      <c r="AU416" s="843" t="e">
        <f aca="false">IF($AT$44="region",IF($E416=AU$762,$S416,""),IF($G416=AU$762,$S416,""))</f>
        <v>#REF!</v>
      </c>
      <c r="AV416" s="843" t="e">
        <f aca="false">IF($AT$44="Region",IF($E416=AU$762,$T416,""),IF($G416=AU$762,$T416,""))</f>
        <v>#REF!</v>
      </c>
      <c r="AW416" s="628"/>
      <c r="AX416" s="843" t="e">
        <f aca="false">IF($AT$44="region",IF($E416=AX$762,$S416,""),IF($G416=AX$762,$S416,""))</f>
        <v>#REF!</v>
      </c>
      <c r="AY416" s="843" t="e">
        <f aca="false">IF($AT$44="Region",IF($E416=AX$762,$T416,""),IF($G416=AX$762,$T416,""))</f>
        <v>#REF!</v>
      </c>
      <c r="AZ416" s="628"/>
      <c r="BA416" s="843" t="e">
        <f aca="false">IF($AT$44="region",IF($E416=BA$762,$S416,""),IF($G416=BA$762,$S416,""))</f>
        <v>#REF!</v>
      </c>
      <c r="BB416" s="843" t="e">
        <f aca="false">IF($AT$44="Region",IF($E416=BA$762,$T416,""),IF($G416=BA$762,$T416,""))</f>
        <v>#REF!</v>
      </c>
      <c r="BC416" s="628"/>
      <c r="BD416" s="843" t="e">
        <f aca="false">IF($AT$44="region",IF($E416=BD$762,$S416,""),IF($G416=BD$762,$S416,""))</f>
        <v>#REF!</v>
      </c>
      <c r="BE416" s="843" t="e">
        <f aca="false">IF($AT$44="Region",IF($E416=BD$762,$T416,""),IF($G416=BD$762,$T416,""))</f>
        <v>#REF!</v>
      </c>
      <c r="BF416" s="628"/>
      <c r="BG416" s="843" t="e">
        <f aca="false">IF($AT$44="region",IF($E416=BG$762,$S416,""),IF($G416=BG$762,$S416,""))</f>
        <v>#REF!</v>
      </c>
      <c r="BH416" s="843" t="e">
        <f aca="false">IF($AT$44="Region",IF($E416=BG$762,$T416,""),IF($G416=BG$762,$T416,""))</f>
        <v>#REF!</v>
      </c>
      <c r="BI416" s="628"/>
      <c r="BJ416" s="843" t="str">
        <f aca="false">IF($E416=$BJ$47,S416,"")</f>
        <v/>
      </c>
      <c r="BK416" s="843" t="str">
        <f aca="false">IF($E416=$BJ$47,T416,"")</f>
        <v/>
      </c>
      <c r="BL416" s="628"/>
      <c r="BM416" s="843" t="str">
        <f aca="false">IF($E416=$BM$47,S416,"")</f>
        <v/>
      </c>
      <c r="BN416" s="843" t="str">
        <f aca="false">IF($E416=$BM$47,T416,"")</f>
        <v/>
      </c>
      <c r="BO416" s="628"/>
      <c r="BP416" s="843" t="str">
        <f aca="false">IF($E416=$BP$47,S416,"")</f>
        <v/>
      </c>
      <c r="BQ416" s="843" t="str">
        <f aca="false">IF($E416=$BP$47,T416,"")</f>
        <v/>
      </c>
      <c r="BR416" s="628"/>
      <c r="BS416" s="843" t="str">
        <f aca="false">IF($E416=$BS$47,S416,"")</f>
        <v/>
      </c>
      <c r="BT416" s="843" t="str">
        <f aca="false">IF($E416=$BS$47,T416,"")</f>
        <v/>
      </c>
      <c r="BU416" s="628"/>
      <c r="BV416" s="729"/>
    </row>
    <row r="417" s="667" customFormat="true" ht="15" hidden="false" customHeight="false" outlineLevel="0" collapsed="false">
      <c r="A417" s="828" t="n">
        <v>10</v>
      </c>
      <c r="B417" s="829" t="str">
        <f aca="false">CONCATENATE(E417,": ",C417)</f>
        <v>: </v>
      </c>
      <c r="C417" s="830"/>
      <c r="D417" s="830"/>
      <c r="E417" s="831"/>
      <c r="F417" s="830"/>
      <c r="G417" s="831"/>
      <c r="H417" s="832"/>
      <c r="I417" s="830"/>
      <c r="J417" s="830"/>
      <c r="K417" s="833"/>
      <c r="L417" s="834"/>
      <c r="M417" s="833"/>
      <c r="N417" s="836" t="s">
        <v>15</v>
      </c>
      <c r="O417" s="837"/>
      <c r="P417" s="833"/>
      <c r="Q417" s="838"/>
      <c r="R417" s="839"/>
      <c r="S417" s="840" t="str">
        <f aca="false">IF(R417="Y","",IF(AND(M417="",K417=""),"",IF(M417="",K417,M417)))</f>
        <v/>
      </c>
      <c r="T417" s="841" t="str">
        <f aca="false">IF(S417="","",IF($S$436="Y",U417,IF(S417&gt;=$S$428-$AB$35*$S$432,IF(S417&lt;=$S$428+$AB$35*$S$432,S417,""),"")))</f>
        <v/>
      </c>
      <c r="U417" s="840" t="str">
        <f aca="false">IF(R417="Y","",IF(AND(M417="",K417=""),"",IF(M417="",K417*O417,M417*O417)))</f>
        <v/>
      </c>
      <c r="V417" s="842" t="str">
        <f aca="false">IF(AND(N417="",L417=""),"",IF(N417="",L417,N417))</f>
        <v>%</v>
      </c>
      <c r="W417" s="628"/>
      <c r="X417" s="628"/>
      <c r="Z417" s="728"/>
      <c r="AP417" s="729"/>
      <c r="AQ417" s="628"/>
      <c r="AR417" s="628"/>
      <c r="AS417" s="844"/>
      <c r="AT417" s="628"/>
      <c r="AU417" s="843" t="e">
        <f aca="false">IF($AT$44="region",IF($E417=AU$762,$S417,""),IF($G417=AU$762,$S417,""))</f>
        <v>#REF!</v>
      </c>
      <c r="AV417" s="843" t="e">
        <f aca="false">IF($AT$44="Region",IF($E417=AU$762,$T417,""),IF($G417=AU$762,$T417,""))</f>
        <v>#REF!</v>
      </c>
      <c r="AW417" s="628"/>
      <c r="AX417" s="843" t="e">
        <f aca="false">IF($AT$44="region",IF($E417=AX$762,$S417,""),IF($G417=AX$762,$S417,""))</f>
        <v>#REF!</v>
      </c>
      <c r="AY417" s="843" t="e">
        <f aca="false">IF($AT$44="Region",IF($E417=AX$762,$T417,""),IF($G417=AX$762,$T417,""))</f>
        <v>#REF!</v>
      </c>
      <c r="AZ417" s="628"/>
      <c r="BA417" s="843" t="e">
        <f aca="false">IF($AT$44="region",IF($E417=BA$762,$S417,""),IF($G417=BA$762,$S417,""))</f>
        <v>#REF!</v>
      </c>
      <c r="BB417" s="843" t="e">
        <f aca="false">IF($AT$44="Region",IF($E417=BA$762,$T417,""),IF($G417=BA$762,$T417,""))</f>
        <v>#REF!</v>
      </c>
      <c r="BC417" s="628"/>
      <c r="BD417" s="843" t="e">
        <f aca="false">IF($AT$44="region",IF($E417=BD$762,$S417,""),IF($G417=BD$762,$S417,""))</f>
        <v>#REF!</v>
      </c>
      <c r="BE417" s="843" t="e">
        <f aca="false">IF($AT$44="Region",IF($E417=BD$762,$T417,""),IF($G417=BD$762,$T417,""))</f>
        <v>#REF!</v>
      </c>
      <c r="BF417" s="628"/>
      <c r="BG417" s="843" t="e">
        <f aca="false">IF($AT$44="region",IF($E417=BG$762,$S417,""),IF($G417=BG$762,$S417,""))</f>
        <v>#REF!</v>
      </c>
      <c r="BH417" s="843" t="e">
        <f aca="false">IF($AT$44="Region",IF($E417=BG$762,$T417,""),IF($G417=BG$762,$T417,""))</f>
        <v>#REF!</v>
      </c>
      <c r="BI417" s="628"/>
      <c r="BJ417" s="843" t="str">
        <f aca="false">IF($E417=$BJ$47,S417,"")</f>
        <v/>
      </c>
      <c r="BK417" s="843" t="str">
        <f aca="false">IF($E417=$BJ$47,T417,"")</f>
        <v/>
      </c>
      <c r="BL417" s="628"/>
      <c r="BM417" s="843" t="str">
        <f aca="false">IF($E417=$BM$47,S417,"")</f>
        <v/>
      </c>
      <c r="BN417" s="843" t="str">
        <f aca="false">IF($E417=$BM$47,T417,"")</f>
        <v/>
      </c>
      <c r="BO417" s="628"/>
      <c r="BP417" s="843" t="str">
        <f aca="false">IF($E417=$BP$47,S417,"")</f>
        <v/>
      </c>
      <c r="BQ417" s="843" t="str">
        <f aca="false">IF($E417=$BP$47,T417,"")</f>
        <v/>
      </c>
      <c r="BR417" s="628"/>
      <c r="BS417" s="843" t="str">
        <f aca="false">IF($E417=$BS$47,S417,"")</f>
        <v/>
      </c>
      <c r="BT417" s="843" t="str">
        <f aca="false">IF($E417=$BS$47,T417,"")</f>
        <v/>
      </c>
      <c r="BU417" s="628"/>
      <c r="BV417" s="729"/>
    </row>
    <row r="418" s="667" customFormat="true" ht="15" hidden="false" customHeight="false" outlineLevel="0" collapsed="false">
      <c r="A418" s="828" t="n">
        <v>11</v>
      </c>
      <c r="B418" s="829" t="str">
        <f aca="false">CONCATENATE(E418,": ",C418)</f>
        <v>: </v>
      </c>
      <c r="C418" s="830"/>
      <c r="D418" s="830"/>
      <c r="E418" s="831"/>
      <c r="F418" s="830"/>
      <c r="G418" s="831"/>
      <c r="H418" s="832"/>
      <c r="I418" s="830"/>
      <c r="J418" s="830"/>
      <c r="K418" s="833"/>
      <c r="L418" s="834"/>
      <c r="M418" s="833"/>
      <c r="N418" s="836" t="s">
        <v>15</v>
      </c>
      <c r="O418" s="837"/>
      <c r="P418" s="833"/>
      <c r="Q418" s="838"/>
      <c r="R418" s="839"/>
      <c r="S418" s="840" t="str">
        <f aca="false">IF(R418="Y","",IF(AND(M418="",K418=""),"",IF(M418="",K418,M418)))</f>
        <v/>
      </c>
      <c r="T418" s="841" t="str">
        <f aca="false">IF(S418="","",IF($S$436="Y",U418,IF(S418&gt;=$S$428-$AB$35*$S$432,IF(S418&lt;=$S$428+$AB$35*$S$432,S418,""),"")))</f>
        <v/>
      </c>
      <c r="U418" s="840" t="str">
        <f aca="false">IF(R418="Y","",IF(AND(M418="",K418=""),"",IF(M418="",K418*O418,M418*O418)))</f>
        <v/>
      </c>
      <c r="V418" s="842" t="str">
        <f aca="false">IF(AND(N418="",L418=""),"",IF(N418="",L418,N418))</f>
        <v>%</v>
      </c>
      <c r="W418" s="628"/>
      <c r="X418" s="628"/>
      <c r="Z418" s="728"/>
      <c r="AP418" s="729"/>
      <c r="AQ418" s="628"/>
      <c r="AR418" s="628"/>
      <c r="AS418" s="844"/>
      <c r="AT418" s="628"/>
      <c r="AU418" s="843" t="e">
        <f aca="false">IF($AT$44="region",IF($E418=AU$762,$S418,""),IF($G418=AU$762,$S418,""))</f>
        <v>#REF!</v>
      </c>
      <c r="AV418" s="843" t="e">
        <f aca="false">IF($AT$44="Region",IF($E418=AU$762,$T418,""),IF($G418=AU$762,$T418,""))</f>
        <v>#REF!</v>
      </c>
      <c r="AW418" s="628"/>
      <c r="AX418" s="843" t="e">
        <f aca="false">IF($AT$44="region",IF($E418=AX$762,$S418,""),IF($G418=AX$762,$S418,""))</f>
        <v>#REF!</v>
      </c>
      <c r="AY418" s="843" t="e">
        <f aca="false">IF($AT$44="Region",IF($E418=AX$762,$T418,""),IF($G418=AX$762,$T418,""))</f>
        <v>#REF!</v>
      </c>
      <c r="AZ418" s="628"/>
      <c r="BA418" s="843" t="e">
        <f aca="false">IF($AT$44="region",IF($E418=BA$762,$S418,""),IF($G418=BA$762,$S418,""))</f>
        <v>#REF!</v>
      </c>
      <c r="BB418" s="843" t="e">
        <f aca="false">IF($AT$44="Region",IF($E418=BA$762,$T418,""),IF($G418=BA$762,$T418,""))</f>
        <v>#REF!</v>
      </c>
      <c r="BC418" s="628"/>
      <c r="BD418" s="843" t="e">
        <f aca="false">IF($AT$44="region",IF($E418=BD$762,$S418,""),IF($G418=BD$762,$S418,""))</f>
        <v>#REF!</v>
      </c>
      <c r="BE418" s="843" t="e">
        <f aca="false">IF($AT$44="Region",IF($E418=BD$762,$T418,""),IF($G418=BD$762,$T418,""))</f>
        <v>#REF!</v>
      </c>
      <c r="BF418" s="628"/>
      <c r="BG418" s="843" t="e">
        <f aca="false">IF($AT$44="region",IF($E418=BG$762,$S418,""),IF($G418=BG$762,$S418,""))</f>
        <v>#REF!</v>
      </c>
      <c r="BH418" s="843" t="e">
        <f aca="false">IF($AT$44="Region",IF($E418=BG$762,$T418,""),IF($G418=BG$762,$T418,""))</f>
        <v>#REF!</v>
      </c>
      <c r="BI418" s="628"/>
      <c r="BJ418" s="843" t="str">
        <f aca="false">IF($E418=$BJ$47,S418,"")</f>
        <v/>
      </c>
      <c r="BK418" s="843" t="str">
        <f aca="false">IF($E418=$BJ$47,T418,"")</f>
        <v/>
      </c>
      <c r="BL418" s="628"/>
      <c r="BM418" s="843" t="str">
        <f aca="false">IF($E418=$BM$47,S418,"")</f>
        <v/>
      </c>
      <c r="BN418" s="843" t="str">
        <f aca="false">IF($E418=$BM$47,T418,"")</f>
        <v/>
      </c>
      <c r="BO418" s="628"/>
      <c r="BP418" s="843" t="str">
        <f aca="false">IF($E418=$BP$47,S418,"")</f>
        <v/>
      </c>
      <c r="BQ418" s="843" t="str">
        <f aca="false">IF($E418=$BP$47,T418,"")</f>
        <v/>
      </c>
      <c r="BR418" s="628"/>
      <c r="BS418" s="843" t="str">
        <f aca="false">IF($E418=$BS$47,S418,"")</f>
        <v/>
      </c>
      <c r="BT418" s="843" t="str">
        <f aca="false">IF($E418=$BS$47,T418,"")</f>
        <v/>
      </c>
      <c r="BU418" s="628"/>
      <c r="BV418" s="729"/>
    </row>
    <row r="419" s="667" customFormat="true" ht="15" hidden="false" customHeight="false" outlineLevel="0" collapsed="false">
      <c r="A419" s="828" t="n">
        <v>12</v>
      </c>
      <c r="B419" s="829" t="str">
        <f aca="false">CONCATENATE(E419,": ",C419)</f>
        <v>: </v>
      </c>
      <c r="C419" s="830"/>
      <c r="D419" s="830"/>
      <c r="E419" s="831"/>
      <c r="F419" s="830"/>
      <c r="G419" s="831"/>
      <c r="H419" s="832"/>
      <c r="I419" s="830"/>
      <c r="J419" s="830"/>
      <c r="K419" s="833"/>
      <c r="L419" s="834"/>
      <c r="M419" s="833"/>
      <c r="N419" s="836" t="s">
        <v>15</v>
      </c>
      <c r="O419" s="837"/>
      <c r="P419" s="833"/>
      <c r="Q419" s="838"/>
      <c r="R419" s="839"/>
      <c r="S419" s="840" t="str">
        <f aca="false">IF(R419="Y","",IF(AND(M419="",K419=""),"",IF(M419="",K419,M419)))</f>
        <v/>
      </c>
      <c r="T419" s="841" t="str">
        <f aca="false">IF(S419="","",IF($S$436="Y",U419,IF(S419&gt;=$S$428-$AB$35*$S$432,IF(S419&lt;=$S$428+$AB$35*$S$432,S419,""),"")))</f>
        <v/>
      </c>
      <c r="U419" s="840" t="str">
        <f aca="false">IF(R419="Y","",IF(AND(M419="",K419=""),"",IF(M419="",K419*O419,M419*O419)))</f>
        <v/>
      </c>
      <c r="V419" s="842" t="str">
        <f aca="false">IF(AND(N419="",L419=""),"",IF(N419="",L419,N419))</f>
        <v>%</v>
      </c>
      <c r="W419" s="628"/>
      <c r="X419" s="628"/>
      <c r="Z419" s="728"/>
      <c r="AP419" s="729"/>
      <c r="AQ419" s="628"/>
      <c r="AR419" s="628"/>
      <c r="AS419" s="844"/>
      <c r="AT419" s="628"/>
      <c r="AU419" s="843" t="e">
        <f aca="false">IF($AT$44="region",IF($E419=AU$762,$S419,""),IF($G419=AU$762,$S419,""))</f>
        <v>#REF!</v>
      </c>
      <c r="AV419" s="843" t="e">
        <f aca="false">IF($AT$44="Region",IF($E419=AU$762,$T419,""),IF($G419=AU$762,$T419,""))</f>
        <v>#REF!</v>
      </c>
      <c r="AW419" s="628"/>
      <c r="AX419" s="843" t="e">
        <f aca="false">IF($AT$44="region",IF($E419=AX$762,$S419,""),IF($G419=AX$762,$S419,""))</f>
        <v>#REF!</v>
      </c>
      <c r="AY419" s="843" t="e">
        <f aca="false">IF($AT$44="Region",IF($E419=AX$762,$T419,""),IF($G419=AX$762,$T419,""))</f>
        <v>#REF!</v>
      </c>
      <c r="AZ419" s="628"/>
      <c r="BA419" s="843" t="e">
        <f aca="false">IF($AT$44="region",IF($E419=BA$762,$S419,""),IF($G419=BA$762,$S419,""))</f>
        <v>#REF!</v>
      </c>
      <c r="BB419" s="843" t="e">
        <f aca="false">IF($AT$44="Region",IF($E419=BA$762,$T419,""),IF($G419=BA$762,$T419,""))</f>
        <v>#REF!</v>
      </c>
      <c r="BC419" s="628"/>
      <c r="BD419" s="843" t="e">
        <f aca="false">IF($AT$44="region",IF($E419=BD$762,$S419,""),IF($G419=BD$762,$S419,""))</f>
        <v>#REF!</v>
      </c>
      <c r="BE419" s="843" t="e">
        <f aca="false">IF($AT$44="Region",IF($E419=BD$762,$T419,""),IF($G419=BD$762,$T419,""))</f>
        <v>#REF!</v>
      </c>
      <c r="BF419" s="628"/>
      <c r="BG419" s="843" t="e">
        <f aca="false">IF($AT$44="region",IF($E419=BG$762,$S419,""),IF($G419=BG$762,$S419,""))</f>
        <v>#REF!</v>
      </c>
      <c r="BH419" s="843" t="e">
        <f aca="false">IF($AT$44="Region",IF($E419=BG$762,$T419,""),IF($G419=BG$762,$T419,""))</f>
        <v>#REF!</v>
      </c>
      <c r="BI419" s="628"/>
      <c r="BJ419" s="843" t="str">
        <f aca="false">IF($E419=$BJ$47,S419,"")</f>
        <v/>
      </c>
      <c r="BK419" s="843" t="str">
        <f aca="false">IF($E419=$BJ$47,T419,"")</f>
        <v/>
      </c>
      <c r="BL419" s="628"/>
      <c r="BM419" s="843" t="str">
        <f aca="false">IF($E419=$BM$47,S419,"")</f>
        <v/>
      </c>
      <c r="BN419" s="843" t="str">
        <f aca="false">IF($E419=$BM$47,T419,"")</f>
        <v/>
      </c>
      <c r="BO419" s="628"/>
      <c r="BP419" s="843" t="str">
        <f aca="false">IF($E419=$BP$47,S419,"")</f>
        <v/>
      </c>
      <c r="BQ419" s="843" t="str">
        <f aca="false">IF($E419=$BP$47,T419,"")</f>
        <v/>
      </c>
      <c r="BR419" s="628"/>
      <c r="BS419" s="843" t="str">
        <f aca="false">IF($E419=$BS$47,S419,"")</f>
        <v/>
      </c>
      <c r="BT419" s="843" t="str">
        <f aca="false">IF($E419=$BS$47,T419,"")</f>
        <v/>
      </c>
      <c r="BU419" s="628"/>
      <c r="BV419" s="729"/>
    </row>
    <row r="420" s="667" customFormat="true" ht="15" hidden="false" customHeight="false" outlineLevel="0" collapsed="false">
      <c r="A420" s="828" t="n">
        <v>13</v>
      </c>
      <c r="B420" s="829" t="str">
        <f aca="false">CONCATENATE(E420,": ",C420)</f>
        <v>: </v>
      </c>
      <c r="C420" s="830"/>
      <c r="D420" s="830"/>
      <c r="E420" s="831"/>
      <c r="F420" s="830"/>
      <c r="G420" s="831"/>
      <c r="H420" s="832"/>
      <c r="I420" s="830"/>
      <c r="J420" s="830"/>
      <c r="K420" s="833"/>
      <c r="L420" s="834"/>
      <c r="M420" s="833"/>
      <c r="N420" s="836" t="s">
        <v>15</v>
      </c>
      <c r="O420" s="837"/>
      <c r="P420" s="833"/>
      <c r="Q420" s="838"/>
      <c r="R420" s="839"/>
      <c r="S420" s="840" t="str">
        <f aca="false">IF(R420="Y","",IF(AND(M420="",K420=""),"",IF(M420="",K420,M420)))</f>
        <v/>
      </c>
      <c r="T420" s="841" t="str">
        <f aca="false">IF(S420="","",IF($S$436="Y",U420,IF(S420&gt;=$S$428-$AB$35*$S$432,IF(S420&lt;=$S$428+$AB$35*$S$432,S420,""),"")))</f>
        <v/>
      </c>
      <c r="U420" s="840" t="str">
        <f aca="false">IF(R420="Y","",IF(AND(M420="",K420=""),"",IF(M420="",K420*O420,M420*O420)))</f>
        <v/>
      </c>
      <c r="V420" s="842" t="str">
        <f aca="false">IF(AND(N420="",L420=""),"",IF(N420="",L420,N420))</f>
        <v>%</v>
      </c>
      <c r="W420" s="628"/>
      <c r="X420" s="628"/>
      <c r="Z420" s="728"/>
      <c r="AP420" s="729"/>
      <c r="AQ420" s="628"/>
      <c r="AR420" s="628"/>
      <c r="AS420" s="844"/>
      <c r="AT420" s="628"/>
      <c r="AU420" s="843" t="e">
        <f aca="false">IF($AT$44="region",IF($E420=AU$762,$S420,""),IF($G420=AU$762,$S420,""))</f>
        <v>#REF!</v>
      </c>
      <c r="AV420" s="843" t="e">
        <f aca="false">IF($AT$44="Region",IF($E420=AU$762,$T420,""),IF($G420=AU$762,$T420,""))</f>
        <v>#REF!</v>
      </c>
      <c r="AW420" s="628"/>
      <c r="AX420" s="843" t="e">
        <f aca="false">IF($AT$44="region",IF($E420=AX$762,$S420,""),IF($G420=AX$762,$S420,""))</f>
        <v>#REF!</v>
      </c>
      <c r="AY420" s="843" t="e">
        <f aca="false">IF($AT$44="Region",IF($E420=AX$762,$T420,""),IF($G420=AX$762,$T420,""))</f>
        <v>#REF!</v>
      </c>
      <c r="AZ420" s="628"/>
      <c r="BA420" s="843" t="e">
        <f aca="false">IF($AT$44="region",IF($E420=BA$762,$S420,""),IF($G420=BA$762,$S420,""))</f>
        <v>#REF!</v>
      </c>
      <c r="BB420" s="843" t="e">
        <f aca="false">IF($AT$44="Region",IF($E420=BA$762,$T420,""),IF($G420=BA$762,$T420,""))</f>
        <v>#REF!</v>
      </c>
      <c r="BC420" s="628"/>
      <c r="BD420" s="843" t="e">
        <f aca="false">IF($AT$44="region",IF($E420=BD$762,$S420,""),IF($G420=BD$762,$S420,""))</f>
        <v>#REF!</v>
      </c>
      <c r="BE420" s="843" t="e">
        <f aca="false">IF($AT$44="Region",IF($E420=BD$762,$T420,""),IF($G420=BD$762,$T420,""))</f>
        <v>#REF!</v>
      </c>
      <c r="BF420" s="628"/>
      <c r="BG420" s="843" t="e">
        <f aca="false">IF($AT$44="region",IF($E420=BG$762,$S420,""),IF($G420=BG$762,$S420,""))</f>
        <v>#REF!</v>
      </c>
      <c r="BH420" s="843" t="e">
        <f aca="false">IF($AT$44="Region",IF($E420=BG$762,$T420,""),IF($G420=BG$762,$T420,""))</f>
        <v>#REF!</v>
      </c>
      <c r="BI420" s="628"/>
      <c r="BJ420" s="843" t="str">
        <f aca="false">IF($E420=$BJ$47,S420,"")</f>
        <v/>
      </c>
      <c r="BK420" s="843" t="str">
        <f aca="false">IF($E420=$BJ$47,T420,"")</f>
        <v/>
      </c>
      <c r="BL420" s="628"/>
      <c r="BM420" s="843" t="str">
        <f aca="false">IF($E420=$BM$47,S420,"")</f>
        <v/>
      </c>
      <c r="BN420" s="843" t="str">
        <f aca="false">IF($E420=$BM$47,T420,"")</f>
        <v/>
      </c>
      <c r="BO420" s="628"/>
      <c r="BP420" s="843" t="str">
        <f aca="false">IF($E420=$BP$47,S420,"")</f>
        <v/>
      </c>
      <c r="BQ420" s="843" t="str">
        <f aca="false">IF($E420=$BP$47,T420,"")</f>
        <v/>
      </c>
      <c r="BR420" s="628"/>
      <c r="BS420" s="843" t="str">
        <f aca="false">IF($E420=$BS$47,S420,"")</f>
        <v/>
      </c>
      <c r="BT420" s="843" t="str">
        <f aca="false">IF($E420=$BS$47,T420,"")</f>
        <v/>
      </c>
      <c r="BU420" s="628"/>
      <c r="BV420" s="729"/>
    </row>
    <row r="421" s="667" customFormat="true" ht="15" hidden="false" customHeight="false" outlineLevel="0" collapsed="false">
      <c r="A421" s="828" t="n">
        <v>14</v>
      </c>
      <c r="B421" s="829" t="str">
        <f aca="false">CONCATENATE(E421,": ",C421)</f>
        <v>: </v>
      </c>
      <c r="C421" s="830"/>
      <c r="D421" s="830"/>
      <c r="E421" s="831"/>
      <c r="F421" s="830"/>
      <c r="G421" s="831"/>
      <c r="H421" s="832"/>
      <c r="I421" s="830"/>
      <c r="J421" s="830"/>
      <c r="K421" s="833"/>
      <c r="L421" s="834"/>
      <c r="M421" s="833"/>
      <c r="N421" s="836" t="s">
        <v>15</v>
      </c>
      <c r="O421" s="837"/>
      <c r="P421" s="833"/>
      <c r="Q421" s="838"/>
      <c r="R421" s="839"/>
      <c r="S421" s="840" t="str">
        <f aca="false">IF(R421="Y","",IF(AND(M421="",K421=""),"",IF(M421="",K421,M421)))</f>
        <v/>
      </c>
      <c r="T421" s="841" t="str">
        <f aca="false">IF(S421="","",IF($S$436="Y",U421,IF(S421&gt;=$S$428-$AB$35*$S$432,IF(S421&lt;=$S$428+$AB$35*$S$432,S421,""),"")))</f>
        <v/>
      </c>
      <c r="U421" s="840" t="str">
        <f aca="false">IF(R421="Y","",IF(AND(M421="",K421=""),"",IF(M421="",K421*O421,M421*O421)))</f>
        <v/>
      </c>
      <c r="V421" s="842" t="str">
        <f aca="false">IF(AND(N421="",L421=""),"",IF(N421="",L421,N421))</f>
        <v>%</v>
      </c>
      <c r="W421" s="628"/>
      <c r="X421" s="628"/>
      <c r="Z421" s="728"/>
      <c r="AP421" s="729"/>
      <c r="AQ421" s="628"/>
      <c r="AR421" s="628"/>
      <c r="AS421" s="844"/>
      <c r="AT421" s="628"/>
      <c r="AU421" s="843" t="e">
        <f aca="false">IF($AT$44="region",IF($E421=AU$762,$S421,""),IF($G421=AU$762,$S421,""))</f>
        <v>#REF!</v>
      </c>
      <c r="AV421" s="843" t="e">
        <f aca="false">IF($AT$44="Region",IF($E421=AU$762,$T421,""),IF($G421=AU$762,$T421,""))</f>
        <v>#REF!</v>
      </c>
      <c r="AW421" s="628"/>
      <c r="AX421" s="843" t="e">
        <f aca="false">IF($AT$44="region",IF($E421=AX$762,$S421,""),IF($G421=AX$762,$S421,""))</f>
        <v>#REF!</v>
      </c>
      <c r="AY421" s="843" t="e">
        <f aca="false">IF($AT$44="Region",IF($E421=AX$762,$T421,""),IF($G421=AX$762,$T421,""))</f>
        <v>#REF!</v>
      </c>
      <c r="AZ421" s="628"/>
      <c r="BA421" s="843" t="e">
        <f aca="false">IF($AT$44="region",IF($E421=BA$762,$S421,""),IF($G421=BA$762,$S421,""))</f>
        <v>#REF!</v>
      </c>
      <c r="BB421" s="843" t="e">
        <f aca="false">IF($AT$44="Region",IF($E421=BA$762,$T421,""),IF($G421=BA$762,$T421,""))</f>
        <v>#REF!</v>
      </c>
      <c r="BC421" s="628"/>
      <c r="BD421" s="843" t="e">
        <f aca="false">IF($AT$44="region",IF($E421=BD$762,$S421,""),IF($G421=BD$762,$S421,""))</f>
        <v>#REF!</v>
      </c>
      <c r="BE421" s="843" t="e">
        <f aca="false">IF($AT$44="Region",IF($E421=BD$762,$T421,""),IF($G421=BD$762,$T421,""))</f>
        <v>#REF!</v>
      </c>
      <c r="BF421" s="628"/>
      <c r="BG421" s="843" t="e">
        <f aca="false">IF($AT$44="region",IF($E421=BG$762,$S421,""),IF($G421=BG$762,$S421,""))</f>
        <v>#REF!</v>
      </c>
      <c r="BH421" s="843" t="e">
        <f aca="false">IF($AT$44="Region",IF($E421=BG$762,$T421,""),IF($G421=BG$762,$T421,""))</f>
        <v>#REF!</v>
      </c>
      <c r="BI421" s="628"/>
      <c r="BJ421" s="843" t="str">
        <f aca="false">IF($E421=$BJ$47,S421,"")</f>
        <v/>
      </c>
      <c r="BK421" s="843" t="str">
        <f aca="false">IF($E421=$BJ$47,T421,"")</f>
        <v/>
      </c>
      <c r="BL421" s="628"/>
      <c r="BM421" s="843" t="str">
        <f aca="false">IF($E421=$BM$47,S421,"")</f>
        <v/>
      </c>
      <c r="BN421" s="843" t="str">
        <f aca="false">IF($E421=$BM$47,T421,"")</f>
        <v/>
      </c>
      <c r="BO421" s="628"/>
      <c r="BP421" s="843" t="str">
        <f aca="false">IF($E421=$BP$47,S421,"")</f>
        <v/>
      </c>
      <c r="BQ421" s="843" t="str">
        <f aca="false">IF($E421=$BP$47,T421,"")</f>
        <v/>
      </c>
      <c r="BR421" s="628"/>
      <c r="BS421" s="843" t="str">
        <f aca="false">IF($E421=$BS$47,S421,"")</f>
        <v/>
      </c>
      <c r="BT421" s="843" t="str">
        <f aca="false">IF($E421=$BS$47,T421,"")</f>
        <v/>
      </c>
      <c r="BU421" s="628"/>
      <c r="BV421" s="729"/>
    </row>
    <row r="422" s="667" customFormat="true" ht="15" hidden="false" customHeight="false" outlineLevel="0" collapsed="false">
      <c r="A422" s="828" t="n">
        <v>15</v>
      </c>
      <c r="B422" s="829" t="str">
        <f aca="false">CONCATENATE(E422,": ",C422)</f>
        <v>: </v>
      </c>
      <c r="C422" s="830"/>
      <c r="D422" s="830"/>
      <c r="E422" s="831"/>
      <c r="F422" s="830"/>
      <c r="G422" s="831"/>
      <c r="H422" s="832"/>
      <c r="I422" s="830"/>
      <c r="J422" s="830"/>
      <c r="K422" s="833"/>
      <c r="L422" s="834"/>
      <c r="M422" s="833"/>
      <c r="N422" s="836" t="s">
        <v>15</v>
      </c>
      <c r="O422" s="837"/>
      <c r="P422" s="833"/>
      <c r="Q422" s="838"/>
      <c r="R422" s="839"/>
      <c r="S422" s="840" t="str">
        <f aca="false">IF(R422="Y","",IF(AND(M422="",K422=""),"",IF(M422="",K422,M422)))</f>
        <v/>
      </c>
      <c r="T422" s="841" t="str">
        <f aca="false">IF(S422="","",IF($S$436="Y",U422,IF(S422&gt;=$S$428-$AB$35*$S$432,IF(S422&lt;=$S$428+$AB$35*$S$432,S422,""),"")))</f>
        <v/>
      </c>
      <c r="U422" s="840" t="str">
        <f aca="false">IF(R422="Y","",IF(AND(M422="",K422=""),"",IF(M422="",K422*O422,M422*O422)))</f>
        <v/>
      </c>
      <c r="V422" s="842" t="str">
        <f aca="false">IF(AND(N422="",L422=""),"",IF(N422="",L422,N422))</f>
        <v>%</v>
      </c>
      <c r="W422" s="628"/>
      <c r="X422" s="628"/>
      <c r="Z422" s="728"/>
      <c r="AP422" s="729"/>
      <c r="AQ422" s="628"/>
      <c r="AR422" s="628"/>
      <c r="AS422" s="844"/>
      <c r="AT422" s="628"/>
      <c r="AU422" s="843" t="e">
        <f aca="false">IF($AT$44="region",IF($E422=AU$762,$S422,""),IF($G422=AU$762,$S422,""))</f>
        <v>#REF!</v>
      </c>
      <c r="AV422" s="843" t="e">
        <f aca="false">IF($AT$44="Region",IF($E422=AU$762,$T422,""),IF($G422=AU$762,$T422,""))</f>
        <v>#REF!</v>
      </c>
      <c r="AW422" s="628"/>
      <c r="AX422" s="843" t="e">
        <f aca="false">IF($AT$44="region",IF($E422=AX$762,$S422,""),IF($G422=AX$762,$S422,""))</f>
        <v>#REF!</v>
      </c>
      <c r="AY422" s="843" t="e">
        <f aca="false">IF($AT$44="Region",IF($E422=AX$762,$T422,""),IF($G422=AX$762,$T422,""))</f>
        <v>#REF!</v>
      </c>
      <c r="AZ422" s="628"/>
      <c r="BA422" s="843" t="e">
        <f aca="false">IF($AT$44="region",IF($E422=BA$762,$S422,""),IF($G422=BA$762,$S422,""))</f>
        <v>#REF!</v>
      </c>
      <c r="BB422" s="843" t="e">
        <f aca="false">IF($AT$44="Region",IF($E422=BA$762,$T422,""),IF($G422=BA$762,$T422,""))</f>
        <v>#REF!</v>
      </c>
      <c r="BC422" s="628"/>
      <c r="BD422" s="843" t="e">
        <f aca="false">IF($AT$44="region",IF($E422=BD$762,$S422,""),IF($G422=BD$762,$S422,""))</f>
        <v>#REF!</v>
      </c>
      <c r="BE422" s="843" t="e">
        <f aca="false">IF($AT$44="Region",IF($E422=BD$762,$T422,""),IF($G422=BD$762,$T422,""))</f>
        <v>#REF!</v>
      </c>
      <c r="BF422" s="628"/>
      <c r="BG422" s="843" t="e">
        <f aca="false">IF($AT$44="region",IF($E422=BG$762,$S422,""),IF($G422=BG$762,$S422,""))</f>
        <v>#REF!</v>
      </c>
      <c r="BH422" s="843" t="e">
        <f aca="false">IF($AT$44="Region",IF($E422=BG$762,$T422,""),IF($G422=BG$762,$T422,""))</f>
        <v>#REF!</v>
      </c>
      <c r="BI422" s="628"/>
      <c r="BJ422" s="843" t="str">
        <f aca="false">IF($E422=$BJ$47,S422,"")</f>
        <v/>
      </c>
      <c r="BK422" s="843" t="str">
        <f aca="false">IF($E422=$BJ$47,T422,"")</f>
        <v/>
      </c>
      <c r="BL422" s="628"/>
      <c r="BM422" s="843" t="str">
        <f aca="false">IF($E422=$BM$47,S422,"")</f>
        <v/>
      </c>
      <c r="BN422" s="843" t="str">
        <f aca="false">IF($E422=$BM$47,T422,"")</f>
        <v/>
      </c>
      <c r="BO422" s="628"/>
      <c r="BP422" s="843" t="str">
        <f aca="false">IF($E422=$BP$47,S422,"")</f>
        <v/>
      </c>
      <c r="BQ422" s="843" t="str">
        <f aca="false">IF($E422=$BP$47,T422,"")</f>
        <v/>
      </c>
      <c r="BR422" s="628"/>
      <c r="BS422" s="843" t="str">
        <f aca="false">IF($E422=$BS$47,S422,"")</f>
        <v/>
      </c>
      <c r="BT422" s="843" t="str">
        <f aca="false">IF($E422=$BS$47,T422,"")</f>
        <v/>
      </c>
      <c r="BU422" s="628"/>
      <c r="BV422" s="729"/>
    </row>
    <row r="423" s="667" customFormat="true" ht="15" hidden="false" customHeight="false" outlineLevel="0" collapsed="false">
      <c r="A423" s="828" t="n">
        <v>16</v>
      </c>
      <c r="B423" s="829" t="str">
        <f aca="false">CONCATENATE(E423,": ",C423)</f>
        <v>: </v>
      </c>
      <c r="C423" s="830"/>
      <c r="D423" s="830"/>
      <c r="E423" s="831"/>
      <c r="F423" s="830"/>
      <c r="G423" s="831"/>
      <c r="H423" s="832"/>
      <c r="I423" s="830"/>
      <c r="J423" s="830"/>
      <c r="K423" s="833"/>
      <c r="L423" s="834"/>
      <c r="M423" s="833"/>
      <c r="N423" s="836" t="s">
        <v>15</v>
      </c>
      <c r="O423" s="837"/>
      <c r="P423" s="833"/>
      <c r="Q423" s="838"/>
      <c r="R423" s="839"/>
      <c r="S423" s="840" t="str">
        <f aca="false">IF(R423="Y","",IF(AND(M423="",K423=""),"",IF(M423="",K423,M423)))</f>
        <v/>
      </c>
      <c r="T423" s="841" t="str">
        <f aca="false">IF(S423="","",IF($S$436="Y",U423,IF(S423&gt;=$S$428-$AB$35*$S$432,IF(S423&lt;=$S$428+$AB$35*$S$432,S423,""),"")))</f>
        <v/>
      </c>
      <c r="U423" s="840" t="str">
        <f aca="false">IF(R423="Y","",IF(AND(M423="",K423=""),"",IF(M423="",K423*O423,M423*O423)))</f>
        <v/>
      </c>
      <c r="V423" s="842" t="str">
        <f aca="false">IF(AND(N423="",L423=""),"",IF(N423="",L423,N423))</f>
        <v>%</v>
      </c>
      <c r="W423" s="628"/>
      <c r="X423" s="628"/>
      <c r="Z423" s="728"/>
      <c r="AP423" s="729"/>
      <c r="AQ423" s="628"/>
      <c r="AR423" s="628"/>
      <c r="AS423" s="844"/>
      <c r="AT423" s="628"/>
      <c r="AU423" s="843" t="e">
        <f aca="false">IF($AT$44="region",IF($E423=AU$762,$S423,""),IF($G423=AU$762,$S423,""))</f>
        <v>#REF!</v>
      </c>
      <c r="AV423" s="843" t="e">
        <f aca="false">IF($AT$44="Region",IF($E423=AU$762,$T423,""),IF($G423=AU$762,$T423,""))</f>
        <v>#REF!</v>
      </c>
      <c r="AW423" s="628"/>
      <c r="AX423" s="843" t="e">
        <f aca="false">IF($AT$44="region",IF($E423=AX$762,$S423,""),IF($G423=AX$762,$S423,""))</f>
        <v>#REF!</v>
      </c>
      <c r="AY423" s="843" t="e">
        <f aca="false">IF($AT$44="Region",IF($E423=AX$762,$T423,""),IF($G423=AX$762,$T423,""))</f>
        <v>#REF!</v>
      </c>
      <c r="AZ423" s="628"/>
      <c r="BA423" s="843" t="e">
        <f aca="false">IF($AT$44="region",IF($E423=BA$762,$S423,""),IF($G423=BA$762,$S423,""))</f>
        <v>#REF!</v>
      </c>
      <c r="BB423" s="843" t="e">
        <f aca="false">IF($AT$44="Region",IF($E423=BA$762,$T423,""),IF($G423=BA$762,$T423,""))</f>
        <v>#REF!</v>
      </c>
      <c r="BC423" s="628"/>
      <c r="BD423" s="843" t="e">
        <f aca="false">IF($AT$44="region",IF($E423=BD$762,$S423,""),IF($G423=BD$762,$S423,""))</f>
        <v>#REF!</v>
      </c>
      <c r="BE423" s="843" t="e">
        <f aca="false">IF($AT$44="Region",IF($E423=BD$762,$T423,""),IF($G423=BD$762,$T423,""))</f>
        <v>#REF!</v>
      </c>
      <c r="BF423" s="628"/>
      <c r="BG423" s="843" t="e">
        <f aca="false">IF($AT$44="region",IF($E423=BG$762,$S423,""),IF($G423=BG$762,$S423,""))</f>
        <v>#REF!</v>
      </c>
      <c r="BH423" s="843" t="e">
        <f aca="false">IF($AT$44="Region",IF($E423=BG$762,$T423,""),IF($G423=BG$762,$T423,""))</f>
        <v>#REF!</v>
      </c>
      <c r="BI423" s="628"/>
      <c r="BJ423" s="843" t="str">
        <f aca="false">IF($E423=$BJ$47,S423,"")</f>
        <v/>
      </c>
      <c r="BK423" s="843" t="str">
        <f aca="false">IF($E423=$BJ$47,T423,"")</f>
        <v/>
      </c>
      <c r="BL423" s="628"/>
      <c r="BM423" s="843" t="str">
        <f aca="false">IF($E423=$BM$47,S423,"")</f>
        <v/>
      </c>
      <c r="BN423" s="843" t="str">
        <f aca="false">IF($E423=$BM$47,T423,"")</f>
        <v/>
      </c>
      <c r="BO423" s="628"/>
      <c r="BP423" s="843" t="str">
        <f aca="false">IF($E423=$BP$47,S423,"")</f>
        <v/>
      </c>
      <c r="BQ423" s="843" t="str">
        <f aca="false">IF($E423=$BP$47,T423,"")</f>
        <v/>
      </c>
      <c r="BR423" s="628"/>
      <c r="BS423" s="843" t="str">
        <f aca="false">IF($E423=$BS$47,S423,"")</f>
        <v/>
      </c>
      <c r="BT423" s="843" t="str">
        <f aca="false">IF($E423=$BS$47,T423,"")</f>
        <v/>
      </c>
      <c r="BU423" s="628"/>
      <c r="BV423" s="729"/>
    </row>
    <row r="424" s="667" customFormat="true" ht="15" hidden="false" customHeight="false" outlineLevel="0" collapsed="false">
      <c r="A424" s="828" t="n">
        <v>17</v>
      </c>
      <c r="B424" s="829" t="str">
        <f aca="false">CONCATENATE(E424,": ",C424)</f>
        <v>: </v>
      </c>
      <c r="C424" s="830"/>
      <c r="D424" s="830"/>
      <c r="E424" s="831"/>
      <c r="F424" s="830"/>
      <c r="G424" s="831"/>
      <c r="H424" s="832"/>
      <c r="I424" s="830"/>
      <c r="J424" s="830"/>
      <c r="K424" s="833"/>
      <c r="L424" s="834"/>
      <c r="M424" s="833"/>
      <c r="N424" s="836" t="s">
        <v>15</v>
      </c>
      <c r="O424" s="837"/>
      <c r="P424" s="833"/>
      <c r="Q424" s="838"/>
      <c r="R424" s="839"/>
      <c r="S424" s="840" t="str">
        <f aca="false">IF(R424="Y","",IF(AND(M424="",K424=""),"",IF(M424="",K424,M424)))</f>
        <v/>
      </c>
      <c r="T424" s="841" t="str">
        <f aca="false">IF(S424="","",IF($S$436="Y",U424,IF(S424&gt;=$S$428-$AB$35*$S$432,IF(S424&lt;=$S$428+$AB$35*$S$432,S424,""),"")))</f>
        <v/>
      </c>
      <c r="U424" s="840" t="str">
        <f aca="false">IF(R424="Y","",IF(AND(M424="",K424=""),"",IF(M424="",K424*O424,M424*O424)))</f>
        <v/>
      </c>
      <c r="V424" s="842" t="str">
        <f aca="false">IF(AND(N424="",L424=""),"",IF(N424="",L424,N424))</f>
        <v>%</v>
      </c>
      <c r="W424" s="628"/>
      <c r="X424" s="628"/>
      <c r="Z424" s="728"/>
      <c r="AP424" s="729"/>
      <c r="AQ424" s="628"/>
      <c r="AR424" s="628"/>
      <c r="AS424" s="844"/>
      <c r="AT424" s="628"/>
      <c r="AU424" s="843" t="e">
        <f aca="false">IF($AT$44="region",IF($E424=AU$762,$S424,""),IF($G424=AU$762,$S424,""))</f>
        <v>#REF!</v>
      </c>
      <c r="AV424" s="843" t="e">
        <f aca="false">IF($AT$44="Region",IF($E424=AU$762,$T424,""),IF($G424=AU$762,$T424,""))</f>
        <v>#REF!</v>
      </c>
      <c r="AW424" s="628"/>
      <c r="AX424" s="843" t="e">
        <f aca="false">IF($AT$44="region",IF($E424=AX$762,$S424,""),IF($G424=AX$762,$S424,""))</f>
        <v>#REF!</v>
      </c>
      <c r="AY424" s="843" t="e">
        <f aca="false">IF($AT$44="Region",IF($E424=AX$762,$T424,""),IF($G424=AX$762,$T424,""))</f>
        <v>#REF!</v>
      </c>
      <c r="AZ424" s="628"/>
      <c r="BA424" s="843" t="e">
        <f aca="false">IF($AT$44="region",IF($E424=BA$762,$S424,""),IF($G424=BA$762,$S424,""))</f>
        <v>#REF!</v>
      </c>
      <c r="BB424" s="843" t="e">
        <f aca="false">IF($AT$44="Region",IF($E424=BA$762,$T424,""),IF($G424=BA$762,$T424,""))</f>
        <v>#REF!</v>
      </c>
      <c r="BC424" s="628"/>
      <c r="BD424" s="843" t="e">
        <f aca="false">IF($AT$44="region",IF($E424=BD$762,$S424,""),IF($G424=BD$762,$S424,""))</f>
        <v>#REF!</v>
      </c>
      <c r="BE424" s="843" t="e">
        <f aca="false">IF($AT$44="Region",IF($E424=BD$762,$T424,""),IF($G424=BD$762,$T424,""))</f>
        <v>#REF!</v>
      </c>
      <c r="BF424" s="628"/>
      <c r="BG424" s="843" t="e">
        <f aca="false">IF($AT$44="region",IF($E424=BG$762,$S424,""),IF($G424=BG$762,$S424,""))</f>
        <v>#REF!</v>
      </c>
      <c r="BH424" s="843" t="e">
        <f aca="false">IF($AT$44="Region",IF($E424=BG$762,$T424,""),IF($G424=BG$762,$T424,""))</f>
        <v>#REF!</v>
      </c>
      <c r="BI424" s="628"/>
      <c r="BJ424" s="843" t="str">
        <f aca="false">IF($E424=$BJ$47,S424,"")</f>
        <v/>
      </c>
      <c r="BK424" s="843" t="str">
        <f aca="false">IF($E424=$BJ$47,T424,"")</f>
        <v/>
      </c>
      <c r="BL424" s="628"/>
      <c r="BM424" s="843" t="str">
        <f aca="false">IF($E424=$BM$47,S424,"")</f>
        <v/>
      </c>
      <c r="BN424" s="843" t="str">
        <f aca="false">IF($E424=$BM$47,T424,"")</f>
        <v/>
      </c>
      <c r="BO424" s="628"/>
      <c r="BP424" s="843" t="str">
        <f aca="false">IF($E424=$BP$47,S424,"")</f>
        <v/>
      </c>
      <c r="BQ424" s="843" t="str">
        <f aca="false">IF($E424=$BP$47,T424,"")</f>
        <v/>
      </c>
      <c r="BR424" s="628"/>
      <c r="BS424" s="843" t="str">
        <f aca="false">IF($E424=$BS$47,S424,"")</f>
        <v/>
      </c>
      <c r="BT424" s="843" t="str">
        <f aca="false">IF($E424=$BS$47,T424,"")</f>
        <v/>
      </c>
      <c r="BU424" s="628"/>
      <c r="BV424" s="729"/>
    </row>
    <row r="425" s="667" customFormat="true" ht="15" hidden="false" customHeight="false" outlineLevel="0" collapsed="false">
      <c r="A425" s="828" t="n">
        <v>18</v>
      </c>
      <c r="B425" s="829" t="str">
        <f aca="false">CONCATENATE(E425,": ",C425)</f>
        <v>: </v>
      </c>
      <c r="C425" s="830"/>
      <c r="D425" s="830"/>
      <c r="E425" s="831"/>
      <c r="F425" s="830"/>
      <c r="G425" s="831"/>
      <c r="H425" s="832"/>
      <c r="I425" s="830"/>
      <c r="J425" s="830"/>
      <c r="K425" s="833"/>
      <c r="L425" s="833"/>
      <c r="M425" s="833"/>
      <c r="N425" s="836" t="s">
        <v>15</v>
      </c>
      <c r="O425" s="837"/>
      <c r="P425" s="833"/>
      <c r="Q425" s="838"/>
      <c r="R425" s="839"/>
      <c r="S425" s="840" t="str">
        <f aca="false">IF(R425="Y","",IF(AND(M425="",K425=""),"",IF(M425="",K425,M425)))</f>
        <v/>
      </c>
      <c r="T425" s="841" t="str">
        <f aca="false">IF(S425="","",IF($S$436="Y",U425,IF(S425&gt;=$S$428-$AB$35*$S$432,IF(S425&lt;=$S$428+$AB$35*$S$432,S425,""),"")))</f>
        <v/>
      </c>
      <c r="U425" s="840" t="str">
        <f aca="false">IF(R425="Y","",IF(AND(M425="",K425=""),"",IF(M425="",K425*O425,M425*O425)))</f>
        <v/>
      </c>
      <c r="V425" s="842" t="str">
        <f aca="false">IF(AND(N425="",L425=""),"",IF(N425="",L425,N425))</f>
        <v>%</v>
      </c>
      <c r="W425" s="628"/>
      <c r="X425" s="628"/>
      <c r="Z425" s="728"/>
      <c r="AP425" s="729"/>
      <c r="AQ425" s="628"/>
      <c r="AR425" s="628"/>
      <c r="AS425" s="844"/>
      <c r="AT425" s="628"/>
      <c r="AU425" s="843" t="e">
        <f aca="false">IF($AT$44="region",IF($E425=AU$762,$S425,""),IF($G425=AU$762,$S425,""))</f>
        <v>#REF!</v>
      </c>
      <c r="AV425" s="843" t="e">
        <f aca="false">IF($AT$44="Region",IF($E425=AU$762,$T425,""),IF($G425=AU$762,$T425,""))</f>
        <v>#REF!</v>
      </c>
      <c r="AW425" s="628"/>
      <c r="AX425" s="843" t="e">
        <f aca="false">IF($AT$44="region",IF($E425=AX$762,$S425,""),IF($G425=AX$762,$S425,""))</f>
        <v>#REF!</v>
      </c>
      <c r="AY425" s="843" t="e">
        <f aca="false">IF($AT$44="Region",IF($E425=AX$762,$T425,""),IF($G425=AX$762,$T425,""))</f>
        <v>#REF!</v>
      </c>
      <c r="AZ425" s="628"/>
      <c r="BA425" s="843" t="e">
        <f aca="false">IF($AT$44="region",IF($E425=BA$762,$S425,""),IF($G425=BA$762,$S425,""))</f>
        <v>#REF!</v>
      </c>
      <c r="BB425" s="843" t="e">
        <f aca="false">IF($AT$44="Region",IF($E425=BA$762,$T425,""),IF($G425=BA$762,$T425,""))</f>
        <v>#REF!</v>
      </c>
      <c r="BC425" s="628"/>
      <c r="BD425" s="843" t="e">
        <f aca="false">IF($AT$44="region",IF($E425=BD$762,$S425,""),IF($G425=BD$762,$S425,""))</f>
        <v>#REF!</v>
      </c>
      <c r="BE425" s="843" t="e">
        <f aca="false">IF($AT$44="Region",IF($E425=BD$762,$T425,""),IF($G425=BD$762,$T425,""))</f>
        <v>#REF!</v>
      </c>
      <c r="BF425" s="628"/>
      <c r="BG425" s="843" t="e">
        <f aca="false">IF($AT$44="region",IF($E425=BG$762,$S425,""),IF($G425=BG$762,$S425,""))</f>
        <v>#REF!</v>
      </c>
      <c r="BH425" s="843" t="e">
        <f aca="false">IF($AT$44="Region",IF($E425=BG$762,$T425,""),IF($G425=BG$762,$T425,""))</f>
        <v>#REF!</v>
      </c>
      <c r="BI425" s="628"/>
      <c r="BJ425" s="843" t="str">
        <f aca="false">IF($E425=$BJ$47,S425,"")</f>
        <v/>
      </c>
      <c r="BK425" s="843" t="str">
        <f aca="false">IF($E425=$BJ$47,T425,"")</f>
        <v/>
      </c>
      <c r="BL425" s="628"/>
      <c r="BM425" s="843" t="str">
        <f aca="false">IF($E425=$BM$47,S425,"")</f>
        <v/>
      </c>
      <c r="BN425" s="843" t="str">
        <f aca="false">IF($E425=$BM$47,T425,"")</f>
        <v/>
      </c>
      <c r="BO425" s="628"/>
      <c r="BP425" s="843" t="str">
        <f aca="false">IF($E425=$BP$47,S425,"")</f>
        <v/>
      </c>
      <c r="BQ425" s="843" t="str">
        <f aca="false">IF($E425=$BP$47,T425,"")</f>
        <v/>
      </c>
      <c r="BR425" s="628"/>
      <c r="BS425" s="843" t="str">
        <f aca="false">IF($E425=$BS$47,S425,"")</f>
        <v/>
      </c>
      <c r="BT425" s="843" t="str">
        <f aca="false">IF($E425=$BS$47,T425,"")</f>
        <v/>
      </c>
      <c r="BU425" s="628"/>
      <c r="BV425" s="729"/>
    </row>
    <row r="426" s="667" customFormat="true" ht="15" hidden="false" customHeight="false" outlineLevel="0" collapsed="false">
      <c r="A426" s="828" t="n">
        <v>19</v>
      </c>
      <c r="B426" s="829" t="str">
        <f aca="false">CONCATENATE(E426,": ",C426)</f>
        <v>: </v>
      </c>
      <c r="C426" s="830"/>
      <c r="D426" s="830"/>
      <c r="E426" s="831"/>
      <c r="F426" s="830"/>
      <c r="G426" s="831"/>
      <c r="H426" s="832"/>
      <c r="I426" s="830"/>
      <c r="J426" s="830"/>
      <c r="K426" s="833"/>
      <c r="L426" s="833"/>
      <c r="M426" s="833"/>
      <c r="N426" s="836" t="s">
        <v>15</v>
      </c>
      <c r="O426" s="837"/>
      <c r="P426" s="833"/>
      <c r="Q426" s="838"/>
      <c r="R426" s="839"/>
      <c r="S426" s="840" t="str">
        <f aca="false">IF(R426="Y","",IF(AND(M426="",K426=""),"",IF(M426="",K426,M426)))</f>
        <v/>
      </c>
      <c r="T426" s="841" t="str">
        <f aca="false">IF(S426="","",IF($S$436="Y",U426,IF(S426&gt;=$S$428-$AB$35*$S$432,IF(S426&lt;=$S$428+$AB$35*$S$432,S426,""),"")))</f>
        <v/>
      </c>
      <c r="U426" s="840" t="str">
        <f aca="false">IF(R426="Y","",IF(AND(M426="",K426=""),"",IF(M426="",K426*O426,M426*O426)))</f>
        <v/>
      </c>
      <c r="V426" s="842" t="str">
        <f aca="false">IF(AND(N426="",L426=""),"",IF(N426="",L426,N426))</f>
        <v>%</v>
      </c>
      <c r="W426" s="628"/>
      <c r="X426" s="628"/>
      <c r="Z426" s="728"/>
      <c r="AP426" s="729"/>
      <c r="AQ426" s="628"/>
      <c r="AR426" s="628"/>
      <c r="AS426" s="844"/>
      <c r="AT426" s="628"/>
      <c r="AU426" s="843" t="e">
        <f aca="false">IF($AT$44="region",IF($E426=AU$762,$S426,""),IF($G426=AU$762,$S426,""))</f>
        <v>#REF!</v>
      </c>
      <c r="AV426" s="843" t="e">
        <f aca="false">IF($AT$44="Region",IF($E426=AU$762,$T426,""),IF($G426=AU$762,$T426,""))</f>
        <v>#REF!</v>
      </c>
      <c r="AW426" s="628"/>
      <c r="AX426" s="843" t="e">
        <f aca="false">IF($AT$44="region",IF($E426=AX$762,$S426,""),IF($G426=AX$762,$S426,""))</f>
        <v>#REF!</v>
      </c>
      <c r="AY426" s="843" t="e">
        <f aca="false">IF($AT$44="Region",IF($E426=AX$762,$T426,""),IF($G426=AX$762,$T426,""))</f>
        <v>#REF!</v>
      </c>
      <c r="AZ426" s="628"/>
      <c r="BA426" s="843" t="e">
        <f aca="false">IF($AT$44="region",IF($E426=BA$762,$S426,""),IF($G426=BA$762,$S426,""))</f>
        <v>#REF!</v>
      </c>
      <c r="BB426" s="843" t="e">
        <f aca="false">IF($AT$44="Region",IF($E426=BA$762,$T426,""),IF($G426=BA$762,$T426,""))</f>
        <v>#REF!</v>
      </c>
      <c r="BC426" s="628"/>
      <c r="BD426" s="843" t="e">
        <f aca="false">IF($AT$44="region",IF($E426=BD$762,$S426,""),IF($G426=BD$762,$S426,""))</f>
        <v>#REF!</v>
      </c>
      <c r="BE426" s="843" t="e">
        <f aca="false">IF($AT$44="Region",IF($E426=BD$762,$T426,""),IF($G426=BD$762,$T426,""))</f>
        <v>#REF!</v>
      </c>
      <c r="BF426" s="628"/>
      <c r="BG426" s="843" t="e">
        <f aca="false">IF($AT$44="region",IF($E426=BG$762,$S426,""),IF($G426=BG$762,$S426,""))</f>
        <v>#REF!</v>
      </c>
      <c r="BH426" s="843" t="e">
        <f aca="false">IF($AT$44="Region",IF($E426=BG$762,$T426,""),IF($G426=BG$762,$T426,""))</f>
        <v>#REF!</v>
      </c>
      <c r="BI426" s="628"/>
      <c r="BJ426" s="843" t="str">
        <f aca="false">IF($E426=$BJ$47,S426,"")</f>
        <v/>
      </c>
      <c r="BK426" s="843" t="str">
        <f aca="false">IF($E426=$BJ$47,T426,"")</f>
        <v/>
      </c>
      <c r="BL426" s="628"/>
      <c r="BM426" s="843" t="str">
        <f aca="false">IF($E426=$BM$47,S426,"")</f>
        <v/>
      </c>
      <c r="BN426" s="843" t="str">
        <f aca="false">IF($E426=$BM$47,T426,"")</f>
        <v/>
      </c>
      <c r="BO426" s="628"/>
      <c r="BP426" s="843" t="str">
        <f aca="false">IF($E426=$BP$47,S426,"")</f>
        <v/>
      </c>
      <c r="BQ426" s="843" t="str">
        <f aca="false">IF($E426=$BP$47,T426,"")</f>
        <v/>
      </c>
      <c r="BR426" s="628"/>
      <c r="BS426" s="843" t="str">
        <f aca="false">IF($E426=$BS$47,S426,"")</f>
        <v/>
      </c>
      <c r="BT426" s="843" t="str">
        <f aca="false">IF($E426=$BS$47,T426,"")</f>
        <v/>
      </c>
      <c r="BU426" s="628"/>
      <c r="BV426" s="729"/>
    </row>
    <row r="427" s="667" customFormat="true" ht="15" hidden="false" customHeight="false" outlineLevel="0" collapsed="false">
      <c r="A427" s="828" t="n">
        <v>20</v>
      </c>
      <c r="B427" s="829" t="str">
        <f aca="false">CONCATENATE(E427,": ",C427)</f>
        <v>: </v>
      </c>
      <c r="C427" s="830"/>
      <c r="D427" s="830"/>
      <c r="E427" s="831"/>
      <c r="F427" s="830"/>
      <c r="G427" s="831"/>
      <c r="H427" s="832"/>
      <c r="I427" s="830"/>
      <c r="J427" s="830"/>
      <c r="K427" s="833"/>
      <c r="L427" s="833"/>
      <c r="M427" s="833"/>
      <c r="N427" s="836" t="s">
        <v>15</v>
      </c>
      <c r="O427" s="837"/>
      <c r="P427" s="833"/>
      <c r="Q427" s="838"/>
      <c r="R427" s="839"/>
      <c r="S427" s="840" t="str">
        <f aca="false">IF(R427="Y","",IF(AND(M427="",K427=""),"",IF(M427="",K427,M427)))</f>
        <v/>
      </c>
      <c r="T427" s="841" t="str">
        <f aca="false">IF(S427="","",IF($S$436="Y",U427,IF(S427&gt;=$S$428-$AB$35*$S$432,IF(S427&lt;=$S$428+$AB$35*$S$432,S427,""),"")))</f>
        <v/>
      </c>
      <c r="U427" s="840" t="str">
        <f aca="false">IF(R427="Y","",IF(AND(M427="",K427=""),"",IF(M427="",K427*O427,M427*O427)))</f>
        <v/>
      </c>
      <c r="V427" s="842" t="str">
        <f aca="false">IF(AND(N427="",L427=""),"",IF(N427="",L427,N427))</f>
        <v>%</v>
      </c>
      <c r="W427" s="628"/>
      <c r="X427" s="628"/>
      <c r="Z427" s="728"/>
      <c r="AP427" s="729"/>
      <c r="AQ427" s="628"/>
      <c r="AR427" s="628"/>
      <c r="AS427" s="844"/>
      <c r="AT427" s="628"/>
      <c r="AU427" s="843" t="e">
        <f aca="false">IF($AT$44="region",IF($E427=AU$762,$S427,""),IF($G427=AU$762,$S427,""))</f>
        <v>#REF!</v>
      </c>
      <c r="AV427" s="843" t="e">
        <f aca="false">IF($AT$44="Region",IF($E427=AU$762,$T427,""),IF($G427=AU$762,$T427,""))</f>
        <v>#REF!</v>
      </c>
      <c r="AW427" s="628"/>
      <c r="AX427" s="843" t="e">
        <f aca="false">IF($AT$44="region",IF($E427=AX$762,$S427,""),IF($G427=AX$762,$S427,""))</f>
        <v>#REF!</v>
      </c>
      <c r="AY427" s="843" t="e">
        <f aca="false">IF($AT$44="Region",IF($E427=AX$762,$T427,""),IF($G427=AX$762,$T427,""))</f>
        <v>#REF!</v>
      </c>
      <c r="AZ427" s="628"/>
      <c r="BA427" s="843" t="e">
        <f aca="false">IF($AT$44="region",IF($E427=BA$762,$S427,""),IF($G427=BA$762,$S427,""))</f>
        <v>#REF!</v>
      </c>
      <c r="BB427" s="843" t="e">
        <f aca="false">IF($AT$44="Region",IF($E427=BA$762,$T427,""),IF($G427=BA$762,$T427,""))</f>
        <v>#REF!</v>
      </c>
      <c r="BC427" s="628"/>
      <c r="BD427" s="843" t="e">
        <f aca="false">IF($AT$44="region",IF($E427=BD$762,$S427,""),IF($G427=BD$762,$S427,""))</f>
        <v>#REF!</v>
      </c>
      <c r="BE427" s="843" t="e">
        <f aca="false">IF($AT$44="Region",IF($E427=BD$762,$T427,""),IF($G427=BD$762,$T427,""))</f>
        <v>#REF!</v>
      </c>
      <c r="BF427" s="628"/>
      <c r="BG427" s="843" t="e">
        <f aca="false">IF($AT$44="region",IF($E427=BG$762,$S427,""),IF($G427=BG$762,$S427,""))</f>
        <v>#REF!</v>
      </c>
      <c r="BH427" s="843" t="e">
        <f aca="false">IF($AT$44="Region",IF($E427=BG$762,$T427,""),IF($G427=BG$762,$T427,""))</f>
        <v>#REF!</v>
      </c>
      <c r="BI427" s="628"/>
      <c r="BJ427" s="843" t="str">
        <f aca="false">IF($E427=$BJ$47,S427,"")</f>
        <v/>
      </c>
      <c r="BK427" s="843" t="str">
        <f aca="false">IF($E427=$BJ$47,T427,"")</f>
        <v/>
      </c>
      <c r="BL427" s="628"/>
      <c r="BM427" s="843" t="str">
        <f aca="false">IF($E427=$BM$47,S427,"")</f>
        <v/>
      </c>
      <c r="BN427" s="843" t="str">
        <f aca="false">IF($E427=$BM$47,T427,"")</f>
        <v/>
      </c>
      <c r="BO427" s="628"/>
      <c r="BP427" s="843" t="str">
        <f aca="false">IF($E427=$BP$47,S427,"")</f>
        <v/>
      </c>
      <c r="BQ427" s="843" t="str">
        <f aca="false">IF($E427=$BP$47,T427,"")</f>
        <v/>
      </c>
      <c r="BR427" s="628"/>
      <c r="BS427" s="843" t="str">
        <f aca="false">IF($E427=$BS$47,S427,"")</f>
        <v/>
      </c>
      <c r="BT427" s="843" t="str">
        <f aca="false">IF($E427=$BS$47,T427,"")</f>
        <v/>
      </c>
      <c r="BU427" s="628"/>
      <c r="BV427" s="729"/>
    </row>
    <row r="428" s="667" customFormat="true" ht="15" hidden="false" customHeight="false" outlineLevel="0" collapsed="false">
      <c r="A428" s="846"/>
      <c r="B428" s="847" t="s">
        <v>409</v>
      </c>
      <c r="C428" s="848"/>
      <c r="D428" s="848"/>
      <c r="E428" s="848"/>
      <c r="F428" s="848"/>
      <c r="G428" s="848"/>
      <c r="H428" s="810"/>
      <c r="I428" s="628"/>
      <c r="J428" s="849"/>
      <c r="K428" s="810"/>
      <c r="L428" s="810"/>
      <c r="M428" s="810" t="s">
        <v>354</v>
      </c>
      <c r="N428" s="714"/>
      <c r="O428" s="714"/>
      <c r="P428" s="838"/>
      <c r="Q428" s="838"/>
      <c r="R428" s="849" t="s">
        <v>356</v>
      </c>
      <c r="S428" s="850" t="e">
        <f aca="false">AVERAGE(S408:S427)</f>
        <v>#DIV/0!</v>
      </c>
      <c r="T428" s="850" t="e">
        <f aca="false">IF(S436="Y",SUM(T408:T427)/SUM(O408:O427),AVERAGE(T408:T427))</f>
        <v>#DIV/0!</v>
      </c>
      <c r="U428" s="851" t="e">
        <f aca="false">SUM(U408:U427)/SUM(O408:O427)</f>
        <v>#DIV/0!</v>
      </c>
      <c r="V428" s="628"/>
      <c r="W428" s="628"/>
      <c r="X428" s="628"/>
      <c r="Z428" s="912"/>
      <c r="AP428" s="729"/>
      <c r="AQ428" s="628"/>
      <c r="AR428" s="628"/>
      <c r="AS428" s="628"/>
      <c r="AT428" s="849" t="s">
        <v>356</v>
      </c>
      <c r="AU428" s="852" t="e">
        <f aca="false">AVERAGE(AU408:AU427)</f>
        <v>#REF!</v>
      </c>
      <c r="AV428" s="852" t="e">
        <f aca="false">SUM(AV408:AV427)/COUNTIF(AV408:AV427,"&gt;0")</f>
        <v>#REF!</v>
      </c>
      <c r="AW428" s="628"/>
      <c r="AX428" s="852" t="e">
        <f aca="false">AVERAGE(AX408:AX427)</f>
        <v>#REF!</v>
      </c>
      <c r="AY428" s="852" t="e">
        <f aca="false">SUM(AY408:AY427)/COUNTIF(AY408:AY427,"&gt;0")</f>
        <v>#REF!</v>
      </c>
      <c r="AZ428" s="628"/>
      <c r="BA428" s="852" t="e">
        <f aca="false">AVERAGE(BA408:BA427)</f>
        <v>#REF!</v>
      </c>
      <c r="BB428" s="852" t="e">
        <f aca="false">SUM(BB408:BB427)/COUNTIF(BB408:BB427,"&gt;0")</f>
        <v>#REF!</v>
      </c>
      <c r="BC428" s="628"/>
      <c r="BD428" s="852" t="e">
        <f aca="false">AVERAGE(BD408:BD427)</f>
        <v>#REF!</v>
      </c>
      <c r="BE428" s="852" t="e">
        <f aca="false">SUM(BE408:BE427)/COUNTIF(BE408:BE427,"&gt;0")</f>
        <v>#REF!</v>
      </c>
      <c r="BF428" s="628"/>
      <c r="BG428" s="852" t="e">
        <f aca="false">AVERAGE(BG408:BG427)</f>
        <v>#REF!</v>
      </c>
      <c r="BH428" s="852" t="e">
        <f aca="false">SUM(BH408:BH427)/COUNTIF(BH408:BH427,"&gt;0")</f>
        <v>#REF!</v>
      </c>
      <c r="BI428" s="849"/>
      <c r="BJ428" s="852" t="e">
        <f aca="false">AVERAGE(BJ408:BJ427)</f>
        <v>#DIV/0!</v>
      </c>
      <c r="BK428" s="852" t="e">
        <f aca="false">SUM(BK408:BK427)/COUNTIF(BK408:BK427,"&gt;0")</f>
        <v>#DIV/0!</v>
      </c>
      <c r="BL428" s="628"/>
      <c r="BM428" s="852" t="e">
        <f aca="false">AVERAGE(BM408:BM427)</f>
        <v>#DIV/0!</v>
      </c>
      <c r="BN428" s="852" t="e">
        <f aca="false">SUM(BN408:BN427)/COUNTIF(BN408:BN427,"&gt;0")</f>
        <v>#DIV/0!</v>
      </c>
      <c r="BO428" s="628"/>
      <c r="BP428" s="852" t="e">
        <f aca="false">AVERAGE(BP408:BP427)</f>
        <v>#DIV/0!</v>
      </c>
      <c r="BQ428" s="852" t="e">
        <f aca="false">SUM(BQ408:BQ427)/COUNTIF(BQ408:BQ427,"&gt;0")</f>
        <v>#DIV/0!</v>
      </c>
      <c r="BR428" s="628"/>
      <c r="BS428" s="852" t="e">
        <f aca="false">AVERAGE(BS408:BS427)</f>
        <v>#DIV/0!</v>
      </c>
      <c r="BT428" s="852" t="e">
        <f aca="false">SUM(BT408:BT427)/COUNTIF(BT408:BT427,"&gt;0")</f>
        <v>#DIV/0!</v>
      </c>
      <c r="BU428" s="628"/>
      <c r="BV428" s="729"/>
    </row>
    <row r="429" s="667" customFormat="true" ht="15" hidden="false" customHeight="false" outlineLevel="0" collapsed="false">
      <c r="A429" s="846"/>
      <c r="B429" s="847" t="s">
        <v>410</v>
      </c>
      <c r="C429" s="848" t="s">
        <v>358</v>
      </c>
      <c r="D429" s="933"/>
      <c r="E429" s="934"/>
      <c r="F429" s="934"/>
      <c r="G429" s="934"/>
      <c r="H429" s="934"/>
      <c r="I429" s="934"/>
      <c r="J429" s="934"/>
      <c r="K429" s="935"/>
      <c r="L429" s="810"/>
      <c r="M429" s="810"/>
      <c r="N429" s="810"/>
      <c r="O429" s="810"/>
      <c r="P429" s="838"/>
      <c r="Q429" s="838"/>
      <c r="R429" s="854" t="s">
        <v>97</v>
      </c>
      <c r="S429" s="855" t="e">
        <f aca="false">S428+V429*S432</f>
        <v>#DIV/0!</v>
      </c>
      <c r="T429" s="855" t="e">
        <f aca="false">T428+V429*T432</f>
        <v>#DIV/0!</v>
      </c>
      <c r="U429" s="855" t="e">
        <f aca="false">U428+V429*U432</f>
        <v>#DIV/0!</v>
      </c>
      <c r="V429" s="856" t="n">
        <v>1</v>
      </c>
      <c r="W429" s="669" t="s">
        <v>360</v>
      </c>
      <c r="X429" s="628"/>
      <c r="Y429" s="628" t="s">
        <v>361</v>
      </c>
      <c r="Z429" s="914"/>
      <c r="AP429" s="729"/>
      <c r="AQ429" s="628"/>
      <c r="AR429" s="628"/>
      <c r="AS429" s="628"/>
      <c r="AT429" s="854" t="s">
        <v>97</v>
      </c>
      <c r="AU429" s="857" t="e">
        <f aca="false">AU428+(AU434*AU431)</f>
        <v>#REF!</v>
      </c>
      <c r="AV429" s="857" t="e">
        <f aca="false">AV428+(AV434*AU431)</f>
        <v>#REF!</v>
      </c>
      <c r="AW429" s="628"/>
      <c r="AX429" s="857" t="e">
        <f aca="false">AX428+(AX434*AX431)</f>
        <v>#REF!</v>
      </c>
      <c r="AY429" s="857" t="e">
        <f aca="false">AY428+(AY434*AX431)</f>
        <v>#REF!</v>
      </c>
      <c r="AZ429" s="628"/>
      <c r="BA429" s="857" t="e">
        <f aca="false">BA428+(BA434*BA431)</f>
        <v>#REF!</v>
      </c>
      <c r="BB429" s="857" t="e">
        <f aca="false">BB428+(BB434*BA431)</f>
        <v>#REF!</v>
      </c>
      <c r="BC429" s="628"/>
      <c r="BD429" s="857" t="e">
        <f aca="false">BD428+(BD434*BD431)</f>
        <v>#REF!</v>
      </c>
      <c r="BE429" s="857" t="e">
        <f aca="false">BE428+(BE434*BD431)</f>
        <v>#REF!</v>
      </c>
      <c r="BF429" s="628"/>
      <c r="BG429" s="857" t="e">
        <f aca="false">BG428+(BG434*BG431)</f>
        <v>#REF!</v>
      </c>
      <c r="BH429" s="857" t="e">
        <f aca="false">BH428+(BH434*BG431)</f>
        <v>#REF!</v>
      </c>
      <c r="BI429" s="854"/>
      <c r="BJ429" s="857" t="e">
        <f aca="false">BJ428+(BJ434*BJ431)</f>
        <v>#DIV/0!</v>
      </c>
      <c r="BK429" s="857" t="e">
        <f aca="false">BK428+(BK434*BJ431)</f>
        <v>#DIV/0!</v>
      </c>
      <c r="BL429" s="628"/>
      <c r="BM429" s="857" t="e">
        <f aca="false">BM428+(BM434*BM431)</f>
        <v>#DIV/0!</v>
      </c>
      <c r="BN429" s="857" t="e">
        <f aca="false">BN428+(BN434*BM431)</f>
        <v>#DIV/0!</v>
      </c>
      <c r="BO429" s="628"/>
      <c r="BP429" s="857" t="e">
        <f aca="false">BP428+(BP434*BP431)</f>
        <v>#DIV/0!</v>
      </c>
      <c r="BQ429" s="857" t="e">
        <f aca="false">BQ428+(BQ434*BP431)</f>
        <v>#DIV/0!</v>
      </c>
      <c r="BR429" s="628"/>
      <c r="BS429" s="857" t="e">
        <f aca="false">BS428+(BS434*BS431)</f>
        <v>#DIV/0!</v>
      </c>
      <c r="BT429" s="857" t="e">
        <f aca="false">BT428+(BT434*BS431)</f>
        <v>#DIV/0!</v>
      </c>
      <c r="BU429" s="628"/>
      <c r="BV429" s="729"/>
    </row>
    <row r="430" s="667" customFormat="true" ht="15" hidden="false" customHeight="false" outlineLevel="0" collapsed="false">
      <c r="A430" s="846"/>
      <c r="B430" s="847" t="s">
        <v>411</v>
      </c>
      <c r="C430" s="858"/>
      <c r="D430" s="936"/>
      <c r="E430" s="937"/>
      <c r="F430" s="937"/>
      <c r="G430" s="937"/>
      <c r="H430" s="937"/>
      <c r="I430" s="937"/>
      <c r="J430" s="937"/>
      <c r="K430" s="938"/>
      <c r="L430" s="628"/>
      <c r="M430" s="628"/>
      <c r="N430" s="810"/>
      <c r="O430" s="810"/>
      <c r="P430" s="810"/>
      <c r="Q430" s="810"/>
      <c r="R430" s="854" t="s">
        <v>98</v>
      </c>
      <c r="S430" s="855" t="e">
        <f aca="false">IF($Y430="Y",MIN(S408:S427),S428-$V430*S432)</f>
        <v>#DIV/0!</v>
      </c>
      <c r="T430" s="855" t="e">
        <f aca="false">IF($Y430="Y",MIN(T408:T427),T428-$V430*T432)</f>
        <v>#DIV/0!</v>
      </c>
      <c r="U430" s="855" t="e">
        <f aca="false">IF($Y430="Y",MIN(U408:U427),U428-$V430*U432)</f>
        <v>#DIV/0!</v>
      </c>
      <c r="V430" s="856" t="n">
        <v>1</v>
      </c>
      <c r="W430" s="669" t="s">
        <v>364</v>
      </c>
      <c r="X430" s="628"/>
      <c r="Y430" s="859" t="s">
        <v>166</v>
      </c>
      <c r="Z430" s="914"/>
      <c r="AP430" s="729"/>
      <c r="AQ430" s="628"/>
      <c r="AR430" s="628"/>
      <c r="AS430" s="628"/>
      <c r="AT430" s="854" t="s">
        <v>98</v>
      </c>
      <c r="AU430" s="857" t="e">
        <f aca="false">AU428-(AU434*AU432)</f>
        <v>#REF!</v>
      </c>
      <c r="AV430" s="857" t="e">
        <f aca="false">AV428-(AV434*AU432)</f>
        <v>#REF!</v>
      </c>
      <c r="AW430" s="628"/>
      <c r="AX430" s="857" t="e">
        <f aca="false">AX428-(AX434*AX432)</f>
        <v>#REF!</v>
      </c>
      <c r="AY430" s="857" t="e">
        <f aca="false">AY428-(AY434*AX432)</f>
        <v>#REF!</v>
      </c>
      <c r="AZ430" s="628"/>
      <c r="BA430" s="857" t="e">
        <f aca="false">BA428-(BA434*BA432)</f>
        <v>#REF!</v>
      </c>
      <c r="BB430" s="857" t="e">
        <f aca="false">BB428-(BB434*BA432)</f>
        <v>#REF!</v>
      </c>
      <c r="BC430" s="628"/>
      <c r="BD430" s="857" t="e">
        <f aca="false">BD428-(BD434*BD432)</f>
        <v>#REF!</v>
      </c>
      <c r="BE430" s="857" t="e">
        <f aca="false">BE428-(BE434*BD432)</f>
        <v>#REF!</v>
      </c>
      <c r="BF430" s="628"/>
      <c r="BG430" s="857" t="e">
        <f aca="false">BG428-(BG434*BG432)</f>
        <v>#REF!</v>
      </c>
      <c r="BH430" s="857" t="e">
        <f aca="false">BH428-(BH434*BG432)</f>
        <v>#REF!</v>
      </c>
      <c r="BI430" s="854"/>
      <c r="BJ430" s="857" t="e">
        <f aca="false">BJ428-(BJ434*BJ432)</f>
        <v>#DIV/0!</v>
      </c>
      <c r="BK430" s="857" t="e">
        <f aca="false">BK428-(BK434*BJ432)</f>
        <v>#DIV/0!</v>
      </c>
      <c r="BL430" s="628"/>
      <c r="BM430" s="857" t="e">
        <f aca="false">BM428-(BM434*BM432)</f>
        <v>#DIV/0!</v>
      </c>
      <c r="BN430" s="857" t="e">
        <f aca="false">BN428-(BN434*BM432)</f>
        <v>#DIV/0!</v>
      </c>
      <c r="BO430" s="628"/>
      <c r="BP430" s="857" t="e">
        <f aca="false">BP428-(BP434*BP432)</f>
        <v>#DIV/0!</v>
      </c>
      <c r="BQ430" s="857" t="e">
        <f aca="false">BQ428-(BQ434*BP432)</f>
        <v>#DIV/0!</v>
      </c>
      <c r="BR430" s="628"/>
      <c r="BS430" s="857" t="e">
        <f aca="false">BS428-(BS434*BS432)</f>
        <v>#DIV/0!</v>
      </c>
      <c r="BT430" s="857" t="e">
        <f aca="false">BT428-(BT434*BS432)</f>
        <v>#DIV/0!</v>
      </c>
      <c r="BU430" s="628"/>
      <c r="BV430" s="729"/>
    </row>
    <row r="431" s="667" customFormat="true" ht="14.25" hidden="false" customHeight="false" outlineLevel="0" collapsed="false">
      <c r="A431" s="846"/>
      <c r="B431" s="846"/>
      <c r="C431" s="858"/>
      <c r="D431" s="936"/>
      <c r="E431" s="937"/>
      <c r="F431" s="937"/>
      <c r="G431" s="937"/>
      <c r="H431" s="937"/>
      <c r="I431" s="937"/>
      <c r="J431" s="937"/>
      <c r="K431" s="938"/>
      <c r="L431" s="810"/>
      <c r="M431" s="810"/>
      <c r="N431" s="810"/>
      <c r="O431" s="810"/>
      <c r="P431" s="810"/>
      <c r="Q431" s="810"/>
      <c r="R431" s="854" t="s">
        <v>365</v>
      </c>
      <c r="S431" s="855" t="e">
        <f aca="false">IF((0.67*S432)&gt;S428,"no","yes")</f>
        <v>#DIV/0!</v>
      </c>
      <c r="T431" s="855" t="e">
        <f aca="false">IF((0.67*T432)&gt;T428,"no","yes")</f>
        <v>#DIV/0!</v>
      </c>
      <c r="U431" s="855" t="e">
        <f aca="false">IF((0.67*U432)&gt;U428,"no","yes")</f>
        <v>#DIV/0!</v>
      </c>
      <c r="V431" s="810"/>
      <c r="W431" s="810"/>
      <c r="X431" s="810"/>
      <c r="Z431" s="914"/>
      <c r="AP431" s="729"/>
      <c r="AQ431" s="810"/>
      <c r="AR431" s="810"/>
      <c r="AS431" s="939" t="s">
        <v>366</v>
      </c>
      <c r="AT431" s="861"/>
      <c r="AU431" s="856" t="n">
        <v>1</v>
      </c>
      <c r="AV431" s="810"/>
      <c r="AW431" s="810"/>
      <c r="AX431" s="856" t="n">
        <v>1</v>
      </c>
      <c r="AY431" s="810"/>
      <c r="AZ431" s="810"/>
      <c r="BA431" s="856" t="n">
        <v>1</v>
      </c>
      <c r="BB431" s="810"/>
      <c r="BC431" s="810"/>
      <c r="BD431" s="856" t="n">
        <v>1</v>
      </c>
      <c r="BE431" s="810"/>
      <c r="BF431" s="810"/>
      <c r="BG431" s="856" t="n">
        <v>1</v>
      </c>
      <c r="BH431" s="810"/>
      <c r="BI431" s="854"/>
      <c r="BJ431" s="856" t="n">
        <v>1</v>
      </c>
      <c r="BK431" s="810"/>
      <c r="BL431" s="810"/>
      <c r="BM431" s="856" t="n">
        <v>1</v>
      </c>
      <c r="BN431" s="810"/>
      <c r="BO431" s="810"/>
      <c r="BP431" s="856" t="n">
        <v>1</v>
      </c>
      <c r="BQ431" s="810"/>
      <c r="BR431" s="810"/>
      <c r="BS431" s="856" t="n">
        <v>1</v>
      </c>
      <c r="BT431" s="810"/>
      <c r="BU431" s="810"/>
      <c r="BV431" s="729"/>
    </row>
    <row r="432" s="667" customFormat="true" ht="14.25" hidden="false" customHeight="false" outlineLevel="0" collapsed="false">
      <c r="A432" s="862" t="str">
        <f aca="false">HYPERLINK("#"&amp;"'"&amp;A$1&amp;"'!a1","Back to top")</f>
        <v>Back to top</v>
      </c>
      <c r="B432" s="862"/>
      <c r="C432" s="858"/>
      <c r="D432" s="936"/>
      <c r="E432" s="937"/>
      <c r="F432" s="937"/>
      <c r="G432" s="937"/>
      <c r="H432" s="937"/>
      <c r="I432" s="937"/>
      <c r="J432" s="937"/>
      <c r="K432" s="938"/>
      <c r="L432" s="810"/>
      <c r="M432" s="810"/>
      <c r="N432" s="669"/>
      <c r="O432" s="669"/>
      <c r="P432" s="810"/>
      <c r="Q432" s="810"/>
      <c r="R432" s="854" t="s">
        <v>371</v>
      </c>
      <c r="S432" s="855" t="e">
        <f aca="false">_xlfn.STDEV.P(S408:S427)</f>
        <v>#DIV/0!</v>
      </c>
      <c r="T432" s="855" t="e">
        <f aca="false" t="array" ref="T432:T432">IF(S436="Y",SQRT(SUM(IFERROR(O408:O427*(S408:S427-(T428))^2,0))/((COUNTIFS(O408:O427,"&lt;&gt;"&amp;"")-1)/COUNTIFS(O408:O427,"&lt;&gt;"&amp;"")*SUM(O408:O427))),_xlfn.STDEV.P(T408:T427))</f>
        <v>#DIV/0!</v>
      </c>
      <c r="U432" s="855" t="e">
        <f aca="false" t="array" ref="U432:U432">SQRT(SUM(IFERROR(O408:O427*(S408:S427-(U428))^2,0))/((COUNTIFS(O408:O427,"&lt;&gt;"&amp;"")-1)/COUNTIFS(O408:O427,"&lt;&gt;"&amp;"")*SUM(O408:O427)))</f>
        <v>#DIV/0!</v>
      </c>
      <c r="V432" s="810"/>
      <c r="W432" s="810"/>
      <c r="X432" s="810"/>
      <c r="Z432" s="914"/>
      <c r="AP432" s="729"/>
      <c r="AQ432" s="810"/>
      <c r="AR432" s="810"/>
      <c r="AS432" s="939"/>
      <c r="AT432" s="861"/>
      <c r="AU432" s="856" t="n">
        <v>1</v>
      </c>
      <c r="AV432" s="810"/>
      <c r="AW432" s="810"/>
      <c r="AX432" s="856" t="n">
        <v>1</v>
      </c>
      <c r="AY432" s="810"/>
      <c r="AZ432" s="810"/>
      <c r="BA432" s="856" t="n">
        <v>1</v>
      </c>
      <c r="BB432" s="810"/>
      <c r="BC432" s="810"/>
      <c r="BD432" s="856" t="n">
        <v>1</v>
      </c>
      <c r="BE432" s="810"/>
      <c r="BF432" s="810"/>
      <c r="BG432" s="856" t="n">
        <v>1</v>
      </c>
      <c r="BH432" s="810"/>
      <c r="BI432" s="854"/>
      <c r="BJ432" s="856" t="n">
        <v>1</v>
      </c>
      <c r="BK432" s="810"/>
      <c r="BL432" s="810"/>
      <c r="BM432" s="856" t="n">
        <v>1</v>
      </c>
      <c r="BN432" s="810"/>
      <c r="BO432" s="810"/>
      <c r="BP432" s="856" t="n">
        <v>1</v>
      </c>
      <c r="BQ432" s="810"/>
      <c r="BR432" s="810"/>
      <c r="BS432" s="856" t="n">
        <v>1</v>
      </c>
      <c r="BT432" s="810"/>
      <c r="BU432" s="810"/>
      <c r="BV432" s="729"/>
    </row>
    <row r="433" s="667" customFormat="true" ht="15" hidden="false" customHeight="false" outlineLevel="0" collapsed="false">
      <c r="A433" s="846"/>
      <c r="B433" s="846"/>
      <c r="C433" s="828"/>
      <c r="D433" s="936"/>
      <c r="E433" s="937"/>
      <c r="F433" s="937"/>
      <c r="G433" s="937"/>
      <c r="H433" s="937"/>
      <c r="I433" s="937"/>
      <c r="J433" s="937"/>
      <c r="K433" s="938"/>
      <c r="L433" s="810"/>
      <c r="M433" s="810"/>
      <c r="N433" s="810"/>
      <c r="O433" s="810"/>
      <c r="P433" s="810"/>
      <c r="Q433" s="810"/>
      <c r="R433" s="863" t="s">
        <v>372</v>
      </c>
      <c r="S433" s="864" t="n">
        <f aca="false">COUNTIF(S408:S427,"&gt;0")</f>
        <v>0</v>
      </c>
      <c r="T433" s="864" t="n">
        <f aca="false">COUNTIF(T408:T427,"&gt;0")</f>
        <v>0</v>
      </c>
      <c r="U433" s="865"/>
      <c r="V433" s="866" t="s">
        <v>369</v>
      </c>
      <c r="W433" s="810"/>
      <c r="X433" s="810"/>
      <c r="Z433" s="728"/>
      <c r="AP433" s="729"/>
      <c r="AQ433" s="810"/>
      <c r="AR433" s="810"/>
      <c r="AS433" s="810"/>
      <c r="AT433" s="854" t="s">
        <v>365</v>
      </c>
      <c r="AU433" s="857" t="e">
        <f aca="false">IF((0.67*AU434)&gt;AU428,"no","yes")</f>
        <v>#REF!</v>
      </c>
      <c r="AV433" s="857" t="e">
        <f aca="false">IF((0.67*AV434)&gt;AV428,"no","yes")</f>
        <v>#REF!</v>
      </c>
      <c r="AW433" s="810"/>
      <c r="AX433" s="857" t="e">
        <f aca="false">IF((0.67*AX434)&gt;AX428,"no","yes")</f>
        <v>#REF!</v>
      </c>
      <c r="AY433" s="857" t="e">
        <f aca="false">IF((0.67*AY434)&gt;AY428,"no","yes")</f>
        <v>#REF!</v>
      </c>
      <c r="AZ433" s="810"/>
      <c r="BA433" s="857" t="e">
        <f aca="false">IF((0.67*BA434)&gt;BA428,"no","yes")</f>
        <v>#REF!</v>
      </c>
      <c r="BB433" s="857" t="e">
        <f aca="false">IF((0.67*BB434)&gt;BB428,"no","yes")</f>
        <v>#REF!</v>
      </c>
      <c r="BC433" s="810"/>
      <c r="BD433" s="857" t="e">
        <f aca="false">IF((0.67*BD434)&gt;BD428,"no","yes")</f>
        <v>#REF!</v>
      </c>
      <c r="BE433" s="857" t="e">
        <f aca="false">IF((0.67*BE434)&gt;BE428,"no","yes")</f>
        <v>#REF!</v>
      </c>
      <c r="BF433" s="810"/>
      <c r="BG433" s="857" t="e">
        <f aca="false">IF((0.67*BG434)&gt;BG428,"no","yes")</f>
        <v>#REF!</v>
      </c>
      <c r="BH433" s="857" t="e">
        <f aca="false">IF((0.67*BH434)&gt;BH428,"no","yes")</f>
        <v>#REF!</v>
      </c>
      <c r="BI433" s="863"/>
      <c r="BJ433" s="857" t="e">
        <f aca="false">IF((0.67*BJ434)&gt;BJ428,"no","yes")</f>
        <v>#DIV/0!</v>
      </c>
      <c r="BK433" s="857" t="e">
        <f aca="false">IF((0.67*BK434)&gt;BK428,"no","yes")</f>
        <v>#DIV/0!</v>
      </c>
      <c r="BL433" s="810"/>
      <c r="BM433" s="857" t="e">
        <f aca="false">IF((0.67*BM434)&gt;BM428,"no","yes")</f>
        <v>#DIV/0!</v>
      </c>
      <c r="BN433" s="857" t="e">
        <f aca="false">IF((0.67*BN434)&gt;BN428,"no","yes")</f>
        <v>#DIV/0!</v>
      </c>
      <c r="BO433" s="810"/>
      <c r="BP433" s="857" t="e">
        <f aca="false">IF((0.67*BP434)&gt;BP428,"no","yes")</f>
        <v>#DIV/0!</v>
      </c>
      <c r="BQ433" s="857" t="e">
        <f aca="false">IF((0.67*BQ434)&gt;BQ428,"no","yes")</f>
        <v>#DIV/0!</v>
      </c>
      <c r="BR433" s="810"/>
      <c r="BS433" s="857" t="e">
        <f aca="false">IF((0.67*BS434)&gt;BS428,"no","yes")</f>
        <v>#DIV/0!</v>
      </c>
      <c r="BT433" s="857" t="e">
        <f aca="false">IF((0.67*BT434)&gt;BT428,"no","yes")</f>
        <v>#DIV/0!</v>
      </c>
      <c r="BU433" s="810"/>
      <c r="BV433" s="729"/>
    </row>
    <row r="434" s="667" customFormat="true" ht="14.25" hidden="false" customHeight="false" outlineLevel="0" collapsed="false">
      <c r="A434" s="846"/>
      <c r="B434" s="846"/>
      <c r="C434" s="846"/>
      <c r="D434" s="936"/>
      <c r="E434" s="937"/>
      <c r="F434" s="937"/>
      <c r="G434" s="937"/>
      <c r="H434" s="937"/>
      <c r="I434" s="937"/>
      <c r="J434" s="937"/>
      <c r="K434" s="938"/>
      <c r="L434" s="810"/>
      <c r="M434" s="810"/>
      <c r="N434" s="810"/>
      <c r="O434" s="810"/>
      <c r="P434" s="810"/>
      <c r="Q434" s="810"/>
      <c r="R434" s="810"/>
      <c r="S434" s="865"/>
      <c r="T434" s="916"/>
      <c r="U434" s="916"/>
      <c r="V434" s="894"/>
      <c r="W434" s="895"/>
      <c r="X434" s="896"/>
      <c r="Z434" s="728"/>
      <c r="AP434" s="729"/>
      <c r="AQ434" s="810"/>
      <c r="AR434" s="810"/>
      <c r="AS434" s="810"/>
      <c r="AT434" s="854" t="s">
        <v>371</v>
      </c>
      <c r="AU434" s="857" t="e">
        <f aca="false">_xlfn.STDEV.P(AU408:AU427)</f>
        <v>#REF!</v>
      </c>
      <c r="AV434" s="857" t="e">
        <f aca="false">_xlfn.STDEV.P(AV408:AV427)</f>
        <v>#REF!</v>
      </c>
      <c r="AW434" s="810"/>
      <c r="AX434" s="857" t="e">
        <f aca="false">_xlfn.STDEV.P(AX408:AX427)</f>
        <v>#REF!</v>
      </c>
      <c r="AY434" s="857" t="e">
        <f aca="false">_xlfn.STDEV.P(AY408:AY427)</f>
        <v>#REF!</v>
      </c>
      <c r="AZ434" s="810"/>
      <c r="BA434" s="857" t="e">
        <f aca="false">_xlfn.STDEV.P(BA408:BA427)</f>
        <v>#REF!</v>
      </c>
      <c r="BB434" s="857" t="e">
        <f aca="false">_xlfn.STDEV.P(BB408:BB427)</f>
        <v>#REF!</v>
      </c>
      <c r="BC434" s="810"/>
      <c r="BD434" s="857" t="e">
        <f aca="false">_xlfn.STDEV.P(BD408:BD427)</f>
        <v>#REF!</v>
      </c>
      <c r="BE434" s="857" t="e">
        <f aca="false">_xlfn.STDEV.P(BE408:BE427)</f>
        <v>#REF!</v>
      </c>
      <c r="BF434" s="810"/>
      <c r="BG434" s="857" t="e">
        <f aca="false">_xlfn.STDEV.P(BG408:BG427)</f>
        <v>#REF!</v>
      </c>
      <c r="BH434" s="857" t="e">
        <f aca="false">_xlfn.STDEV.P(BH408:BH427)</f>
        <v>#REF!</v>
      </c>
      <c r="BI434" s="810"/>
      <c r="BJ434" s="857" t="e">
        <f aca="false">_xlfn.STDEV.P(BJ408:BJ427)</f>
        <v>#DIV/0!</v>
      </c>
      <c r="BK434" s="857" t="e">
        <f aca="false">_xlfn.STDEV.P(BK408:BK427)</f>
        <v>#DIV/0!</v>
      </c>
      <c r="BL434" s="810"/>
      <c r="BM434" s="857" t="e">
        <f aca="false">_xlfn.STDEV.P(BM408:BM427)</f>
        <v>#DIV/0!</v>
      </c>
      <c r="BN434" s="857" t="e">
        <f aca="false">_xlfn.STDEV.P(BN408:BN427)</f>
        <v>#DIV/0!</v>
      </c>
      <c r="BO434" s="810"/>
      <c r="BP434" s="857" t="e">
        <f aca="false">_xlfn.STDEV.P(BP408:BP427)</f>
        <v>#DIV/0!</v>
      </c>
      <c r="BQ434" s="857" t="e">
        <f aca="false">_xlfn.STDEV.P(BQ408:BQ427)</f>
        <v>#DIV/0!</v>
      </c>
      <c r="BR434" s="810"/>
      <c r="BS434" s="857" t="e">
        <f aca="false">_xlfn.STDEV.P(BS408:BS427)</f>
        <v>#DIV/0!</v>
      </c>
      <c r="BT434" s="857" t="e">
        <f aca="false">_xlfn.STDEV.P(BT408:BT427)</f>
        <v>#DIV/0!</v>
      </c>
      <c r="BV434" s="729"/>
    </row>
    <row r="435" s="667" customFormat="true" ht="15" hidden="false" customHeight="false" outlineLevel="0" collapsed="false">
      <c r="A435" s="846"/>
      <c r="B435" s="846"/>
      <c r="C435" s="846"/>
      <c r="D435" s="936"/>
      <c r="E435" s="937"/>
      <c r="F435" s="937"/>
      <c r="G435" s="937"/>
      <c r="H435" s="937"/>
      <c r="I435" s="937"/>
      <c r="J435" s="937"/>
      <c r="K435" s="938"/>
      <c r="L435" s="810"/>
      <c r="M435" s="810"/>
      <c r="N435" s="810"/>
      <c r="O435" s="810"/>
      <c r="P435" s="810"/>
      <c r="Q435" s="810"/>
      <c r="R435" s="810"/>
      <c r="S435" s="940" t="s">
        <v>373</v>
      </c>
      <c r="T435" s="916"/>
      <c r="U435" s="865"/>
      <c r="V435" s="897"/>
      <c r="W435" s="898"/>
      <c r="X435" s="899"/>
      <c r="Z435" s="728"/>
      <c r="AP435" s="729"/>
      <c r="AQ435" s="810"/>
      <c r="AR435" s="810"/>
      <c r="AS435" s="810"/>
      <c r="AT435" s="863" t="s">
        <v>372</v>
      </c>
      <c r="AU435" s="868" t="n">
        <f aca="false">COUNTIF(AU408:AU427,"&gt;0")</f>
        <v>0</v>
      </c>
      <c r="AV435" s="868" t="n">
        <f aca="false">COUNTIF(AV408:AV427,"&gt;0")</f>
        <v>0</v>
      </c>
      <c r="AW435" s="810"/>
      <c r="AX435" s="868" t="n">
        <f aca="false">COUNTIF(AX408:AX427,"&gt;0")</f>
        <v>0</v>
      </c>
      <c r="AY435" s="868" t="n">
        <f aca="false">COUNTIF(AY408:AY427,"&gt;0")</f>
        <v>0</v>
      </c>
      <c r="AZ435" s="810"/>
      <c r="BA435" s="868" t="n">
        <f aca="false">COUNTIF(BA408:BA427,"&gt;0")</f>
        <v>0</v>
      </c>
      <c r="BB435" s="868" t="n">
        <f aca="false">COUNTIF(BB408:BB427,"&gt;0")</f>
        <v>0</v>
      </c>
      <c r="BC435" s="810"/>
      <c r="BD435" s="868" t="n">
        <f aca="false">COUNTIF(BD408:BD427,"&gt;0")</f>
        <v>0</v>
      </c>
      <c r="BE435" s="868" t="n">
        <f aca="false">COUNTIF(BE408:BE427,"&gt;0")</f>
        <v>0</v>
      </c>
      <c r="BF435" s="810"/>
      <c r="BG435" s="868" t="n">
        <f aca="false">COUNTIF(BG408:BG427,"&gt;0")</f>
        <v>0</v>
      </c>
      <c r="BH435" s="868" t="n">
        <f aca="false">COUNTIF(BH408:BH427,"&gt;0")</f>
        <v>0</v>
      </c>
      <c r="BI435" s="810"/>
      <c r="BJ435" s="868" t="n">
        <f aca="false">COUNTIF(BJ408:BJ427,"&gt;0")</f>
        <v>0</v>
      </c>
      <c r="BK435" s="868" t="n">
        <f aca="false">COUNTIF(BK408:BK427,"&gt;0")</f>
        <v>0</v>
      </c>
      <c r="BL435" s="810"/>
      <c r="BM435" s="868" t="n">
        <f aca="false">COUNTIF(BM408:BM427,"&gt;0")</f>
        <v>0</v>
      </c>
      <c r="BN435" s="868" t="n">
        <f aca="false">COUNTIF(BN408:BN427,"&gt;0")</f>
        <v>0</v>
      </c>
      <c r="BO435" s="810"/>
      <c r="BP435" s="868" t="n">
        <f aca="false">COUNTIF(BP408:BP427,"&gt;0")</f>
        <v>0</v>
      </c>
      <c r="BQ435" s="868" t="n">
        <f aca="false">COUNTIF(BQ408:BQ427,"&gt;0")</f>
        <v>0</v>
      </c>
      <c r="BR435" s="810"/>
      <c r="BS435" s="868" t="n">
        <f aca="false">COUNTIF(BS408:BS427,"&gt;0")</f>
        <v>0</v>
      </c>
      <c r="BT435" s="868" t="n">
        <f aca="false">COUNTIF(BT408:BT427,"&gt;0")</f>
        <v>0</v>
      </c>
      <c r="BV435" s="729"/>
    </row>
    <row r="436" s="667" customFormat="true" ht="14.25" hidden="false" customHeight="false" outlineLevel="0" collapsed="false">
      <c r="A436" s="846"/>
      <c r="B436" s="846"/>
      <c r="C436" s="846"/>
      <c r="D436" s="936"/>
      <c r="E436" s="937"/>
      <c r="F436" s="937"/>
      <c r="G436" s="937"/>
      <c r="H436" s="937"/>
      <c r="I436" s="937"/>
      <c r="J436" s="937"/>
      <c r="K436" s="938"/>
      <c r="L436" s="810"/>
      <c r="M436" s="810"/>
      <c r="N436" s="810"/>
      <c r="O436" s="810"/>
      <c r="P436" s="810"/>
      <c r="Q436" s="810"/>
      <c r="R436" s="810"/>
      <c r="S436" s="870" t="s">
        <v>166</v>
      </c>
      <c r="T436" s="838"/>
      <c r="U436" s="810"/>
      <c r="V436" s="897"/>
      <c r="W436" s="898"/>
      <c r="X436" s="899"/>
      <c r="Z436" s="728"/>
      <c r="AP436" s="729"/>
      <c r="AT436" s="905"/>
      <c r="BV436" s="729"/>
    </row>
    <row r="437" s="667" customFormat="true" ht="18" hidden="false" customHeight="false" outlineLevel="0" collapsed="false">
      <c r="A437" s="846"/>
      <c r="B437" s="846"/>
      <c r="C437" s="810"/>
      <c r="D437" s="941"/>
      <c r="E437" s="942"/>
      <c r="F437" s="942"/>
      <c r="G437" s="942"/>
      <c r="H437" s="942"/>
      <c r="I437" s="942"/>
      <c r="J437" s="942"/>
      <c r="K437" s="943"/>
      <c r="L437" s="810"/>
      <c r="M437" s="810"/>
      <c r="N437" s="810"/>
      <c r="O437" s="810"/>
      <c r="P437" s="810"/>
      <c r="Q437" s="810"/>
      <c r="R437" s="810"/>
      <c r="S437" s="810"/>
      <c r="T437" s="838"/>
      <c r="U437" s="810"/>
      <c r="V437" s="902"/>
      <c r="W437" s="903"/>
      <c r="X437" s="904"/>
      <c r="Z437" s="728"/>
      <c r="AP437" s="805"/>
      <c r="AT437" s="905"/>
      <c r="BV437" s="805"/>
    </row>
    <row r="438" s="667" customFormat="true" ht="14.25" hidden="false" customHeight="false" outlineLevel="0" collapsed="false">
      <c r="A438" s="846"/>
      <c r="B438" s="846"/>
      <c r="C438" s="846"/>
      <c r="D438" s="846"/>
      <c r="E438" s="900"/>
      <c r="F438" s="900"/>
      <c r="G438" s="900"/>
      <c r="H438" s="900"/>
      <c r="I438" s="810"/>
      <c r="J438" s="810"/>
      <c r="K438" s="846"/>
      <c r="L438" s="810"/>
      <c r="M438" s="810"/>
      <c r="N438" s="810"/>
      <c r="O438" s="810"/>
      <c r="P438" s="810"/>
      <c r="Q438" s="810"/>
      <c r="R438" s="810"/>
      <c r="S438" s="810"/>
      <c r="T438" s="838"/>
      <c r="U438" s="810"/>
      <c r="V438" s="810"/>
      <c r="W438" s="810"/>
      <c r="X438" s="810"/>
      <c r="Z438" s="728"/>
      <c r="AP438" s="729"/>
      <c r="AQ438" s="905"/>
      <c r="AR438" s="905"/>
      <c r="AS438" s="905"/>
      <c r="AT438" s="900"/>
      <c r="AU438" s="905"/>
      <c r="AV438" s="905"/>
      <c r="AW438" s="905"/>
      <c r="AX438" s="905"/>
      <c r="AY438" s="905"/>
      <c r="AZ438" s="905"/>
      <c r="BA438" s="905"/>
      <c r="BB438" s="905"/>
      <c r="BC438" s="905"/>
      <c r="BD438" s="905"/>
      <c r="BE438" s="905"/>
      <c r="BF438" s="905"/>
      <c r="BG438" s="905"/>
      <c r="BH438" s="905"/>
      <c r="BI438" s="905"/>
      <c r="BJ438" s="905"/>
      <c r="BK438" s="905"/>
      <c r="BL438" s="905"/>
      <c r="BM438" s="905"/>
      <c r="BN438" s="905"/>
      <c r="BO438" s="905"/>
      <c r="BP438" s="905"/>
      <c r="BQ438" s="905"/>
      <c r="BR438" s="905"/>
      <c r="BS438" s="905"/>
      <c r="BT438" s="905"/>
      <c r="BU438" s="905"/>
      <c r="BV438" s="729"/>
    </row>
    <row r="439" s="667" customFormat="true" ht="15" hidden="false" customHeight="false" outlineLevel="0" collapsed="false">
      <c r="S439" s="708"/>
      <c r="T439" s="708"/>
      <c r="U439" s="708"/>
      <c r="V439" s="708"/>
      <c r="Z439" s="728"/>
      <c r="AP439" s="729"/>
      <c r="AQ439" s="905"/>
      <c r="AR439" s="905"/>
      <c r="AS439" s="905"/>
      <c r="AT439" s="681"/>
      <c r="AU439" s="710"/>
      <c r="AV439" s="710"/>
      <c r="AW439" s="710"/>
      <c r="AX439" s="681"/>
      <c r="AY439" s="681"/>
      <c r="AZ439" s="710"/>
      <c r="BA439" s="710"/>
      <c r="BB439" s="710"/>
      <c r="BC439" s="681"/>
      <c r="BD439" s="681"/>
      <c r="BE439" s="710"/>
      <c r="BF439" s="710"/>
      <c r="BG439" s="710"/>
      <c r="BH439" s="681"/>
      <c r="BI439" s="681"/>
      <c r="BJ439" s="710"/>
      <c r="BK439" s="710"/>
      <c r="BL439" s="710"/>
      <c r="BM439" s="681"/>
      <c r="BN439" s="681"/>
      <c r="BO439" s="710"/>
      <c r="BP439" s="710"/>
      <c r="BQ439" s="710"/>
      <c r="BR439" s="681"/>
      <c r="BS439" s="681"/>
      <c r="BT439" s="710"/>
      <c r="BU439" s="681"/>
      <c r="BV439" s="729"/>
    </row>
    <row r="440" s="667" customFormat="true" ht="15" hidden="false" customHeight="false" outlineLevel="0" collapsed="false">
      <c r="S440" s="708"/>
      <c r="T440" s="708"/>
      <c r="U440" s="708"/>
      <c r="V440" s="708"/>
      <c r="Z440" s="728"/>
      <c r="AP440" s="729"/>
      <c r="AQ440" s="905"/>
      <c r="AR440" s="905"/>
      <c r="AS440" s="905"/>
      <c r="AT440" s="681"/>
      <c r="AU440" s="710"/>
      <c r="AV440" s="710"/>
      <c r="AW440" s="710"/>
      <c r="AX440" s="681"/>
      <c r="AY440" s="681"/>
      <c r="AZ440" s="710"/>
      <c r="BA440" s="710"/>
      <c r="BB440" s="710"/>
      <c r="BC440" s="681"/>
      <c r="BD440" s="681"/>
      <c r="BE440" s="710"/>
      <c r="BF440" s="710"/>
      <c r="BG440" s="710"/>
      <c r="BH440" s="681"/>
      <c r="BI440" s="681"/>
      <c r="BJ440" s="710"/>
      <c r="BK440" s="710"/>
      <c r="BL440" s="710"/>
      <c r="BM440" s="681"/>
      <c r="BN440" s="681"/>
      <c r="BO440" s="710"/>
      <c r="BP440" s="710"/>
      <c r="BQ440" s="710"/>
      <c r="BR440" s="681"/>
      <c r="BS440" s="681"/>
      <c r="BT440" s="710"/>
      <c r="BU440" s="681"/>
      <c r="BV440" s="729"/>
    </row>
    <row r="441" s="600" customFormat="true" ht="15.75" hidden="false" customHeight="false" outlineLevel="0" collapsed="false">
      <c r="A441" s="800" t="n">
        <f aca="false">A405+1</f>
        <v>12</v>
      </c>
      <c r="B441" s="800"/>
      <c r="C441" s="801" t="s">
        <v>553</v>
      </c>
      <c r="D441" s="881"/>
      <c r="E441" s="881"/>
      <c r="F441" s="881"/>
      <c r="G441" s="881"/>
      <c r="H441" s="881"/>
      <c r="K441" s="881"/>
      <c r="L441" s="881"/>
      <c r="M441" s="802"/>
      <c r="N441" s="802"/>
      <c r="O441" s="802"/>
      <c r="T441" s="883"/>
      <c r="U441" s="883"/>
      <c r="Z441" s="883"/>
      <c r="AQ441" s="771" t="n">
        <f aca="false">A441</f>
        <v>12</v>
      </c>
      <c r="AR441" s="771" t="str">
        <f aca="false">C441</f>
        <v>Total Energy Used per SOLUTION functional unit</v>
      </c>
      <c r="AT441" s="883"/>
    </row>
    <row r="442" s="667" customFormat="true" ht="15" hidden="false" customHeight="false" outlineLevel="0" collapsed="false">
      <c r="A442" s="884"/>
      <c r="B442" s="884"/>
      <c r="C442" s="884"/>
      <c r="D442" s="785"/>
      <c r="E442" s="785"/>
      <c r="F442" s="785"/>
      <c r="G442" s="785"/>
      <c r="H442" s="785"/>
      <c r="K442" s="785"/>
      <c r="L442" s="785"/>
      <c r="M442" s="810"/>
      <c r="N442" s="810"/>
      <c r="O442" s="810"/>
      <c r="T442" s="708"/>
      <c r="U442" s="708"/>
      <c r="Z442" s="728"/>
      <c r="AP442" s="729"/>
      <c r="AQ442" s="628"/>
      <c r="AR442" s="628"/>
      <c r="AS442" s="628"/>
      <c r="AT442" s="628"/>
      <c r="AU442" s="809" t="e">
        <f aca="false">IF($AT$44="Region",'Advanced Controls'!$A$59,#REF!)</f>
        <v>#REF!</v>
      </c>
      <c r="AV442" s="809"/>
      <c r="AW442" s="628"/>
      <c r="AX442" s="809" t="e">
        <f aca="false">IF($AT$44="Region",'Advanced Controls'!$A$60,#REF!)</f>
        <v>#REF!</v>
      </c>
      <c r="AY442" s="809"/>
      <c r="AZ442" s="628"/>
      <c r="BA442" s="809" t="e">
        <f aca="false">IF($AT$44="Region",'Advanced Controls'!$A$61,#REF!)</f>
        <v>#REF!</v>
      </c>
      <c r="BB442" s="809"/>
      <c r="BC442" s="628"/>
      <c r="BD442" s="809" t="e">
        <f aca="false">IF($AT$44="Region",'Advanced Controls'!$A$62,#REF!)</f>
        <v>#REF!</v>
      </c>
      <c r="BE442" s="809"/>
      <c r="BF442" s="628"/>
      <c r="BG442" s="809" t="e">
        <f aca="false">IF($AT$44="Region",'Advanced Controls'!$A$63,#REF!)</f>
        <v>#REF!</v>
      </c>
      <c r="BH442" s="809"/>
      <c r="BI442" s="628"/>
      <c r="BJ442" s="809" t="s">
        <v>80</v>
      </c>
      <c r="BK442" s="809"/>
      <c r="BL442" s="628"/>
      <c r="BM442" s="809" t="s">
        <v>81</v>
      </c>
      <c r="BN442" s="809"/>
      <c r="BO442" s="628"/>
      <c r="BP442" s="809" t="s">
        <v>82</v>
      </c>
      <c r="BQ442" s="809"/>
      <c r="BR442" s="628"/>
      <c r="BS442" s="809" t="s">
        <v>83</v>
      </c>
      <c r="BT442" s="809"/>
      <c r="BU442" s="628"/>
      <c r="BV442" s="729"/>
    </row>
    <row r="443" s="667" customFormat="true" ht="45.75" hidden="false" customHeight="false" outlineLevel="0" collapsed="false">
      <c r="A443" s="848" t="s">
        <v>329</v>
      </c>
      <c r="B443" s="812" t="s">
        <v>104</v>
      </c>
      <c r="C443" s="816" t="s">
        <v>330</v>
      </c>
      <c r="D443" s="907" t="s">
        <v>331</v>
      </c>
      <c r="E443" s="907" t="s">
        <v>332</v>
      </c>
      <c r="F443" s="816" t="s">
        <v>333</v>
      </c>
      <c r="G443" s="815" t="s">
        <v>326</v>
      </c>
      <c r="H443" s="816" t="s">
        <v>334</v>
      </c>
      <c r="I443" s="816" t="s">
        <v>335</v>
      </c>
      <c r="J443" s="816" t="s">
        <v>336</v>
      </c>
      <c r="K443" s="908" t="s">
        <v>337</v>
      </c>
      <c r="L443" s="818" t="s">
        <v>338</v>
      </c>
      <c r="M443" s="819" t="s">
        <v>339</v>
      </c>
      <c r="N443" s="820" t="s">
        <v>340</v>
      </c>
      <c r="O443" s="821" t="s">
        <v>341</v>
      </c>
      <c r="P443" s="820" t="s">
        <v>342</v>
      </c>
      <c r="Q443" s="807"/>
      <c r="R443" s="822" t="s">
        <v>343</v>
      </c>
      <c r="S443" s="823" t="s">
        <v>344</v>
      </c>
      <c r="T443" s="824" t="s">
        <v>345</v>
      </c>
      <c r="U443" s="823" t="s">
        <v>346</v>
      </c>
      <c r="V443" s="825" t="s">
        <v>347</v>
      </c>
      <c r="W443" s="807"/>
      <c r="X443" s="807"/>
      <c r="Z443" s="728"/>
      <c r="AP443" s="729"/>
      <c r="AQ443" s="807"/>
      <c r="AR443" s="807"/>
      <c r="AS443" s="825" t="s">
        <v>348</v>
      </c>
      <c r="AT443" s="807"/>
      <c r="AU443" s="826" t="s">
        <v>344</v>
      </c>
      <c r="AV443" s="827" t="s">
        <v>345</v>
      </c>
      <c r="AW443" s="807"/>
      <c r="AX443" s="826" t="s">
        <v>344</v>
      </c>
      <c r="AY443" s="827" t="s">
        <v>345</v>
      </c>
      <c r="AZ443" s="807"/>
      <c r="BA443" s="826" t="s">
        <v>344</v>
      </c>
      <c r="BB443" s="827" t="s">
        <v>345</v>
      </c>
      <c r="BC443" s="807"/>
      <c r="BD443" s="826" t="s">
        <v>344</v>
      </c>
      <c r="BE443" s="827" t="s">
        <v>345</v>
      </c>
      <c r="BF443" s="807"/>
      <c r="BG443" s="826" t="s">
        <v>344</v>
      </c>
      <c r="BH443" s="827" t="s">
        <v>345</v>
      </c>
      <c r="BI443" s="807"/>
      <c r="BJ443" s="826" t="s">
        <v>344</v>
      </c>
      <c r="BK443" s="827" t="s">
        <v>345</v>
      </c>
      <c r="BL443" s="807"/>
      <c r="BM443" s="826" t="s">
        <v>344</v>
      </c>
      <c r="BN443" s="827" t="s">
        <v>345</v>
      </c>
      <c r="BO443" s="807"/>
      <c r="BP443" s="826" t="s">
        <v>344</v>
      </c>
      <c r="BQ443" s="827" t="s">
        <v>345</v>
      </c>
      <c r="BR443" s="807"/>
      <c r="BS443" s="826" t="s">
        <v>344</v>
      </c>
      <c r="BT443" s="827" t="s">
        <v>345</v>
      </c>
      <c r="BU443" s="807"/>
      <c r="BV443" s="729"/>
    </row>
    <row r="444" s="667" customFormat="true" ht="15" hidden="false" customHeight="false" outlineLevel="0" collapsed="false">
      <c r="A444" s="828" t="n">
        <v>1</v>
      </c>
      <c r="B444" s="829" t="str">
        <f aca="false">CONCATENATE(E444,": ",C444)</f>
        <v>: </v>
      </c>
      <c r="C444" s="831"/>
      <c r="D444" s="831"/>
      <c r="E444" s="831"/>
      <c r="F444" s="871"/>
      <c r="G444" s="831"/>
      <c r="H444" s="832"/>
      <c r="I444" s="830"/>
      <c r="J444" s="830"/>
      <c r="K444" s="834"/>
      <c r="L444" s="834"/>
      <c r="M444" s="833"/>
      <c r="N444" s="836" t="s">
        <v>116</v>
      </c>
      <c r="O444" s="837"/>
      <c r="P444" s="833"/>
      <c r="Q444" s="838"/>
      <c r="R444" s="839"/>
      <c r="S444" s="840" t="str">
        <f aca="false">IF(R444="Y","",IF(AND(M444="",K444=""),"",IF(M444="",K444,M444)))</f>
        <v/>
      </c>
      <c r="T444" s="841" t="str">
        <f aca="false">IF(S444="","",IF($S$472="Y",U444,IF(S444&gt;=$S$464-$AB$35*$S$468,IF(S444&lt;=$S$464+$AB$35*$S$468,S444,""),"")))</f>
        <v/>
      </c>
      <c r="U444" s="840" t="str">
        <f aca="false">IF(R444="Y","",IF(AND(M444="",K444=""),"",IF(M444="",K444*O444,M444*O444)))</f>
        <v/>
      </c>
      <c r="V444" s="842" t="str">
        <f aca="false">IF(AND(N444="",L444=""),"",IF(N444="",L444,N444))</f>
        <v>TWh / ha / year</v>
      </c>
      <c r="W444" s="628"/>
      <c r="X444" s="628"/>
      <c r="Z444" s="728"/>
      <c r="AP444" s="729"/>
      <c r="AQ444" s="628"/>
      <c r="AR444" s="628"/>
      <c r="AS444" s="843" t="str">
        <f aca="false">$U444</f>
        <v/>
      </c>
      <c r="AT444" s="628"/>
      <c r="AU444" s="843" t="e">
        <f aca="false">IF($AT$44="region",IF($E444=AU$762,$S444,""),IF($G444=AU$762,$S444,""))</f>
        <v>#REF!</v>
      </c>
      <c r="AV444" s="843" t="e">
        <f aca="false">IF($AT$44="Region",IF($E444=AU$762,$T444,""),IF($G444=AU$762,$T444,""))</f>
        <v>#REF!</v>
      </c>
      <c r="AW444" s="628"/>
      <c r="AX444" s="843" t="e">
        <f aca="false">IF($AT$44="region",IF($E444=AX$762,$S444,""),IF($G444=AX$762,$S444,""))</f>
        <v>#REF!</v>
      </c>
      <c r="AY444" s="843" t="e">
        <f aca="false">IF($AT$44="Region",IF($E444=AX$762,$T444,""),IF($G444=AX$762,$T444,""))</f>
        <v>#REF!</v>
      </c>
      <c r="AZ444" s="628"/>
      <c r="BA444" s="843" t="e">
        <f aca="false">IF($AT$44="region",IF($E444=BA$762,$S444,""),IF($G444=BA$762,$S444,""))</f>
        <v>#REF!</v>
      </c>
      <c r="BB444" s="843" t="e">
        <f aca="false">IF($AT$44="Region",IF($E444=BA$762,$T444,""),IF($G444=BA$762,$T444,""))</f>
        <v>#REF!</v>
      </c>
      <c r="BC444" s="628"/>
      <c r="BD444" s="843" t="e">
        <f aca="false">IF($AT$44="region",IF($E444=BD$762,$S444,""),IF($G444=BD$762,$S444,""))</f>
        <v>#REF!</v>
      </c>
      <c r="BE444" s="843" t="e">
        <f aca="false">IF($AT$44="Region",IF($E444=BD$762,$T444,""),IF($G444=BD$762,$T444,""))</f>
        <v>#REF!</v>
      </c>
      <c r="BF444" s="628"/>
      <c r="BG444" s="843" t="e">
        <f aca="false">IF($AT$44="region",IF($E444=BG$762,$S444,""),IF($G444=BG$762,$S444,""))</f>
        <v>#REF!</v>
      </c>
      <c r="BH444" s="843" t="e">
        <f aca="false">IF($AT$44="Region",IF($E444=BG$762,$T444,""),IF($G444=BG$762,$T444,""))</f>
        <v>#REF!</v>
      </c>
      <c r="BI444" s="628"/>
      <c r="BJ444" s="843" t="str">
        <f aca="false">IF($E444=$BJ$47,S444,"")</f>
        <v/>
      </c>
      <c r="BK444" s="843" t="str">
        <f aca="false">IF($E444=$BJ$47,T444,"")</f>
        <v/>
      </c>
      <c r="BL444" s="628"/>
      <c r="BM444" s="843" t="str">
        <f aca="false">IF($E444=$BM$47,S444,"")</f>
        <v/>
      </c>
      <c r="BN444" s="843" t="str">
        <f aca="false">IF($E444=$BM$47,T444,"")</f>
        <v/>
      </c>
      <c r="BO444" s="628"/>
      <c r="BP444" s="843" t="str">
        <f aca="false">IF($E444=$BP$47,S444,"")</f>
        <v/>
      </c>
      <c r="BQ444" s="843" t="str">
        <f aca="false">IF($E444=$BP$47,T444,"")</f>
        <v/>
      </c>
      <c r="BR444" s="628"/>
      <c r="BS444" s="843" t="str">
        <f aca="false">IF($E444=$BS$47,S444,"")</f>
        <v/>
      </c>
      <c r="BT444" s="843" t="str">
        <f aca="false">IF($E444=$BS$47,T444,"")</f>
        <v/>
      </c>
      <c r="BU444" s="628"/>
      <c r="BV444" s="729"/>
    </row>
    <row r="445" s="667" customFormat="true" ht="15" hidden="false" customHeight="false" outlineLevel="0" collapsed="false">
      <c r="A445" s="828" t="n">
        <v>2</v>
      </c>
      <c r="B445" s="829" t="str">
        <f aca="false">CONCATENATE(E445,": ",C445)</f>
        <v>: </v>
      </c>
      <c r="C445" s="831"/>
      <c r="D445" s="831"/>
      <c r="E445" s="831"/>
      <c r="F445" s="831"/>
      <c r="G445" s="831"/>
      <c r="H445" s="832"/>
      <c r="I445" s="830"/>
      <c r="J445" s="830"/>
      <c r="K445" s="837"/>
      <c r="L445" s="834"/>
      <c r="M445" s="833"/>
      <c r="N445" s="836" t="s">
        <v>116</v>
      </c>
      <c r="O445" s="837"/>
      <c r="P445" s="833"/>
      <c r="Q445" s="838"/>
      <c r="R445" s="839"/>
      <c r="S445" s="840" t="str">
        <f aca="false">IF(R445="Y","",IF(AND(M445="",K445=""),"",IF(M445="",K445,M445)))</f>
        <v/>
      </c>
      <c r="T445" s="841" t="str">
        <f aca="false">IF(S445="","",IF($S$472="Y",U445,IF(S445&gt;=$S$464-$AB$35*$S$468,IF(S445&lt;=$S$464+$AB$35*$S$468,S445,""),"")))</f>
        <v/>
      </c>
      <c r="U445" s="840" t="str">
        <f aca="false">IF(R445="Y","",IF(AND(M445="",K445=""),"",IF(M445="",K445*O445,M445*O445)))</f>
        <v/>
      </c>
      <c r="V445" s="842" t="str">
        <f aca="false">IF(AND(N445="",L445=""),"",IF(N445="",L445,N445))</f>
        <v>TWh / ha / year</v>
      </c>
      <c r="W445" s="628"/>
      <c r="X445" s="628"/>
      <c r="Z445" s="728"/>
      <c r="AP445" s="729"/>
      <c r="AQ445" s="628"/>
      <c r="AR445" s="628"/>
      <c r="AS445" s="844"/>
      <c r="AT445" s="628"/>
      <c r="AU445" s="843" t="e">
        <f aca="false">IF($AT$44="region",IF($E445=AU$762,$S445,""),IF($G445=AU$762,$S445,""))</f>
        <v>#REF!</v>
      </c>
      <c r="AV445" s="843" t="e">
        <f aca="false">IF($AT$44="Region",IF($E445=AU$762,$T445,""),IF($G445=AU$762,$T445,""))</f>
        <v>#REF!</v>
      </c>
      <c r="AW445" s="628"/>
      <c r="AX445" s="843" t="e">
        <f aca="false">IF($AT$44="region",IF($E445=AX$762,$S445,""),IF($G445=AX$762,$S445,""))</f>
        <v>#REF!</v>
      </c>
      <c r="AY445" s="843" t="e">
        <f aca="false">IF($AT$44="Region",IF($E445=AX$762,$T445,""),IF($G445=AX$762,$T445,""))</f>
        <v>#REF!</v>
      </c>
      <c r="AZ445" s="628"/>
      <c r="BA445" s="843" t="e">
        <f aca="false">IF($AT$44="region",IF($E445=BA$762,$S445,""),IF($G445=BA$762,$S445,""))</f>
        <v>#REF!</v>
      </c>
      <c r="BB445" s="843" t="e">
        <f aca="false">IF($AT$44="Region",IF($E445=BA$762,$T445,""),IF($G445=BA$762,$T445,""))</f>
        <v>#REF!</v>
      </c>
      <c r="BC445" s="628"/>
      <c r="BD445" s="843" t="e">
        <f aca="false">IF($AT$44="region",IF($E445=BD$762,$S445,""),IF($G445=BD$762,$S445,""))</f>
        <v>#REF!</v>
      </c>
      <c r="BE445" s="843" t="e">
        <f aca="false">IF($AT$44="Region",IF($E445=BD$762,$T445,""),IF($G445=BD$762,$T445,""))</f>
        <v>#REF!</v>
      </c>
      <c r="BF445" s="628"/>
      <c r="BG445" s="843" t="e">
        <f aca="false">IF($AT$44="region",IF($E445=BG$762,$S445,""),IF($G445=BG$762,$S445,""))</f>
        <v>#REF!</v>
      </c>
      <c r="BH445" s="843" t="e">
        <f aca="false">IF($AT$44="Region",IF($E445=BG$762,$T445,""),IF($G445=BG$762,$T445,""))</f>
        <v>#REF!</v>
      </c>
      <c r="BI445" s="628"/>
      <c r="BJ445" s="843" t="str">
        <f aca="false">IF($E445=$BJ$47,S445,"")</f>
        <v/>
      </c>
      <c r="BK445" s="843" t="str">
        <f aca="false">IF($E445=$BJ$47,T445,"")</f>
        <v/>
      </c>
      <c r="BL445" s="628"/>
      <c r="BM445" s="843" t="str">
        <f aca="false">IF($E445=$BM$47,S445,"")</f>
        <v/>
      </c>
      <c r="BN445" s="843" t="str">
        <f aca="false">IF($E445=$BM$47,T445,"")</f>
        <v/>
      </c>
      <c r="BO445" s="628"/>
      <c r="BP445" s="843" t="str">
        <f aca="false">IF($E445=$BP$47,S445,"")</f>
        <v/>
      </c>
      <c r="BQ445" s="843" t="str">
        <f aca="false">IF($E445=$BP$47,T445,"")</f>
        <v/>
      </c>
      <c r="BR445" s="628"/>
      <c r="BS445" s="843" t="str">
        <f aca="false">IF($E445=$BS$47,S445,"")</f>
        <v/>
      </c>
      <c r="BT445" s="843" t="str">
        <f aca="false">IF($E445=$BS$47,T445,"")</f>
        <v/>
      </c>
      <c r="BU445" s="628"/>
      <c r="BV445" s="729"/>
    </row>
    <row r="446" s="667" customFormat="true" ht="15" hidden="false" customHeight="false" outlineLevel="0" collapsed="false">
      <c r="A446" s="828" t="n">
        <v>3</v>
      </c>
      <c r="B446" s="829" t="str">
        <f aca="false">CONCATENATE(E446,": ",C446)</f>
        <v>: </v>
      </c>
      <c r="C446" s="830"/>
      <c r="D446" s="830"/>
      <c r="E446" s="831"/>
      <c r="F446" s="830"/>
      <c r="G446" s="831"/>
      <c r="H446" s="832"/>
      <c r="I446" s="830"/>
      <c r="J446" s="830"/>
      <c r="K446" s="833"/>
      <c r="L446" s="834"/>
      <c r="M446" s="833"/>
      <c r="N446" s="836" t="s">
        <v>116</v>
      </c>
      <c r="O446" s="837"/>
      <c r="P446" s="833"/>
      <c r="Q446" s="838"/>
      <c r="R446" s="839"/>
      <c r="S446" s="840" t="str">
        <f aca="false">IF(R446="Y","",IF(AND(M446="",K446=""),"",IF(M446="",K446,M446)))</f>
        <v/>
      </c>
      <c r="T446" s="841" t="str">
        <f aca="false">IF(S446="","",IF($S$472="Y",U446,IF(S446&gt;=$S$464-$AB$35*$S$468,IF(S446&lt;=$S$464+$AB$35*$S$468,S446,""),"")))</f>
        <v/>
      </c>
      <c r="U446" s="840" t="str">
        <f aca="false">IF(R446="Y","",IF(AND(M446="",K446=""),"",IF(M446="",K446*O446,M446*O446)))</f>
        <v/>
      </c>
      <c r="V446" s="842" t="str">
        <f aca="false">IF(AND(N446="",L446=""),"",IF(N446="",L446,N446))</f>
        <v>TWh / ha / year</v>
      </c>
      <c r="W446" s="628"/>
      <c r="X446" s="628"/>
      <c r="Z446" s="728"/>
      <c r="AP446" s="729"/>
      <c r="AQ446" s="628"/>
      <c r="AR446" s="628"/>
      <c r="AS446" s="844"/>
      <c r="AT446" s="628"/>
      <c r="AU446" s="843" t="e">
        <f aca="false">IF($AT$44="region",IF($E446=AU$762,$S446,""),IF($G446=AU$762,$S446,""))</f>
        <v>#REF!</v>
      </c>
      <c r="AV446" s="843" t="e">
        <f aca="false">IF($AT$44="Region",IF($E446=AU$762,$T446,""),IF($G446=AU$762,$T446,""))</f>
        <v>#REF!</v>
      </c>
      <c r="AW446" s="628"/>
      <c r="AX446" s="843" t="e">
        <f aca="false">IF($AT$44="region",IF($E446=AX$762,$S446,""),IF($G446=AX$762,$S446,""))</f>
        <v>#REF!</v>
      </c>
      <c r="AY446" s="843" t="e">
        <f aca="false">IF($AT$44="Region",IF($E446=AX$762,$T446,""),IF($G446=AX$762,$T446,""))</f>
        <v>#REF!</v>
      </c>
      <c r="AZ446" s="628"/>
      <c r="BA446" s="843" t="e">
        <f aca="false">IF($AT$44="region",IF($E446=BA$762,$S446,""),IF($G446=BA$762,$S446,""))</f>
        <v>#REF!</v>
      </c>
      <c r="BB446" s="843" t="e">
        <f aca="false">IF($AT$44="Region",IF($E446=BA$762,$T446,""),IF($G446=BA$762,$T446,""))</f>
        <v>#REF!</v>
      </c>
      <c r="BC446" s="628"/>
      <c r="BD446" s="843" t="e">
        <f aca="false">IF($AT$44="region",IF($E446=BD$762,$S446,""),IF($G446=BD$762,$S446,""))</f>
        <v>#REF!</v>
      </c>
      <c r="BE446" s="843" t="e">
        <f aca="false">IF($AT$44="Region",IF($E446=BD$762,$T446,""),IF($G446=BD$762,$T446,""))</f>
        <v>#REF!</v>
      </c>
      <c r="BF446" s="628"/>
      <c r="BG446" s="843" t="e">
        <f aca="false">IF($AT$44="region",IF($E446=BG$762,$S446,""),IF($G446=BG$762,$S446,""))</f>
        <v>#REF!</v>
      </c>
      <c r="BH446" s="843" t="e">
        <f aca="false">IF($AT$44="Region",IF($E446=BG$762,$T446,""),IF($G446=BG$762,$T446,""))</f>
        <v>#REF!</v>
      </c>
      <c r="BI446" s="628"/>
      <c r="BJ446" s="843" t="str">
        <f aca="false">IF($E446=$BJ$47,S446,"")</f>
        <v/>
      </c>
      <c r="BK446" s="843" t="str">
        <f aca="false">IF($E446=$BJ$47,T446,"")</f>
        <v/>
      </c>
      <c r="BL446" s="628"/>
      <c r="BM446" s="843" t="str">
        <f aca="false">IF($E446=$BM$47,S446,"")</f>
        <v/>
      </c>
      <c r="BN446" s="843" t="str">
        <f aca="false">IF($E446=$BM$47,T446,"")</f>
        <v/>
      </c>
      <c r="BO446" s="628"/>
      <c r="BP446" s="843" t="str">
        <f aca="false">IF($E446=$BP$47,S446,"")</f>
        <v/>
      </c>
      <c r="BQ446" s="843" t="str">
        <f aca="false">IF($E446=$BP$47,T446,"")</f>
        <v/>
      </c>
      <c r="BR446" s="628"/>
      <c r="BS446" s="843" t="str">
        <f aca="false">IF($E446=$BS$47,S446,"")</f>
        <v/>
      </c>
      <c r="BT446" s="843" t="str">
        <f aca="false">IF($E446=$BS$47,T446,"")</f>
        <v/>
      </c>
      <c r="BU446" s="628"/>
      <c r="BV446" s="729"/>
    </row>
    <row r="447" s="667" customFormat="true" ht="15" hidden="false" customHeight="false" outlineLevel="0" collapsed="false">
      <c r="A447" s="828" t="n">
        <v>4</v>
      </c>
      <c r="B447" s="829" t="str">
        <f aca="false">CONCATENATE(E447,": ",C447)</f>
        <v>: </v>
      </c>
      <c r="C447" s="830"/>
      <c r="D447" s="830"/>
      <c r="E447" s="831"/>
      <c r="F447" s="830"/>
      <c r="G447" s="831"/>
      <c r="H447" s="832"/>
      <c r="I447" s="830"/>
      <c r="J447" s="830"/>
      <c r="K447" s="833"/>
      <c r="L447" s="834"/>
      <c r="M447" s="833"/>
      <c r="N447" s="836" t="s">
        <v>116</v>
      </c>
      <c r="O447" s="837"/>
      <c r="P447" s="833"/>
      <c r="Q447" s="838"/>
      <c r="R447" s="839"/>
      <c r="S447" s="840" t="str">
        <f aca="false">IF(R447="Y","",IF(AND(M447="",K447=""),"",IF(M447="",K447,M447)))</f>
        <v/>
      </c>
      <c r="T447" s="841" t="str">
        <f aca="false">IF(S447="","",IF($S$472="Y",U447,IF(S447&gt;=$S$464-$AB$35*$S$468,IF(S447&lt;=$S$464+$AB$35*$S$468,S447,""),"")))</f>
        <v/>
      </c>
      <c r="U447" s="840" t="str">
        <f aca="false">IF(R447="Y","",IF(AND(M447="",K447=""),"",IF(M447="",K447*O447,M447*O447)))</f>
        <v/>
      </c>
      <c r="V447" s="842" t="str">
        <f aca="false">IF(AND(N447="",L447=""),"",IF(N447="",L447,N447))</f>
        <v>TWh / ha / year</v>
      </c>
      <c r="W447" s="628"/>
      <c r="X447" s="628"/>
      <c r="Z447" s="728"/>
      <c r="AP447" s="729"/>
      <c r="AQ447" s="628"/>
      <c r="AR447" s="628"/>
      <c r="AS447" s="844"/>
      <c r="AT447" s="628"/>
      <c r="AU447" s="843" t="e">
        <f aca="false">IF($AT$44="region",IF($E447=AU$762,$S447,""),IF($G447=AU$762,$S447,""))</f>
        <v>#REF!</v>
      </c>
      <c r="AV447" s="843" t="e">
        <f aca="false">IF($AT$44="Region",IF($E447=AU$762,$T447,""),IF($G447=AU$762,$T447,""))</f>
        <v>#REF!</v>
      </c>
      <c r="AW447" s="628"/>
      <c r="AX447" s="843" t="e">
        <f aca="false">IF($AT$44="region",IF($E447=AX$762,$S447,""),IF($G447=AX$762,$S447,""))</f>
        <v>#REF!</v>
      </c>
      <c r="AY447" s="843" t="e">
        <f aca="false">IF($AT$44="Region",IF($E447=AX$762,$T447,""),IF($G447=AX$762,$T447,""))</f>
        <v>#REF!</v>
      </c>
      <c r="AZ447" s="628"/>
      <c r="BA447" s="843" t="e">
        <f aca="false">IF($AT$44="region",IF($E447=BA$762,$S447,""),IF($G447=BA$762,$S447,""))</f>
        <v>#REF!</v>
      </c>
      <c r="BB447" s="843" t="e">
        <f aca="false">IF($AT$44="Region",IF($E447=BA$762,$T447,""),IF($G447=BA$762,$T447,""))</f>
        <v>#REF!</v>
      </c>
      <c r="BC447" s="628"/>
      <c r="BD447" s="843" t="e">
        <f aca="false">IF($AT$44="region",IF($E447=BD$762,$S447,""),IF($G447=BD$762,$S447,""))</f>
        <v>#REF!</v>
      </c>
      <c r="BE447" s="843" t="e">
        <f aca="false">IF($AT$44="Region",IF($E447=BD$762,$T447,""),IF($G447=BD$762,$T447,""))</f>
        <v>#REF!</v>
      </c>
      <c r="BF447" s="628"/>
      <c r="BG447" s="843" t="e">
        <f aca="false">IF($AT$44="region",IF($E447=BG$762,$S447,""),IF($G447=BG$762,$S447,""))</f>
        <v>#REF!</v>
      </c>
      <c r="BH447" s="843" t="e">
        <f aca="false">IF($AT$44="Region",IF($E447=BG$762,$T447,""),IF($G447=BG$762,$T447,""))</f>
        <v>#REF!</v>
      </c>
      <c r="BI447" s="628"/>
      <c r="BJ447" s="843" t="str">
        <f aca="false">IF($E447=$BJ$47,S447,"")</f>
        <v/>
      </c>
      <c r="BK447" s="843" t="str">
        <f aca="false">IF($E447=$BJ$47,T447,"")</f>
        <v/>
      </c>
      <c r="BL447" s="628"/>
      <c r="BM447" s="843" t="str">
        <f aca="false">IF($E447=$BM$47,S447,"")</f>
        <v/>
      </c>
      <c r="BN447" s="843" t="str">
        <f aca="false">IF($E447=$BM$47,T447,"")</f>
        <v/>
      </c>
      <c r="BO447" s="628"/>
      <c r="BP447" s="843" t="str">
        <f aca="false">IF($E447=$BP$47,S447,"")</f>
        <v/>
      </c>
      <c r="BQ447" s="843" t="str">
        <f aca="false">IF($E447=$BP$47,T447,"")</f>
        <v/>
      </c>
      <c r="BR447" s="628"/>
      <c r="BS447" s="843" t="str">
        <f aca="false">IF($E447=$BS$47,S447,"")</f>
        <v/>
      </c>
      <c r="BT447" s="843" t="str">
        <f aca="false">IF($E447=$BS$47,T447,"")</f>
        <v/>
      </c>
      <c r="BU447" s="628"/>
      <c r="BV447" s="729"/>
    </row>
    <row r="448" s="667" customFormat="true" ht="15" hidden="false" customHeight="false" outlineLevel="0" collapsed="false">
      <c r="A448" s="828" t="n">
        <v>5</v>
      </c>
      <c r="B448" s="829" t="str">
        <f aca="false">CONCATENATE(E448,": ",C448)</f>
        <v>: </v>
      </c>
      <c r="C448" s="830"/>
      <c r="D448" s="830"/>
      <c r="E448" s="831"/>
      <c r="F448" s="830"/>
      <c r="G448" s="831"/>
      <c r="H448" s="832"/>
      <c r="I448" s="830"/>
      <c r="J448" s="830"/>
      <c r="K448" s="833"/>
      <c r="L448" s="834"/>
      <c r="M448" s="833"/>
      <c r="N448" s="836" t="s">
        <v>116</v>
      </c>
      <c r="O448" s="837"/>
      <c r="P448" s="833"/>
      <c r="Q448" s="838"/>
      <c r="R448" s="839"/>
      <c r="S448" s="840" t="str">
        <f aca="false">IF(R448="Y","",IF(AND(M448="",K448=""),"",IF(M448="",K448,M448)))</f>
        <v/>
      </c>
      <c r="T448" s="841" t="str">
        <f aca="false">IF(S448="","",IF($S$472="Y",U448,IF(S448&gt;=$S$464-$AB$35*$S$468,IF(S448&lt;=$S$464+$AB$35*$S$468,S448,""),"")))</f>
        <v/>
      </c>
      <c r="U448" s="840" t="str">
        <f aca="false">IF(R448="Y","",IF(AND(M448="",K448=""),"",IF(M448="",K448*O448,M448*O448)))</f>
        <v/>
      </c>
      <c r="V448" s="842" t="str">
        <f aca="false">IF(AND(N448="",L448=""),"",IF(N448="",L448,N448))</f>
        <v>TWh / ha / year</v>
      </c>
      <c r="W448" s="628"/>
      <c r="X448" s="628"/>
      <c r="Z448" s="728"/>
      <c r="AP448" s="729"/>
      <c r="AQ448" s="628"/>
      <c r="AR448" s="628"/>
      <c r="AS448" s="844"/>
      <c r="AT448" s="628"/>
      <c r="AU448" s="843" t="e">
        <f aca="false">IF($AT$44="region",IF($E448=AU$762,$S448,""),IF($G448=AU$762,$S448,""))</f>
        <v>#REF!</v>
      </c>
      <c r="AV448" s="843" t="e">
        <f aca="false">IF($AT$44="Region",IF($E448=AU$762,$T448,""),IF($G448=AU$762,$T448,""))</f>
        <v>#REF!</v>
      </c>
      <c r="AW448" s="628"/>
      <c r="AX448" s="843" t="e">
        <f aca="false">IF($AT$44="region",IF($E448=AX$762,$S448,""),IF($G448=AX$762,$S448,""))</f>
        <v>#REF!</v>
      </c>
      <c r="AY448" s="843" t="e">
        <f aca="false">IF($AT$44="Region",IF($E448=AX$762,$T448,""),IF($G448=AX$762,$T448,""))</f>
        <v>#REF!</v>
      </c>
      <c r="AZ448" s="628"/>
      <c r="BA448" s="843" t="e">
        <f aca="false">IF($AT$44="region",IF($E448=BA$762,$S448,""),IF($G448=BA$762,$S448,""))</f>
        <v>#REF!</v>
      </c>
      <c r="BB448" s="843" t="e">
        <f aca="false">IF($AT$44="Region",IF($E448=BA$762,$T448,""),IF($G448=BA$762,$T448,""))</f>
        <v>#REF!</v>
      </c>
      <c r="BC448" s="628"/>
      <c r="BD448" s="843" t="e">
        <f aca="false">IF($AT$44="region",IF($E448=BD$762,$S448,""),IF($G448=BD$762,$S448,""))</f>
        <v>#REF!</v>
      </c>
      <c r="BE448" s="843" t="e">
        <f aca="false">IF($AT$44="Region",IF($E448=BD$762,$T448,""),IF($G448=BD$762,$T448,""))</f>
        <v>#REF!</v>
      </c>
      <c r="BF448" s="628"/>
      <c r="BG448" s="843" t="e">
        <f aca="false">IF($AT$44="region",IF($E448=BG$762,$S448,""),IF($G448=BG$762,$S448,""))</f>
        <v>#REF!</v>
      </c>
      <c r="BH448" s="843" t="e">
        <f aca="false">IF($AT$44="Region",IF($E448=BG$762,$T448,""),IF($G448=BG$762,$T448,""))</f>
        <v>#REF!</v>
      </c>
      <c r="BI448" s="628"/>
      <c r="BJ448" s="843" t="str">
        <f aca="false">IF($E448=$BJ$47,S448,"")</f>
        <v/>
      </c>
      <c r="BK448" s="843" t="str">
        <f aca="false">IF($E448=$BJ$47,T448,"")</f>
        <v/>
      </c>
      <c r="BL448" s="628"/>
      <c r="BM448" s="843" t="str">
        <f aca="false">IF($E448=$BM$47,S448,"")</f>
        <v/>
      </c>
      <c r="BN448" s="843" t="str">
        <f aca="false">IF($E448=$BM$47,T448,"")</f>
        <v/>
      </c>
      <c r="BO448" s="628"/>
      <c r="BP448" s="843" t="str">
        <f aca="false">IF($E448=$BP$47,S448,"")</f>
        <v/>
      </c>
      <c r="BQ448" s="843" t="str">
        <f aca="false">IF($E448=$BP$47,T448,"")</f>
        <v/>
      </c>
      <c r="BR448" s="628"/>
      <c r="BS448" s="843" t="str">
        <f aca="false">IF($E448=$BS$47,S448,"")</f>
        <v/>
      </c>
      <c r="BT448" s="843" t="str">
        <f aca="false">IF($E448=$BS$47,T448,"")</f>
        <v/>
      </c>
      <c r="BU448" s="628"/>
      <c r="BV448" s="729"/>
    </row>
    <row r="449" s="667" customFormat="true" ht="15" hidden="false" customHeight="false" outlineLevel="0" collapsed="false">
      <c r="A449" s="828" t="n">
        <v>6</v>
      </c>
      <c r="B449" s="829" t="str">
        <f aca="false">CONCATENATE(E449,": ",C449)</f>
        <v>: </v>
      </c>
      <c r="C449" s="830"/>
      <c r="D449" s="830"/>
      <c r="E449" s="831"/>
      <c r="F449" s="830"/>
      <c r="G449" s="831"/>
      <c r="H449" s="832"/>
      <c r="I449" s="830"/>
      <c r="J449" s="830"/>
      <c r="K449" s="833"/>
      <c r="L449" s="834"/>
      <c r="M449" s="833"/>
      <c r="N449" s="836" t="s">
        <v>116</v>
      </c>
      <c r="O449" s="837"/>
      <c r="P449" s="833"/>
      <c r="Q449" s="838"/>
      <c r="R449" s="839"/>
      <c r="S449" s="840" t="str">
        <f aca="false">IF(R449="Y","",IF(AND(M449="",K449=""),"",IF(M449="",K449,M449)))</f>
        <v/>
      </c>
      <c r="T449" s="841" t="str">
        <f aca="false">IF(S449="","",IF($S$472="Y",U449,IF(S449&gt;=$S$464-$AB$35*$S$468,IF(S449&lt;=$S$464+$AB$35*$S$468,S449,""),"")))</f>
        <v/>
      </c>
      <c r="U449" s="840" t="str">
        <f aca="false">IF(R449="Y","",IF(AND(M449="",K449=""),"",IF(M449="",K449*O449,M449*O449)))</f>
        <v/>
      </c>
      <c r="V449" s="842" t="str">
        <f aca="false">IF(AND(N449="",L449=""),"",IF(N449="",L449,N449))</f>
        <v>TWh / ha / year</v>
      </c>
      <c r="W449" s="628"/>
      <c r="X449" s="628"/>
      <c r="Z449" s="728"/>
      <c r="AP449" s="729"/>
      <c r="AQ449" s="628"/>
      <c r="AR449" s="628"/>
      <c r="AS449" s="844"/>
      <c r="AT449" s="628"/>
      <c r="AU449" s="843" t="e">
        <f aca="false">IF($AT$44="region",IF($E449=AU$762,$S449,""),IF($G449=AU$762,$S449,""))</f>
        <v>#REF!</v>
      </c>
      <c r="AV449" s="843" t="e">
        <f aca="false">IF($AT$44="Region",IF($E449=AU$762,$T449,""),IF($G449=AU$762,$T449,""))</f>
        <v>#REF!</v>
      </c>
      <c r="AW449" s="628"/>
      <c r="AX449" s="843" t="e">
        <f aca="false">IF($AT$44="region",IF($E449=AX$762,$S449,""),IF($G449=AX$762,$S449,""))</f>
        <v>#REF!</v>
      </c>
      <c r="AY449" s="843" t="e">
        <f aca="false">IF($AT$44="Region",IF($E449=AX$762,$T449,""),IF($G449=AX$762,$T449,""))</f>
        <v>#REF!</v>
      </c>
      <c r="AZ449" s="628"/>
      <c r="BA449" s="843" t="e">
        <f aca="false">IF($AT$44="region",IF($E449=BA$762,$S449,""),IF($G449=BA$762,$S449,""))</f>
        <v>#REF!</v>
      </c>
      <c r="BB449" s="843" t="e">
        <f aca="false">IF($AT$44="Region",IF($E449=BA$762,$T449,""),IF($G449=BA$762,$T449,""))</f>
        <v>#REF!</v>
      </c>
      <c r="BC449" s="628"/>
      <c r="BD449" s="843" t="e">
        <f aca="false">IF($AT$44="region",IF($E449=BD$762,$S449,""),IF($G449=BD$762,$S449,""))</f>
        <v>#REF!</v>
      </c>
      <c r="BE449" s="843" t="e">
        <f aca="false">IF($AT$44="Region",IF($E449=BD$762,$T449,""),IF($G449=BD$762,$T449,""))</f>
        <v>#REF!</v>
      </c>
      <c r="BF449" s="628"/>
      <c r="BG449" s="843" t="e">
        <f aca="false">IF($AT$44="region",IF($E449=BG$762,$S449,""),IF($G449=BG$762,$S449,""))</f>
        <v>#REF!</v>
      </c>
      <c r="BH449" s="843" t="e">
        <f aca="false">IF($AT$44="Region",IF($E449=BG$762,$T449,""),IF($G449=BG$762,$T449,""))</f>
        <v>#REF!</v>
      </c>
      <c r="BI449" s="628"/>
      <c r="BJ449" s="843" t="str">
        <f aca="false">IF($E449=$BJ$47,S449,"")</f>
        <v/>
      </c>
      <c r="BK449" s="843" t="str">
        <f aca="false">IF($E449=$BJ$47,T449,"")</f>
        <v/>
      </c>
      <c r="BL449" s="628"/>
      <c r="BM449" s="843" t="str">
        <f aca="false">IF($E449=$BM$47,S449,"")</f>
        <v/>
      </c>
      <c r="BN449" s="843" t="str">
        <f aca="false">IF($E449=$BM$47,T449,"")</f>
        <v/>
      </c>
      <c r="BO449" s="628"/>
      <c r="BP449" s="843" t="str">
        <f aca="false">IF($E449=$BP$47,S449,"")</f>
        <v/>
      </c>
      <c r="BQ449" s="843" t="str">
        <f aca="false">IF($E449=$BP$47,T449,"")</f>
        <v/>
      </c>
      <c r="BR449" s="628"/>
      <c r="BS449" s="843" t="str">
        <f aca="false">IF($E449=$BS$47,S449,"")</f>
        <v/>
      </c>
      <c r="BT449" s="843" t="str">
        <f aca="false">IF($E449=$BS$47,T449,"")</f>
        <v/>
      </c>
      <c r="BU449" s="628"/>
      <c r="BV449" s="729"/>
    </row>
    <row r="450" s="667" customFormat="true" ht="15" hidden="false" customHeight="false" outlineLevel="0" collapsed="false">
      <c r="A450" s="828" t="n">
        <v>7</v>
      </c>
      <c r="B450" s="829" t="str">
        <f aca="false">CONCATENATE(E450,": ",C450)</f>
        <v>: </v>
      </c>
      <c r="C450" s="830"/>
      <c r="D450" s="830"/>
      <c r="E450" s="831"/>
      <c r="F450" s="830"/>
      <c r="G450" s="831"/>
      <c r="H450" s="832"/>
      <c r="I450" s="830"/>
      <c r="J450" s="830"/>
      <c r="K450" s="833"/>
      <c r="L450" s="834"/>
      <c r="M450" s="833"/>
      <c r="N450" s="836" t="s">
        <v>116</v>
      </c>
      <c r="O450" s="837"/>
      <c r="P450" s="833"/>
      <c r="Q450" s="838"/>
      <c r="R450" s="839"/>
      <c r="S450" s="840" t="str">
        <f aca="false">IF(R450="Y","",IF(AND(M450="",K450=""),"",IF(M450="",K450,M450)))</f>
        <v/>
      </c>
      <c r="T450" s="841" t="str">
        <f aca="false">IF(S450="","",IF($S$472="Y",U450,IF(S450&gt;=$S$464-$AB$35*$S$468,IF(S450&lt;=$S$464+$AB$35*$S$468,S450,""),"")))</f>
        <v/>
      </c>
      <c r="U450" s="840" t="str">
        <f aca="false">IF(R450="Y","",IF(AND(M450="",K450=""),"",IF(M450="",K450*O450,M450*O450)))</f>
        <v/>
      </c>
      <c r="V450" s="842" t="str">
        <f aca="false">IF(AND(N450="",L450=""),"",IF(N450="",L450,N450))</f>
        <v>TWh / ha / year</v>
      </c>
      <c r="W450" s="628"/>
      <c r="X450" s="628"/>
      <c r="Z450" s="728"/>
      <c r="AP450" s="729"/>
      <c r="AQ450" s="628"/>
      <c r="AR450" s="628"/>
      <c r="AS450" s="844"/>
      <c r="AT450" s="628"/>
      <c r="AU450" s="843" t="e">
        <f aca="false">IF($AT$44="region",IF($E450=AU$762,$S450,""),IF($G450=AU$762,$S450,""))</f>
        <v>#REF!</v>
      </c>
      <c r="AV450" s="843" t="e">
        <f aca="false">IF($AT$44="Region",IF($E450=AU$762,$T450,""),IF($G450=AU$762,$T450,""))</f>
        <v>#REF!</v>
      </c>
      <c r="AW450" s="628"/>
      <c r="AX450" s="843" t="e">
        <f aca="false">IF($AT$44="region",IF($E450=AX$762,$S450,""),IF($G450=AX$762,$S450,""))</f>
        <v>#REF!</v>
      </c>
      <c r="AY450" s="843" t="e">
        <f aca="false">IF($AT$44="Region",IF($E450=AX$762,$T450,""),IF($G450=AX$762,$T450,""))</f>
        <v>#REF!</v>
      </c>
      <c r="AZ450" s="628"/>
      <c r="BA450" s="843" t="e">
        <f aca="false">IF($AT$44="region",IF($E450=BA$762,$S450,""),IF($G450=BA$762,$S450,""))</f>
        <v>#REF!</v>
      </c>
      <c r="BB450" s="843" t="e">
        <f aca="false">IF($AT$44="Region",IF($E450=BA$762,$T450,""),IF($G450=BA$762,$T450,""))</f>
        <v>#REF!</v>
      </c>
      <c r="BC450" s="628"/>
      <c r="BD450" s="843" t="e">
        <f aca="false">IF($AT$44="region",IF($E450=BD$762,$S450,""),IF($G450=BD$762,$S450,""))</f>
        <v>#REF!</v>
      </c>
      <c r="BE450" s="843" t="e">
        <f aca="false">IF($AT$44="Region",IF($E450=BD$762,$T450,""),IF($G450=BD$762,$T450,""))</f>
        <v>#REF!</v>
      </c>
      <c r="BF450" s="628"/>
      <c r="BG450" s="843" t="e">
        <f aca="false">IF($AT$44="region",IF($E450=BG$762,$S450,""),IF($G450=BG$762,$S450,""))</f>
        <v>#REF!</v>
      </c>
      <c r="BH450" s="843" t="e">
        <f aca="false">IF($AT$44="Region",IF($E450=BG$762,$T450,""),IF($G450=BG$762,$T450,""))</f>
        <v>#REF!</v>
      </c>
      <c r="BI450" s="628"/>
      <c r="BJ450" s="843" t="str">
        <f aca="false">IF($E450=$BJ$47,S450,"")</f>
        <v/>
      </c>
      <c r="BK450" s="843" t="str">
        <f aca="false">IF($E450=$BJ$47,T450,"")</f>
        <v/>
      </c>
      <c r="BL450" s="628"/>
      <c r="BM450" s="843" t="str">
        <f aca="false">IF($E450=$BM$47,S450,"")</f>
        <v/>
      </c>
      <c r="BN450" s="843" t="str">
        <f aca="false">IF($E450=$BM$47,T450,"")</f>
        <v/>
      </c>
      <c r="BO450" s="628"/>
      <c r="BP450" s="843" t="str">
        <f aca="false">IF($E450=$BP$47,S450,"")</f>
        <v/>
      </c>
      <c r="BQ450" s="843" t="str">
        <f aca="false">IF($E450=$BP$47,T450,"")</f>
        <v/>
      </c>
      <c r="BR450" s="628"/>
      <c r="BS450" s="843" t="str">
        <f aca="false">IF($E450=$BS$47,S450,"")</f>
        <v/>
      </c>
      <c r="BT450" s="843" t="str">
        <f aca="false">IF($E450=$BS$47,T450,"")</f>
        <v/>
      </c>
      <c r="BU450" s="628"/>
      <c r="BV450" s="729"/>
    </row>
    <row r="451" s="667" customFormat="true" ht="15" hidden="false" customHeight="false" outlineLevel="0" collapsed="false">
      <c r="A451" s="828" t="n">
        <v>8</v>
      </c>
      <c r="B451" s="829" t="str">
        <f aca="false">CONCATENATE(E451,": ",C451)</f>
        <v>: </v>
      </c>
      <c r="C451" s="830"/>
      <c r="D451" s="830"/>
      <c r="E451" s="831"/>
      <c r="F451" s="830"/>
      <c r="G451" s="831"/>
      <c r="H451" s="832"/>
      <c r="I451" s="830"/>
      <c r="J451" s="830"/>
      <c r="K451" s="833"/>
      <c r="L451" s="834"/>
      <c r="M451" s="833"/>
      <c r="N451" s="836" t="s">
        <v>116</v>
      </c>
      <c r="O451" s="837"/>
      <c r="P451" s="833"/>
      <c r="Q451" s="838"/>
      <c r="R451" s="839"/>
      <c r="S451" s="840" t="str">
        <f aca="false">IF(R451="Y","",IF(AND(M451="",K451=""),"",IF(M451="",K451,M451)))</f>
        <v/>
      </c>
      <c r="T451" s="841" t="str">
        <f aca="false">IF(S451="","",IF($S$472="Y",U451,IF(S451&gt;=$S$464-$AB$35*$S$468,IF(S451&lt;=$S$464+$AB$35*$S$468,S451,""),"")))</f>
        <v/>
      </c>
      <c r="U451" s="840" t="str">
        <f aca="false">IF(R451="Y","",IF(AND(M451="",K451=""),"",IF(M451="",K451*O451,M451*O451)))</f>
        <v/>
      </c>
      <c r="V451" s="842" t="str">
        <f aca="false">IF(AND(N451="",L451=""),"",IF(N451="",L451,N451))</f>
        <v>TWh / ha / year</v>
      </c>
      <c r="W451" s="628"/>
      <c r="X451" s="628"/>
      <c r="Z451" s="728"/>
      <c r="AP451" s="729"/>
      <c r="AQ451" s="628"/>
      <c r="AR451" s="628"/>
      <c r="AS451" s="844"/>
      <c r="AT451" s="628"/>
      <c r="AU451" s="843" t="e">
        <f aca="false">IF($AT$44="region",IF($E451=AU$762,$S451,""),IF($G451=AU$762,$S451,""))</f>
        <v>#REF!</v>
      </c>
      <c r="AV451" s="843" t="e">
        <f aca="false">IF($AT$44="Region",IF($E451=AU$762,$T451,""),IF($G451=AU$762,$T451,""))</f>
        <v>#REF!</v>
      </c>
      <c r="AW451" s="628"/>
      <c r="AX451" s="843" t="e">
        <f aca="false">IF($AT$44="region",IF($E451=AX$762,$S451,""),IF($G451=AX$762,$S451,""))</f>
        <v>#REF!</v>
      </c>
      <c r="AY451" s="843" t="e">
        <f aca="false">IF($AT$44="Region",IF($E451=AX$762,$T451,""),IF($G451=AX$762,$T451,""))</f>
        <v>#REF!</v>
      </c>
      <c r="AZ451" s="628"/>
      <c r="BA451" s="843" t="e">
        <f aca="false">IF($AT$44="region",IF($E451=BA$762,$S451,""),IF($G451=BA$762,$S451,""))</f>
        <v>#REF!</v>
      </c>
      <c r="BB451" s="843" t="e">
        <f aca="false">IF($AT$44="Region",IF($E451=BA$762,$T451,""),IF($G451=BA$762,$T451,""))</f>
        <v>#REF!</v>
      </c>
      <c r="BC451" s="628"/>
      <c r="BD451" s="843" t="e">
        <f aca="false">IF($AT$44="region",IF($E451=BD$762,$S451,""),IF($G451=BD$762,$S451,""))</f>
        <v>#REF!</v>
      </c>
      <c r="BE451" s="843" t="e">
        <f aca="false">IF($AT$44="Region",IF($E451=BD$762,$T451,""),IF($G451=BD$762,$T451,""))</f>
        <v>#REF!</v>
      </c>
      <c r="BF451" s="628"/>
      <c r="BG451" s="843" t="e">
        <f aca="false">IF($AT$44="region",IF($E451=BG$762,$S451,""),IF($G451=BG$762,$S451,""))</f>
        <v>#REF!</v>
      </c>
      <c r="BH451" s="843" t="e">
        <f aca="false">IF($AT$44="Region",IF($E451=BG$762,$T451,""),IF($G451=BG$762,$T451,""))</f>
        <v>#REF!</v>
      </c>
      <c r="BI451" s="628"/>
      <c r="BJ451" s="843" t="str">
        <f aca="false">IF($E451=$BJ$47,S451,"")</f>
        <v/>
      </c>
      <c r="BK451" s="843" t="str">
        <f aca="false">IF($E451=$BJ$47,T451,"")</f>
        <v/>
      </c>
      <c r="BL451" s="628"/>
      <c r="BM451" s="843" t="str">
        <f aca="false">IF($E451=$BM$47,S451,"")</f>
        <v/>
      </c>
      <c r="BN451" s="843" t="str">
        <f aca="false">IF($E451=$BM$47,T451,"")</f>
        <v/>
      </c>
      <c r="BO451" s="628"/>
      <c r="BP451" s="843" t="str">
        <f aca="false">IF($E451=$BP$47,S451,"")</f>
        <v/>
      </c>
      <c r="BQ451" s="843" t="str">
        <f aca="false">IF($E451=$BP$47,T451,"")</f>
        <v/>
      </c>
      <c r="BR451" s="628"/>
      <c r="BS451" s="843" t="str">
        <f aca="false">IF($E451=$BS$47,S451,"")</f>
        <v/>
      </c>
      <c r="BT451" s="843" t="str">
        <f aca="false">IF($E451=$BS$47,T451,"")</f>
        <v/>
      </c>
      <c r="BU451" s="628"/>
      <c r="BV451" s="729"/>
    </row>
    <row r="452" s="667" customFormat="true" ht="15" hidden="false" customHeight="false" outlineLevel="0" collapsed="false">
      <c r="A452" s="828" t="n">
        <v>9</v>
      </c>
      <c r="B452" s="829" t="str">
        <f aca="false">CONCATENATE(E452,": ",C452)</f>
        <v>: </v>
      </c>
      <c r="C452" s="830"/>
      <c r="D452" s="830"/>
      <c r="E452" s="831"/>
      <c r="F452" s="830"/>
      <c r="G452" s="831"/>
      <c r="H452" s="832"/>
      <c r="I452" s="830"/>
      <c r="J452" s="830"/>
      <c r="K452" s="833"/>
      <c r="L452" s="834"/>
      <c r="M452" s="833"/>
      <c r="N452" s="836" t="s">
        <v>116</v>
      </c>
      <c r="O452" s="837"/>
      <c r="P452" s="833"/>
      <c r="Q452" s="838"/>
      <c r="R452" s="839"/>
      <c r="S452" s="840" t="str">
        <f aca="false">IF(R452="Y","",IF(AND(M452="",K452=""),"",IF(M452="",K452,M452)))</f>
        <v/>
      </c>
      <c r="T452" s="841" t="str">
        <f aca="false">IF(S452="","",IF($S$472="Y",U452,IF(S452&gt;=$S$464-$AB$35*$S$468,IF(S452&lt;=$S$464+$AB$35*$S$468,S452,""),"")))</f>
        <v/>
      </c>
      <c r="U452" s="840" t="str">
        <f aca="false">IF(R452="Y","",IF(AND(M452="",K452=""),"",IF(M452="",K452*O452,M452*O452)))</f>
        <v/>
      </c>
      <c r="V452" s="842" t="str">
        <f aca="false">IF(AND(N452="",L452=""),"",IF(N452="",L452,N452))</f>
        <v>TWh / ha / year</v>
      </c>
      <c r="W452" s="628"/>
      <c r="X452" s="628"/>
      <c r="Z452" s="728"/>
      <c r="AP452" s="729"/>
      <c r="AQ452" s="628"/>
      <c r="AR452" s="628"/>
      <c r="AS452" s="844"/>
      <c r="AT452" s="628"/>
      <c r="AU452" s="843" t="e">
        <f aca="false">IF($AT$44="region",IF($E452=AU$762,$S452,""),IF($G452=AU$762,$S452,""))</f>
        <v>#REF!</v>
      </c>
      <c r="AV452" s="843" t="e">
        <f aca="false">IF($AT$44="Region",IF($E452=AU$762,$T452,""),IF($G452=AU$762,$T452,""))</f>
        <v>#REF!</v>
      </c>
      <c r="AW452" s="628"/>
      <c r="AX452" s="843" t="e">
        <f aca="false">IF($AT$44="region",IF($E452=AX$762,$S452,""),IF($G452=AX$762,$S452,""))</f>
        <v>#REF!</v>
      </c>
      <c r="AY452" s="843" t="e">
        <f aca="false">IF($AT$44="Region",IF($E452=AX$762,$T452,""),IF($G452=AX$762,$T452,""))</f>
        <v>#REF!</v>
      </c>
      <c r="AZ452" s="628"/>
      <c r="BA452" s="843" t="e">
        <f aca="false">IF($AT$44="region",IF($E452=BA$762,$S452,""),IF($G452=BA$762,$S452,""))</f>
        <v>#REF!</v>
      </c>
      <c r="BB452" s="843" t="e">
        <f aca="false">IF($AT$44="Region",IF($E452=BA$762,$T452,""),IF($G452=BA$762,$T452,""))</f>
        <v>#REF!</v>
      </c>
      <c r="BC452" s="628"/>
      <c r="BD452" s="843" t="e">
        <f aca="false">IF($AT$44="region",IF($E452=BD$762,$S452,""),IF($G452=BD$762,$S452,""))</f>
        <v>#REF!</v>
      </c>
      <c r="BE452" s="843" t="e">
        <f aca="false">IF($AT$44="Region",IF($E452=BD$762,$T452,""),IF($G452=BD$762,$T452,""))</f>
        <v>#REF!</v>
      </c>
      <c r="BF452" s="628"/>
      <c r="BG452" s="843" t="e">
        <f aca="false">IF($AT$44="region",IF($E452=BG$762,$S452,""),IF($G452=BG$762,$S452,""))</f>
        <v>#REF!</v>
      </c>
      <c r="BH452" s="843" t="e">
        <f aca="false">IF($AT$44="Region",IF($E452=BG$762,$T452,""),IF($G452=BG$762,$T452,""))</f>
        <v>#REF!</v>
      </c>
      <c r="BI452" s="628"/>
      <c r="BJ452" s="843" t="str">
        <f aca="false">IF($E452=$BJ$47,S452,"")</f>
        <v/>
      </c>
      <c r="BK452" s="843" t="str">
        <f aca="false">IF($E452=$BJ$47,T452,"")</f>
        <v/>
      </c>
      <c r="BL452" s="628"/>
      <c r="BM452" s="843" t="str">
        <f aca="false">IF($E452=$BM$47,S452,"")</f>
        <v/>
      </c>
      <c r="BN452" s="843" t="str">
        <f aca="false">IF($E452=$BM$47,T452,"")</f>
        <v/>
      </c>
      <c r="BO452" s="628"/>
      <c r="BP452" s="843" t="str">
        <f aca="false">IF($E452=$BP$47,S452,"")</f>
        <v/>
      </c>
      <c r="BQ452" s="843" t="str">
        <f aca="false">IF($E452=$BP$47,T452,"")</f>
        <v/>
      </c>
      <c r="BR452" s="628"/>
      <c r="BS452" s="843" t="str">
        <f aca="false">IF($E452=$BS$47,S452,"")</f>
        <v/>
      </c>
      <c r="BT452" s="843" t="str">
        <f aca="false">IF($E452=$BS$47,T452,"")</f>
        <v/>
      </c>
      <c r="BU452" s="628"/>
      <c r="BV452" s="729"/>
    </row>
    <row r="453" s="667" customFormat="true" ht="15" hidden="false" customHeight="false" outlineLevel="0" collapsed="false">
      <c r="A453" s="828" t="n">
        <v>10</v>
      </c>
      <c r="B453" s="829" t="str">
        <f aca="false">CONCATENATE(E453,": ",C453)</f>
        <v>: </v>
      </c>
      <c r="C453" s="830"/>
      <c r="D453" s="830"/>
      <c r="E453" s="831"/>
      <c r="F453" s="830"/>
      <c r="G453" s="831"/>
      <c r="H453" s="832"/>
      <c r="I453" s="830"/>
      <c r="J453" s="830"/>
      <c r="K453" s="833"/>
      <c r="L453" s="834"/>
      <c r="M453" s="833"/>
      <c r="N453" s="836" t="s">
        <v>116</v>
      </c>
      <c r="O453" s="837"/>
      <c r="P453" s="833"/>
      <c r="Q453" s="838"/>
      <c r="R453" s="839"/>
      <c r="S453" s="840" t="str">
        <f aca="false">IF(R453="Y","",IF(AND(M453="",K453=""),"",IF(M453="",K453,M453)))</f>
        <v/>
      </c>
      <c r="T453" s="841" t="str">
        <f aca="false">IF(S453="","",IF($S$472="Y",U453,IF(S453&gt;=$S$464-$AB$35*$S$468,IF(S453&lt;=$S$464+$AB$35*$S$468,S453,""),"")))</f>
        <v/>
      </c>
      <c r="U453" s="840" t="str">
        <f aca="false">IF(R453="Y","",IF(AND(M453="",K453=""),"",IF(M453="",K453*O453,M453*O453)))</f>
        <v/>
      </c>
      <c r="V453" s="842" t="str">
        <f aca="false">IF(AND(N453="",L453=""),"",IF(N453="",L453,N453))</f>
        <v>TWh / ha / year</v>
      </c>
      <c r="W453" s="628"/>
      <c r="X453" s="628"/>
      <c r="Z453" s="728"/>
      <c r="AP453" s="729"/>
      <c r="AQ453" s="628"/>
      <c r="AR453" s="628"/>
      <c r="AS453" s="844"/>
      <c r="AT453" s="628"/>
      <c r="AU453" s="843" t="e">
        <f aca="false">IF($AT$44="region",IF($E453=AU$762,$S453,""),IF($G453=AU$762,$S453,""))</f>
        <v>#REF!</v>
      </c>
      <c r="AV453" s="843" t="e">
        <f aca="false">IF($AT$44="Region",IF($E453=AU$762,$T453,""),IF($G453=AU$762,$T453,""))</f>
        <v>#REF!</v>
      </c>
      <c r="AW453" s="628"/>
      <c r="AX453" s="843" t="e">
        <f aca="false">IF($AT$44="region",IF($E453=AX$762,$S453,""),IF($G453=AX$762,$S453,""))</f>
        <v>#REF!</v>
      </c>
      <c r="AY453" s="843" t="e">
        <f aca="false">IF($AT$44="Region",IF($E453=AX$762,$T453,""),IF($G453=AX$762,$T453,""))</f>
        <v>#REF!</v>
      </c>
      <c r="AZ453" s="628"/>
      <c r="BA453" s="843" t="e">
        <f aca="false">IF($AT$44="region",IF($E453=BA$762,$S453,""),IF($G453=BA$762,$S453,""))</f>
        <v>#REF!</v>
      </c>
      <c r="BB453" s="843" t="e">
        <f aca="false">IF($AT$44="Region",IF($E453=BA$762,$T453,""),IF($G453=BA$762,$T453,""))</f>
        <v>#REF!</v>
      </c>
      <c r="BC453" s="628"/>
      <c r="BD453" s="843" t="e">
        <f aca="false">IF($AT$44="region",IF($E453=BD$762,$S453,""),IF($G453=BD$762,$S453,""))</f>
        <v>#REF!</v>
      </c>
      <c r="BE453" s="843" t="e">
        <f aca="false">IF($AT$44="Region",IF($E453=BD$762,$T453,""),IF($G453=BD$762,$T453,""))</f>
        <v>#REF!</v>
      </c>
      <c r="BF453" s="628"/>
      <c r="BG453" s="843" t="e">
        <f aca="false">IF($AT$44="region",IF($E453=BG$762,$S453,""),IF($G453=BG$762,$S453,""))</f>
        <v>#REF!</v>
      </c>
      <c r="BH453" s="843" t="e">
        <f aca="false">IF($AT$44="Region",IF($E453=BG$762,$T453,""),IF($G453=BG$762,$T453,""))</f>
        <v>#REF!</v>
      </c>
      <c r="BI453" s="628"/>
      <c r="BJ453" s="843" t="str">
        <f aca="false">IF($E453=$BJ$47,S453,"")</f>
        <v/>
      </c>
      <c r="BK453" s="843" t="str">
        <f aca="false">IF($E453=$BJ$47,T453,"")</f>
        <v/>
      </c>
      <c r="BL453" s="628"/>
      <c r="BM453" s="843" t="str">
        <f aca="false">IF($E453=$BM$47,S453,"")</f>
        <v/>
      </c>
      <c r="BN453" s="843" t="str">
        <f aca="false">IF($E453=$BM$47,T453,"")</f>
        <v/>
      </c>
      <c r="BO453" s="628"/>
      <c r="BP453" s="843" t="str">
        <f aca="false">IF($E453=$BP$47,S453,"")</f>
        <v/>
      </c>
      <c r="BQ453" s="843" t="str">
        <f aca="false">IF($E453=$BP$47,T453,"")</f>
        <v/>
      </c>
      <c r="BR453" s="628"/>
      <c r="BS453" s="843" t="str">
        <f aca="false">IF($E453=$BS$47,S453,"")</f>
        <v/>
      </c>
      <c r="BT453" s="843" t="str">
        <f aca="false">IF($E453=$BS$47,T453,"")</f>
        <v/>
      </c>
      <c r="BU453" s="628"/>
      <c r="BV453" s="729"/>
    </row>
    <row r="454" s="667" customFormat="true" ht="15" hidden="false" customHeight="false" outlineLevel="0" collapsed="false">
      <c r="A454" s="828" t="n">
        <v>11</v>
      </c>
      <c r="B454" s="829" t="str">
        <f aca="false">CONCATENATE(E454,": ",C454)</f>
        <v>: </v>
      </c>
      <c r="C454" s="830"/>
      <c r="D454" s="830"/>
      <c r="E454" s="831"/>
      <c r="F454" s="830"/>
      <c r="G454" s="831"/>
      <c r="H454" s="832"/>
      <c r="I454" s="830"/>
      <c r="J454" s="830"/>
      <c r="K454" s="833"/>
      <c r="L454" s="834"/>
      <c r="M454" s="833"/>
      <c r="N454" s="836" t="s">
        <v>116</v>
      </c>
      <c r="O454" s="837"/>
      <c r="P454" s="833"/>
      <c r="Q454" s="838"/>
      <c r="R454" s="839"/>
      <c r="S454" s="840" t="str">
        <f aca="false">IF(R454="Y","",IF(AND(M454="",K454=""),"",IF(M454="",K454,M454)))</f>
        <v/>
      </c>
      <c r="T454" s="841" t="str">
        <f aca="false">IF(S454="","",IF($S$472="Y",U454,IF(S454&gt;=$S$464-$AB$35*$S$468,IF(S454&lt;=$S$464+$AB$35*$S$468,S454,""),"")))</f>
        <v/>
      </c>
      <c r="U454" s="840" t="str">
        <f aca="false">IF(R454="Y","",IF(AND(M454="",K454=""),"",IF(M454="",K454*O454,M454*O454)))</f>
        <v/>
      </c>
      <c r="V454" s="842" t="str">
        <f aca="false">IF(AND(N454="",L454=""),"",IF(N454="",L454,N454))</f>
        <v>TWh / ha / year</v>
      </c>
      <c r="W454" s="628"/>
      <c r="X454" s="628"/>
      <c r="Z454" s="728"/>
      <c r="AP454" s="729"/>
      <c r="AQ454" s="628"/>
      <c r="AR454" s="628"/>
      <c r="AS454" s="844"/>
      <c r="AT454" s="628"/>
      <c r="AU454" s="843" t="e">
        <f aca="false">IF($AT$44="region",IF($E454=AU$762,$S454,""),IF($G454=AU$762,$S454,""))</f>
        <v>#REF!</v>
      </c>
      <c r="AV454" s="843" t="e">
        <f aca="false">IF($AT$44="Region",IF($E454=AU$762,$T454,""),IF($G454=AU$762,$T454,""))</f>
        <v>#REF!</v>
      </c>
      <c r="AW454" s="628"/>
      <c r="AX454" s="843" t="e">
        <f aca="false">IF($AT$44="region",IF($E454=AX$762,$S454,""),IF($G454=AX$762,$S454,""))</f>
        <v>#REF!</v>
      </c>
      <c r="AY454" s="843" t="e">
        <f aca="false">IF($AT$44="Region",IF($E454=AX$762,$T454,""),IF($G454=AX$762,$T454,""))</f>
        <v>#REF!</v>
      </c>
      <c r="AZ454" s="628"/>
      <c r="BA454" s="843" t="e">
        <f aca="false">IF($AT$44="region",IF($E454=BA$762,$S454,""),IF($G454=BA$762,$S454,""))</f>
        <v>#REF!</v>
      </c>
      <c r="BB454" s="843" t="e">
        <f aca="false">IF($AT$44="Region",IF($E454=BA$762,$T454,""),IF($G454=BA$762,$T454,""))</f>
        <v>#REF!</v>
      </c>
      <c r="BC454" s="628"/>
      <c r="BD454" s="843" t="e">
        <f aca="false">IF($AT$44="region",IF($E454=BD$762,$S454,""),IF($G454=BD$762,$S454,""))</f>
        <v>#REF!</v>
      </c>
      <c r="BE454" s="843" t="e">
        <f aca="false">IF($AT$44="Region",IF($E454=BD$762,$T454,""),IF($G454=BD$762,$T454,""))</f>
        <v>#REF!</v>
      </c>
      <c r="BF454" s="628"/>
      <c r="BG454" s="843" t="e">
        <f aca="false">IF($AT$44="region",IF($E454=BG$762,$S454,""),IF($G454=BG$762,$S454,""))</f>
        <v>#REF!</v>
      </c>
      <c r="BH454" s="843" t="e">
        <f aca="false">IF($AT$44="Region",IF($E454=BG$762,$T454,""),IF($G454=BG$762,$T454,""))</f>
        <v>#REF!</v>
      </c>
      <c r="BI454" s="628"/>
      <c r="BJ454" s="843" t="str">
        <f aca="false">IF($E454=$BJ$47,S454,"")</f>
        <v/>
      </c>
      <c r="BK454" s="843" t="str">
        <f aca="false">IF($E454=$BJ$47,T454,"")</f>
        <v/>
      </c>
      <c r="BL454" s="628"/>
      <c r="BM454" s="843" t="str">
        <f aca="false">IF($E454=$BM$47,S454,"")</f>
        <v/>
      </c>
      <c r="BN454" s="843" t="str">
        <f aca="false">IF($E454=$BM$47,T454,"")</f>
        <v/>
      </c>
      <c r="BO454" s="628"/>
      <c r="BP454" s="843" t="str">
        <f aca="false">IF($E454=$BP$47,S454,"")</f>
        <v/>
      </c>
      <c r="BQ454" s="843" t="str">
        <f aca="false">IF($E454=$BP$47,T454,"")</f>
        <v/>
      </c>
      <c r="BR454" s="628"/>
      <c r="BS454" s="843" t="str">
        <f aca="false">IF($E454=$BS$47,S454,"")</f>
        <v/>
      </c>
      <c r="BT454" s="843" t="str">
        <f aca="false">IF($E454=$BS$47,T454,"")</f>
        <v/>
      </c>
      <c r="BU454" s="628"/>
      <c r="BV454" s="729"/>
    </row>
    <row r="455" s="667" customFormat="true" ht="15" hidden="false" customHeight="false" outlineLevel="0" collapsed="false">
      <c r="A455" s="828" t="n">
        <v>12</v>
      </c>
      <c r="B455" s="829" t="str">
        <f aca="false">CONCATENATE(E455,": ",C455)</f>
        <v>: </v>
      </c>
      <c r="C455" s="830"/>
      <c r="D455" s="830"/>
      <c r="E455" s="831"/>
      <c r="F455" s="830"/>
      <c r="G455" s="831"/>
      <c r="H455" s="832"/>
      <c r="I455" s="830"/>
      <c r="J455" s="830"/>
      <c r="K455" s="833"/>
      <c r="L455" s="834"/>
      <c r="M455" s="833"/>
      <c r="N455" s="836" t="s">
        <v>116</v>
      </c>
      <c r="O455" s="837"/>
      <c r="P455" s="833"/>
      <c r="Q455" s="838"/>
      <c r="R455" s="839"/>
      <c r="S455" s="840" t="str">
        <f aca="false">IF(R455="Y","",IF(AND(M455="",K455=""),"",IF(M455="",K455,M455)))</f>
        <v/>
      </c>
      <c r="T455" s="841" t="str">
        <f aca="false">IF(S455="","",IF($S$472="Y",U455,IF(S455&gt;=$S$464-$AB$35*$S$468,IF(S455&lt;=$S$464+$AB$35*$S$468,S455,""),"")))</f>
        <v/>
      </c>
      <c r="U455" s="840" t="str">
        <f aca="false">IF(R455="Y","",IF(AND(M455="",K455=""),"",IF(M455="",K455*O455,M455*O455)))</f>
        <v/>
      </c>
      <c r="V455" s="842" t="str">
        <f aca="false">IF(AND(N455="",L455=""),"",IF(N455="",L455,N455))</f>
        <v>TWh / ha / year</v>
      </c>
      <c r="W455" s="628"/>
      <c r="X455" s="628"/>
      <c r="Z455" s="728"/>
      <c r="AP455" s="729"/>
      <c r="AQ455" s="628"/>
      <c r="AR455" s="628"/>
      <c r="AS455" s="844"/>
      <c r="AT455" s="628"/>
      <c r="AU455" s="843" t="e">
        <f aca="false">IF($AT$44="region",IF($E455=AU$762,$S455,""),IF($G455=AU$762,$S455,""))</f>
        <v>#REF!</v>
      </c>
      <c r="AV455" s="843" t="e">
        <f aca="false">IF($AT$44="Region",IF($E455=AU$762,$T455,""),IF($G455=AU$762,$T455,""))</f>
        <v>#REF!</v>
      </c>
      <c r="AW455" s="628"/>
      <c r="AX455" s="843" t="e">
        <f aca="false">IF($AT$44="region",IF($E455=AX$762,$S455,""),IF($G455=AX$762,$S455,""))</f>
        <v>#REF!</v>
      </c>
      <c r="AY455" s="843" t="e">
        <f aca="false">IF($AT$44="Region",IF($E455=AX$762,$T455,""),IF($G455=AX$762,$T455,""))</f>
        <v>#REF!</v>
      </c>
      <c r="AZ455" s="628"/>
      <c r="BA455" s="843" t="e">
        <f aca="false">IF($AT$44="region",IF($E455=BA$762,$S455,""),IF($G455=BA$762,$S455,""))</f>
        <v>#REF!</v>
      </c>
      <c r="BB455" s="843" t="e">
        <f aca="false">IF($AT$44="Region",IF($E455=BA$762,$T455,""),IF($G455=BA$762,$T455,""))</f>
        <v>#REF!</v>
      </c>
      <c r="BC455" s="628"/>
      <c r="BD455" s="843" t="e">
        <f aca="false">IF($AT$44="region",IF($E455=BD$762,$S455,""),IF($G455=BD$762,$S455,""))</f>
        <v>#REF!</v>
      </c>
      <c r="BE455" s="843" t="e">
        <f aca="false">IF($AT$44="Region",IF($E455=BD$762,$T455,""),IF($G455=BD$762,$T455,""))</f>
        <v>#REF!</v>
      </c>
      <c r="BF455" s="628"/>
      <c r="BG455" s="843" t="e">
        <f aca="false">IF($AT$44="region",IF($E455=BG$762,$S455,""),IF($G455=BG$762,$S455,""))</f>
        <v>#REF!</v>
      </c>
      <c r="BH455" s="843" t="e">
        <f aca="false">IF($AT$44="Region",IF($E455=BG$762,$T455,""),IF($G455=BG$762,$T455,""))</f>
        <v>#REF!</v>
      </c>
      <c r="BI455" s="628"/>
      <c r="BJ455" s="843" t="str">
        <f aca="false">IF($E455=$BJ$47,S455,"")</f>
        <v/>
      </c>
      <c r="BK455" s="843" t="str">
        <f aca="false">IF($E455=$BJ$47,T455,"")</f>
        <v/>
      </c>
      <c r="BL455" s="628"/>
      <c r="BM455" s="843" t="str">
        <f aca="false">IF($E455=$BM$47,S455,"")</f>
        <v/>
      </c>
      <c r="BN455" s="843" t="str">
        <f aca="false">IF($E455=$BM$47,T455,"")</f>
        <v/>
      </c>
      <c r="BO455" s="628"/>
      <c r="BP455" s="843" t="str">
        <f aca="false">IF($E455=$BP$47,S455,"")</f>
        <v/>
      </c>
      <c r="BQ455" s="843" t="str">
        <f aca="false">IF($E455=$BP$47,T455,"")</f>
        <v/>
      </c>
      <c r="BR455" s="628"/>
      <c r="BS455" s="843" t="str">
        <f aca="false">IF($E455=$BS$47,S455,"")</f>
        <v/>
      </c>
      <c r="BT455" s="843" t="str">
        <f aca="false">IF($E455=$BS$47,T455,"")</f>
        <v/>
      </c>
      <c r="BU455" s="628"/>
      <c r="BV455" s="729"/>
    </row>
    <row r="456" s="667" customFormat="true" ht="15" hidden="false" customHeight="false" outlineLevel="0" collapsed="false">
      <c r="A456" s="828" t="n">
        <v>13</v>
      </c>
      <c r="B456" s="829" t="str">
        <f aca="false">CONCATENATE(E456,": ",C456)</f>
        <v>: </v>
      </c>
      <c r="C456" s="830"/>
      <c r="D456" s="830"/>
      <c r="E456" s="831"/>
      <c r="F456" s="830"/>
      <c r="G456" s="831"/>
      <c r="H456" s="832"/>
      <c r="I456" s="830"/>
      <c r="J456" s="830"/>
      <c r="K456" s="833"/>
      <c r="L456" s="834"/>
      <c r="M456" s="833"/>
      <c r="N456" s="836" t="s">
        <v>116</v>
      </c>
      <c r="O456" s="837"/>
      <c r="P456" s="833"/>
      <c r="Q456" s="838"/>
      <c r="R456" s="839"/>
      <c r="S456" s="840" t="str">
        <f aca="false">IF(R456="Y","",IF(AND(M456="",K456=""),"",IF(M456="",K456,M456)))</f>
        <v/>
      </c>
      <c r="T456" s="841" t="str">
        <f aca="false">IF(S456="","",IF($S$472="Y",U456,IF(S456&gt;=$S$464-$AB$35*$S$468,IF(S456&lt;=$S$464+$AB$35*$S$468,S456,""),"")))</f>
        <v/>
      </c>
      <c r="U456" s="840" t="str">
        <f aca="false">IF(R456="Y","",IF(AND(M456="",K456=""),"",IF(M456="",K456*O456,M456*O456)))</f>
        <v/>
      </c>
      <c r="V456" s="842" t="str">
        <f aca="false">IF(AND(N456="",L456=""),"",IF(N456="",L456,N456))</f>
        <v>TWh / ha / year</v>
      </c>
      <c r="W456" s="628"/>
      <c r="X456" s="628"/>
      <c r="Z456" s="728"/>
      <c r="AP456" s="729"/>
      <c r="AQ456" s="628"/>
      <c r="AR456" s="628"/>
      <c r="AS456" s="844"/>
      <c r="AT456" s="628"/>
      <c r="AU456" s="843" t="e">
        <f aca="false">IF($AT$44="region",IF($E456=AU$762,$S456,""),IF($G456=AU$762,$S456,""))</f>
        <v>#REF!</v>
      </c>
      <c r="AV456" s="843" t="e">
        <f aca="false">IF($AT$44="Region",IF($E456=AU$762,$T456,""),IF($G456=AU$762,$T456,""))</f>
        <v>#REF!</v>
      </c>
      <c r="AW456" s="628"/>
      <c r="AX456" s="843" t="e">
        <f aca="false">IF($AT$44="region",IF($E456=AX$762,$S456,""),IF($G456=AX$762,$S456,""))</f>
        <v>#REF!</v>
      </c>
      <c r="AY456" s="843" t="e">
        <f aca="false">IF($AT$44="Region",IF($E456=AX$762,$T456,""),IF($G456=AX$762,$T456,""))</f>
        <v>#REF!</v>
      </c>
      <c r="AZ456" s="628"/>
      <c r="BA456" s="843" t="e">
        <f aca="false">IF($AT$44="region",IF($E456=BA$762,$S456,""),IF($G456=BA$762,$S456,""))</f>
        <v>#REF!</v>
      </c>
      <c r="BB456" s="843" t="e">
        <f aca="false">IF($AT$44="Region",IF($E456=BA$762,$T456,""),IF($G456=BA$762,$T456,""))</f>
        <v>#REF!</v>
      </c>
      <c r="BC456" s="628"/>
      <c r="BD456" s="843" t="e">
        <f aca="false">IF($AT$44="region",IF($E456=BD$762,$S456,""),IF($G456=BD$762,$S456,""))</f>
        <v>#REF!</v>
      </c>
      <c r="BE456" s="843" t="e">
        <f aca="false">IF($AT$44="Region",IF($E456=BD$762,$T456,""),IF($G456=BD$762,$T456,""))</f>
        <v>#REF!</v>
      </c>
      <c r="BF456" s="628"/>
      <c r="BG456" s="843" t="e">
        <f aca="false">IF($AT$44="region",IF($E456=BG$762,$S456,""),IF($G456=BG$762,$S456,""))</f>
        <v>#REF!</v>
      </c>
      <c r="BH456" s="843" t="e">
        <f aca="false">IF($AT$44="Region",IF($E456=BG$762,$T456,""),IF($G456=BG$762,$T456,""))</f>
        <v>#REF!</v>
      </c>
      <c r="BI456" s="628"/>
      <c r="BJ456" s="843" t="str">
        <f aca="false">IF($E456=$BJ$47,S456,"")</f>
        <v/>
      </c>
      <c r="BK456" s="843" t="str">
        <f aca="false">IF($E456=$BJ$47,T456,"")</f>
        <v/>
      </c>
      <c r="BL456" s="628"/>
      <c r="BM456" s="843" t="str">
        <f aca="false">IF($E456=$BM$47,S456,"")</f>
        <v/>
      </c>
      <c r="BN456" s="843" t="str">
        <f aca="false">IF($E456=$BM$47,T456,"")</f>
        <v/>
      </c>
      <c r="BO456" s="628"/>
      <c r="BP456" s="843" t="str">
        <f aca="false">IF($E456=$BP$47,S456,"")</f>
        <v/>
      </c>
      <c r="BQ456" s="843" t="str">
        <f aca="false">IF($E456=$BP$47,T456,"")</f>
        <v/>
      </c>
      <c r="BR456" s="628"/>
      <c r="BS456" s="843" t="str">
        <f aca="false">IF($E456=$BS$47,S456,"")</f>
        <v/>
      </c>
      <c r="BT456" s="843" t="str">
        <f aca="false">IF($E456=$BS$47,T456,"")</f>
        <v/>
      </c>
      <c r="BU456" s="628"/>
      <c r="BV456" s="729"/>
    </row>
    <row r="457" s="667" customFormat="true" ht="15" hidden="false" customHeight="false" outlineLevel="0" collapsed="false">
      <c r="A457" s="828" t="n">
        <v>14</v>
      </c>
      <c r="B457" s="829" t="str">
        <f aca="false">CONCATENATE(E457,": ",C457)</f>
        <v>: </v>
      </c>
      <c r="C457" s="830"/>
      <c r="D457" s="830"/>
      <c r="E457" s="831"/>
      <c r="F457" s="830"/>
      <c r="G457" s="831"/>
      <c r="H457" s="832"/>
      <c r="I457" s="830"/>
      <c r="J457" s="830"/>
      <c r="K457" s="833"/>
      <c r="L457" s="834"/>
      <c r="M457" s="833"/>
      <c r="N457" s="836" t="s">
        <v>116</v>
      </c>
      <c r="O457" s="837"/>
      <c r="P457" s="833"/>
      <c r="Q457" s="838"/>
      <c r="R457" s="839"/>
      <c r="S457" s="840" t="str">
        <f aca="false">IF(R457="Y","",IF(AND(M457="",K457=""),"",IF(M457="",K457,M457)))</f>
        <v/>
      </c>
      <c r="T457" s="841" t="str">
        <f aca="false">IF(S457="","",IF($S$472="Y",U457,IF(S457&gt;=$S$464-$AB$35*$S$468,IF(S457&lt;=$S$464+$AB$35*$S$468,S457,""),"")))</f>
        <v/>
      </c>
      <c r="U457" s="840" t="str">
        <f aca="false">IF(R457="Y","",IF(AND(M457="",K457=""),"",IF(M457="",K457*O457,M457*O457)))</f>
        <v/>
      </c>
      <c r="V457" s="842" t="str">
        <f aca="false">IF(AND(N457="",L457=""),"",IF(N457="",L457,N457))</f>
        <v>TWh / ha / year</v>
      </c>
      <c r="W457" s="628"/>
      <c r="X457" s="628"/>
      <c r="Z457" s="728"/>
      <c r="AP457" s="729"/>
      <c r="AQ457" s="628"/>
      <c r="AR457" s="628"/>
      <c r="AS457" s="844"/>
      <c r="AT457" s="628"/>
      <c r="AU457" s="843" t="e">
        <f aca="false">IF($AT$44="region",IF($E457=AU$762,$S457,""),IF($G457=AU$762,$S457,""))</f>
        <v>#REF!</v>
      </c>
      <c r="AV457" s="843" t="e">
        <f aca="false">IF($AT$44="Region",IF($E457=AU$762,$T457,""),IF($G457=AU$762,$T457,""))</f>
        <v>#REF!</v>
      </c>
      <c r="AW457" s="628"/>
      <c r="AX457" s="843" t="e">
        <f aca="false">IF($AT$44="region",IF($E457=AX$762,$S457,""),IF($G457=AX$762,$S457,""))</f>
        <v>#REF!</v>
      </c>
      <c r="AY457" s="843" t="e">
        <f aca="false">IF($AT$44="Region",IF($E457=AX$762,$T457,""),IF($G457=AX$762,$T457,""))</f>
        <v>#REF!</v>
      </c>
      <c r="AZ457" s="628"/>
      <c r="BA457" s="843" t="e">
        <f aca="false">IF($AT$44="region",IF($E457=BA$762,$S457,""),IF($G457=BA$762,$S457,""))</f>
        <v>#REF!</v>
      </c>
      <c r="BB457" s="843" t="e">
        <f aca="false">IF($AT$44="Region",IF($E457=BA$762,$T457,""),IF($G457=BA$762,$T457,""))</f>
        <v>#REF!</v>
      </c>
      <c r="BC457" s="628"/>
      <c r="BD457" s="843" t="e">
        <f aca="false">IF($AT$44="region",IF($E457=BD$762,$S457,""),IF($G457=BD$762,$S457,""))</f>
        <v>#REF!</v>
      </c>
      <c r="BE457" s="843" t="e">
        <f aca="false">IF($AT$44="Region",IF($E457=BD$762,$T457,""),IF($G457=BD$762,$T457,""))</f>
        <v>#REF!</v>
      </c>
      <c r="BF457" s="628"/>
      <c r="BG457" s="843" t="e">
        <f aca="false">IF($AT$44="region",IF($E457=BG$762,$S457,""),IF($G457=BG$762,$S457,""))</f>
        <v>#REF!</v>
      </c>
      <c r="BH457" s="843" t="e">
        <f aca="false">IF($AT$44="Region",IF($E457=BG$762,$T457,""),IF($G457=BG$762,$T457,""))</f>
        <v>#REF!</v>
      </c>
      <c r="BI457" s="628"/>
      <c r="BJ457" s="843" t="str">
        <f aca="false">IF($E457=$BJ$47,S457,"")</f>
        <v/>
      </c>
      <c r="BK457" s="843" t="str">
        <f aca="false">IF($E457=$BJ$47,T457,"")</f>
        <v/>
      </c>
      <c r="BL457" s="628"/>
      <c r="BM457" s="843" t="str">
        <f aca="false">IF($E457=$BM$47,S457,"")</f>
        <v/>
      </c>
      <c r="BN457" s="843" t="str">
        <f aca="false">IF($E457=$BM$47,T457,"")</f>
        <v/>
      </c>
      <c r="BO457" s="628"/>
      <c r="BP457" s="843" t="str">
        <f aca="false">IF($E457=$BP$47,S457,"")</f>
        <v/>
      </c>
      <c r="BQ457" s="843" t="str">
        <f aca="false">IF($E457=$BP$47,T457,"")</f>
        <v/>
      </c>
      <c r="BR457" s="628"/>
      <c r="BS457" s="843" t="str">
        <f aca="false">IF($E457=$BS$47,S457,"")</f>
        <v/>
      </c>
      <c r="BT457" s="843" t="str">
        <f aca="false">IF($E457=$BS$47,T457,"")</f>
        <v/>
      </c>
      <c r="BU457" s="628"/>
      <c r="BV457" s="729"/>
    </row>
    <row r="458" s="667" customFormat="true" ht="15" hidden="false" customHeight="false" outlineLevel="0" collapsed="false">
      <c r="A458" s="828" t="n">
        <v>15</v>
      </c>
      <c r="B458" s="829" t="str">
        <f aca="false">CONCATENATE(E458,": ",C458)</f>
        <v>: </v>
      </c>
      <c r="C458" s="830"/>
      <c r="D458" s="830"/>
      <c r="E458" s="831"/>
      <c r="F458" s="830"/>
      <c r="G458" s="831"/>
      <c r="H458" s="832"/>
      <c r="I458" s="830"/>
      <c r="J458" s="830"/>
      <c r="K458" s="833"/>
      <c r="L458" s="834"/>
      <c r="M458" s="833"/>
      <c r="N458" s="836" t="s">
        <v>116</v>
      </c>
      <c r="O458" s="837"/>
      <c r="P458" s="833"/>
      <c r="Q458" s="838"/>
      <c r="R458" s="839"/>
      <c r="S458" s="840" t="str">
        <f aca="false">IF(R458="Y","",IF(AND(M458="",K458=""),"",IF(M458="",K458,M458)))</f>
        <v/>
      </c>
      <c r="T458" s="841" t="str">
        <f aca="false">IF(S458="","",IF($S$472="Y",U458,IF(S458&gt;=$S$464-$AB$35*$S$468,IF(S458&lt;=$S$464+$AB$35*$S$468,S458,""),"")))</f>
        <v/>
      </c>
      <c r="U458" s="840" t="str">
        <f aca="false">IF(R458="Y","",IF(AND(M458="",K458=""),"",IF(M458="",K458*O458,M458*O458)))</f>
        <v/>
      </c>
      <c r="V458" s="842" t="str">
        <f aca="false">IF(AND(N458="",L458=""),"",IF(N458="",L458,N458))</f>
        <v>TWh / ha / year</v>
      </c>
      <c r="W458" s="628"/>
      <c r="X458" s="628"/>
      <c r="Z458" s="728"/>
      <c r="AP458" s="729"/>
      <c r="AQ458" s="628"/>
      <c r="AR458" s="628"/>
      <c r="AS458" s="844"/>
      <c r="AT458" s="628"/>
      <c r="AU458" s="843" t="e">
        <f aca="false">IF($AT$44="region",IF($E458=AU$762,$S458,""),IF($G458=AU$762,$S458,""))</f>
        <v>#REF!</v>
      </c>
      <c r="AV458" s="843" t="e">
        <f aca="false">IF($AT$44="Region",IF($E458=AU$762,$T458,""),IF($G458=AU$762,$T458,""))</f>
        <v>#REF!</v>
      </c>
      <c r="AW458" s="628"/>
      <c r="AX458" s="843" t="e">
        <f aca="false">IF($AT$44="region",IF($E458=AX$762,$S458,""),IF($G458=AX$762,$S458,""))</f>
        <v>#REF!</v>
      </c>
      <c r="AY458" s="843" t="e">
        <f aca="false">IF($AT$44="Region",IF($E458=AX$762,$T458,""),IF($G458=AX$762,$T458,""))</f>
        <v>#REF!</v>
      </c>
      <c r="AZ458" s="628"/>
      <c r="BA458" s="843" t="e">
        <f aca="false">IF($AT$44="region",IF($E458=BA$762,$S458,""),IF($G458=BA$762,$S458,""))</f>
        <v>#REF!</v>
      </c>
      <c r="BB458" s="843" t="e">
        <f aca="false">IF($AT$44="Region",IF($E458=BA$762,$T458,""),IF($G458=BA$762,$T458,""))</f>
        <v>#REF!</v>
      </c>
      <c r="BC458" s="628"/>
      <c r="BD458" s="843" t="e">
        <f aca="false">IF($AT$44="region",IF($E458=BD$762,$S458,""),IF($G458=BD$762,$S458,""))</f>
        <v>#REF!</v>
      </c>
      <c r="BE458" s="843" t="e">
        <f aca="false">IF($AT$44="Region",IF($E458=BD$762,$T458,""),IF($G458=BD$762,$T458,""))</f>
        <v>#REF!</v>
      </c>
      <c r="BF458" s="628"/>
      <c r="BG458" s="843" t="e">
        <f aca="false">IF($AT$44="region",IF($E458=BG$762,$S458,""),IF($G458=BG$762,$S458,""))</f>
        <v>#REF!</v>
      </c>
      <c r="BH458" s="843" t="e">
        <f aca="false">IF($AT$44="Region",IF($E458=BG$762,$T458,""),IF($G458=BG$762,$T458,""))</f>
        <v>#REF!</v>
      </c>
      <c r="BI458" s="628"/>
      <c r="BJ458" s="843" t="str">
        <f aca="false">IF($E458=$BJ$47,S458,"")</f>
        <v/>
      </c>
      <c r="BK458" s="843" t="str">
        <f aca="false">IF($E458=$BJ$47,T458,"")</f>
        <v/>
      </c>
      <c r="BL458" s="628"/>
      <c r="BM458" s="843" t="str">
        <f aca="false">IF($E458=$BM$47,S458,"")</f>
        <v/>
      </c>
      <c r="BN458" s="843" t="str">
        <f aca="false">IF($E458=$BM$47,T458,"")</f>
        <v/>
      </c>
      <c r="BO458" s="628"/>
      <c r="BP458" s="843" t="str">
        <f aca="false">IF($E458=$BP$47,S458,"")</f>
        <v/>
      </c>
      <c r="BQ458" s="843" t="str">
        <f aca="false">IF($E458=$BP$47,T458,"")</f>
        <v/>
      </c>
      <c r="BR458" s="628"/>
      <c r="BS458" s="843" t="str">
        <f aca="false">IF($E458=$BS$47,S458,"")</f>
        <v/>
      </c>
      <c r="BT458" s="843" t="str">
        <f aca="false">IF($E458=$BS$47,T458,"")</f>
        <v/>
      </c>
      <c r="BU458" s="628"/>
      <c r="BV458" s="729"/>
    </row>
    <row r="459" s="667" customFormat="true" ht="15" hidden="false" customHeight="false" outlineLevel="0" collapsed="false">
      <c r="A459" s="828" t="n">
        <v>16</v>
      </c>
      <c r="B459" s="829" t="str">
        <f aca="false">CONCATENATE(E459,": ",C459)</f>
        <v>: </v>
      </c>
      <c r="C459" s="830"/>
      <c r="D459" s="830"/>
      <c r="E459" s="831"/>
      <c r="F459" s="830"/>
      <c r="G459" s="831"/>
      <c r="H459" s="832"/>
      <c r="I459" s="830"/>
      <c r="J459" s="830"/>
      <c r="K459" s="833"/>
      <c r="L459" s="834"/>
      <c r="M459" s="833"/>
      <c r="N459" s="836" t="s">
        <v>116</v>
      </c>
      <c r="O459" s="837"/>
      <c r="P459" s="833"/>
      <c r="Q459" s="838"/>
      <c r="R459" s="839"/>
      <c r="S459" s="840" t="str">
        <f aca="false">IF(R459="Y","",IF(AND(M459="",K459=""),"",IF(M459="",K459,M459)))</f>
        <v/>
      </c>
      <c r="T459" s="841" t="str">
        <f aca="false">IF(S459="","",IF($S$472="Y",U459,IF(S459&gt;=$S$464-$AB$35*$S$468,IF(S459&lt;=$S$464+$AB$35*$S$468,S459,""),"")))</f>
        <v/>
      </c>
      <c r="U459" s="840" t="str">
        <f aca="false">IF(R459="Y","",IF(AND(M459="",K459=""),"",IF(M459="",K459*O459,M459*O459)))</f>
        <v/>
      </c>
      <c r="V459" s="842" t="str">
        <f aca="false">IF(AND(N459="",L459=""),"",IF(N459="",L459,N459))</f>
        <v>TWh / ha / year</v>
      </c>
      <c r="W459" s="628"/>
      <c r="X459" s="628"/>
      <c r="Z459" s="728"/>
      <c r="AP459" s="729"/>
      <c r="AQ459" s="628"/>
      <c r="AR459" s="628"/>
      <c r="AS459" s="844"/>
      <c r="AT459" s="628"/>
      <c r="AU459" s="843" t="e">
        <f aca="false">IF($AT$44="region",IF($E459=AU$762,$S459,""),IF($G459=AU$762,$S459,""))</f>
        <v>#REF!</v>
      </c>
      <c r="AV459" s="843" t="e">
        <f aca="false">IF($AT$44="Region",IF($E459=AU$762,$T459,""),IF($G459=AU$762,$T459,""))</f>
        <v>#REF!</v>
      </c>
      <c r="AW459" s="628"/>
      <c r="AX459" s="843" t="e">
        <f aca="false">IF($AT$44="region",IF($E459=AX$762,$S459,""),IF($G459=AX$762,$S459,""))</f>
        <v>#REF!</v>
      </c>
      <c r="AY459" s="843" t="e">
        <f aca="false">IF($AT$44="Region",IF($E459=AX$762,$T459,""),IF($G459=AX$762,$T459,""))</f>
        <v>#REF!</v>
      </c>
      <c r="AZ459" s="628"/>
      <c r="BA459" s="843" t="e">
        <f aca="false">IF($AT$44="region",IF($E459=BA$762,$S459,""),IF($G459=BA$762,$S459,""))</f>
        <v>#REF!</v>
      </c>
      <c r="BB459" s="843" t="e">
        <f aca="false">IF($AT$44="Region",IF($E459=BA$762,$T459,""),IF($G459=BA$762,$T459,""))</f>
        <v>#REF!</v>
      </c>
      <c r="BC459" s="628"/>
      <c r="BD459" s="843" t="e">
        <f aca="false">IF($AT$44="region",IF($E459=BD$762,$S459,""),IF($G459=BD$762,$S459,""))</f>
        <v>#REF!</v>
      </c>
      <c r="BE459" s="843" t="e">
        <f aca="false">IF($AT$44="Region",IF($E459=BD$762,$T459,""),IF($G459=BD$762,$T459,""))</f>
        <v>#REF!</v>
      </c>
      <c r="BF459" s="628"/>
      <c r="BG459" s="843" t="e">
        <f aca="false">IF($AT$44="region",IF($E459=BG$762,$S459,""),IF($G459=BG$762,$S459,""))</f>
        <v>#REF!</v>
      </c>
      <c r="BH459" s="843" t="e">
        <f aca="false">IF($AT$44="Region",IF($E459=BG$762,$T459,""),IF($G459=BG$762,$T459,""))</f>
        <v>#REF!</v>
      </c>
      <c r="BI459" s="628"/>
      <c r="BJ459" s="843" t="str">
        <f aca="false">IF($E459=$BJ$47,S459,"")</f>
        <v/>
      </c>
      <c r="BK459" s="843" t="str">
        <f aca="false">IF($E459=$BJ$47,T459,"")</f>
        <v/>
      </c>
      <c r="BL459" s="628"/>
      <c r="BM459" s="843" t="str">
        <f aca="false">IF($E459=$BM$47,S459,"")</f>
        <v/>
      </c>
      <c r="BN459" s="843" t="str">
        <f aca="false">IF($E459=$BM$47,T459,"")</f>
        <v/>
      </c>
      <c r="BO459" s="628"/>
      <c r="BP459" s="843" t="str">
        <f aca="false">IF($E459=$BP$47,S459,"")</f>
        <v/>
      </c>
      <c r="BQ459" s="843" t="str">
        <f aca="false">IF($E459=$BP$47,T459,"")</f>
        <v/>
      </c>
      <c r="BR459" s="628"/>
      <c r="BS459" s="843" t="str">
        <f aca="false">IF($E459=$BS$47,S459,"")</f>
        <v/>
      </c>
      <c r="BT459" s="843" t="str">
        <f aca="false">IF($E459=$BS$47,T459,"")</f>
        <v/>
      </c>
      <c r="BU459" s="628"/>
      <c r="BV459" s="729"/>
    </row>
    <row r="460" s="667" customFormat="true" ht="15" hidden="false" customHeight="false" outlineLevel="0" collapsed="false">
      <c r="A460" s="828" t="n">
        <v>17</v>
      </c>
      <c r="B460" s="829" t="str">
        <f aca="false">CONCATENATE(E460,": ",C460)</f>
        <v>: </v>
      </c>
      <c r="C460" s="830"/>
      <c r="D460" s="830"/>
      <c r="E460" s="831"/>
      <c r="F460" s="830"/>
      <c r="G460" s="831"/>
      <c r="H460" s="832"/>
      <c r="I460" s="830"/>
      <c r="J460" s="830"/>
      <c r="K460" s="833"/>
      <c r="L460" s="834"/>
      <c r="M460" s="833"/>
      <c r="N460" s="836" t="s">
        <v>116</v>
      </c>
      <c r="O460" s="837"/>
      <c r="P460" s="833"/>
      <c r="Q460" s="838"/>
      <c r="R460" s="839"/>
      <c r="S460" s="840" t="str">
        <f aca="false">IF(R460="Y","",IF(AND(M460="",K460=""),"",IF(M460="",K460,M460)))</f>
        <v/>
      </c>
      <c r="T460" s="841" t="str">
        <f aca="false">IF(S460="","",IF($S$472="Y",U460,IF(S460&gt;=$S$464-$AB$35*$S$468,IF(S460&lt;=$S$464+$AB$35*$S$468,S460,""),"")))</f>
        <v/>
      </c>
      <c r="U460" s="840" t="str">
        <f aca="false">IF(R460="Y","",IF(AND(M460="",K460=""),"",IF(M460="",K460*O460,M460*O460)))</f>
        <v/>
      </c>
      <c r="V460" s="842" t="str">
        <f aca="false">IF(AND(N460="",L460=""),"",IF(N460="",L460,N460))</f>
        <v>TWh / ha / year</v>
      </c>
      <c r="W460" s="628"/>
      <c r="X460" s="628"/>
      <c r="Z460" s="728"/>
      <c r="AP460" s="729"/>
      <c r="AQ460" s="628"/>
      <c r="AR460" s="628"/>
      <c r="AS460" s="844"/>
      <c r="AT460" s="628"/>
      <c r="AU460" s="843" t="e">
        <f aca="false">IF($AT$44="region",IF($E460=AU$762,$S460,""),IF($G460=AU$762,$S460,""))</f>
        <v>#REF!</v>
      </c>
      <c r="AV460" s="843" t="e">
        <f aca="false">IF($AT$44="Region",IF($E460=AU$762,$T460,""),IF($G460=AU$762,$T460,""))</f>
        <v>#REF!</v>
      </c>
      <c r="AW460" s="628"/>
      <c r="AX460" s="843" t="e">
        <f aca="false">IF($AT$44="region",IF($E460=AX$762,$S460,""),IF($G460=AX$762,$S460,""))</f>
        <v>#REF!</v>
      </c>
      <c r="AY460" s="843" t="e">
        <f aca="false">IF($AT$44="Region",IF($E460=AX$762,$T460,""),IF($G460=AX$762,$T460,""))</f>
        <v>#REF!</v>
      </c>
      <c r="AZ460" s="628"/>
      <c r="BA460" s="843" t="e">
        <f aca="false">IF($AT$44="region",IF($E460=BA$762,$S460,""),IF($G460=BA$762,$S460,""))</f>
        <v>#REF!</v>
      </c>
      <c r="BB460" s="843" t="e">
        <f aca="false">IF($AT$44="Region",IF($E460=BA$762,$T460,""),IF($G460=BA$762,$T460,""))</f>
        <v>#REF!</v>
      </c>
      <c r="BC460" s="628"/>
      <c r="BD460" s="843" t="e">
        <f aca="false">IF($AT$44="region",IF($E460=BD$762,$S460,""),IF($G460=BD$762,$S460,""))</f>
        <v>#REF!</v>
      </c>
      <c r="BE460" s="843" t="e">
        <f aca="false">IF($AT$44="Region",IF($E460=BD$762,$T460,""),IF($G460=BD$762,$T460,""))</f>
        <v>#REF!</v>
      </c>
      <c r="BF460" s="628"/>
      <c r="BG460" s="843" t="e">
        <f aca="false">IF($AT$44="region",IF($E460=BG$762,$S460,""),IF($G460=BG$762,$S460,""))</f>
        <v>#REF!</v>
      </c>
      <c r="BH460" s="843" t="e">
        <f aca="false">IF($AT$44="Region",IF($E460=BG$762,$T460,""),IF($G460=BG$762,$T460,""))</f>
        <v>#REF!</v>
      </c>
      <c r="BI460" s="628"/>
      <c r="BJ460" s="843" t="str">
        <f aca="false">IF($E460=$BJ$47,S460,"")</f>
        <v/>
      </c>
      <c r="BK460" s="843" t="str">
        <f aca="false">IF($E460=$BJ$47,T460,"")</f>
        <v/>
      </c>
      <c r="BL460" s="628"/>
      <c r="BM460" s="843" t="str">
        <f aca="false">IF($E460=$BM$47,S460,"")</f>
        <v/>
      </c>
      <c r="BN460" s="843" t="str">
        <f aca="false">IF($E460=$BM$47,T460,"")</f>
        <v/>
      </c>
      <c r="BO460" s="628"/>
      <c r="BP460" s="843" t="str">
        <f aca="false">IF($E460=$BP$47,S460,"")</f>
        <v/>
      </c>
      <c r="BQ460" s="843" t="str">
        <f aca="false">IF($E460=$BP$47,T460,"")</f>
        <v/>
      </c>
      <c r="BR460" s="628"/>
      <c r="BS460" s="843" t="str">
        <f aca="false">IF($E460=$BS$47,S460,"")</f>
        <v/>
      </c>
      <c r="BT460" s="843" t="str">
        <f aca="false">IF($E460=$BS$47,T460,"")</f>
        <v/>
      </c>
      <c r="BU460" s="628"/>
      <c r="BV460" s="729"/>
    </row>
    <row r="461" s="667" customFormat="true" ht="15" hidden="false" customHeight="false" outlineLevel="0" collapsed="false">
      <c r="A461" s="828" t="n">
        <v>18</v>
      </c>
      <c r="B461" s="829" t="str">
        <f aca="false">CONCATENATE(E461,": ",C461)</f>
        <v>: </v>
      </c>
      <c r="C461" s="830"/>
      <c r="D461" s="830"/>
      <c r="E461" s="831"/>
      <c r="F461" s="830"/>
      <c r="G461" s="831"/>
      <c r="H461" s="832"/>
      <c r="I461" s="830"/>
      <c r="J461" s="830"/>
      <c r="K461" s="833"/>
      <c r="L461" s="833"/>
      <c r="M461" s="833"/>
      <c r="N461" s="836" t="s">
        <v>116</v>
      </c>
      <c r="O461" s="837"/>
      <c r="P461" s="833"/>
      <c r="Q461" s="838"/>
      <c r="R461" s="839"/>
      <c r="S461" s="840" t="str">
        <f aca="false">IF(R461="Y","",IF(AND(M461="",K461=""),"",IF(M461="",K461,M461)))</f>
        <v/>
      </c>
      <c r="T461" s="841" t="str">
        <f aca="false">IF(S461="","",IF($S$472="Y",U461,IF(S461&gt;=$S$464-$AB$35*$S$468,IF(S461&lt;=$S$464+$AB$35*$S$468,S461,""),"")))</f>
        <v/>
      </c>
      <c r="U461" s="840" t="str">
        <f aca="false">IF(R461="Y","",IF(AND(M461="",K461=""),"",IF(M461="",K461*O461,M461*O461)))</f>
        <v/>
      </c>
      <c r="V461" s="842" t="str">
        <f aca="false">IF(AND(N461="",L461=""),"",IF(N461="",L461,N461))</f>
        <v>TWh / ha / year</v>
      </c>
      <c r="W461" s="628"/>
      <c r="X461" s="628"/>
      <c r="Z461" s="728"/>
      <c r="AP461" s="729"/>
      <c r="AQ461" s="628"/>
      <c r="AR461" s="628"/>
      <c r="AS461" s="844"/>
      <c r="AT461" s="628"/>
      <c r="AU461" s="843" t="e">
        <f aca="false">IF($AT$44="region",IF($E461=AU$762,$S461,""),IF($G461=AU$762,$S461,""))</f>
        <v>#REF!</v>
      </c>
      <c r="AV461" s="843" t="e">
        <f aca="false">IF($AT$44="Region",IF($E461=AU$762,$T461,""),IF($G461=AU$762,$T461,""))</f>
        <v>#REF!</v>
      </c>
      <c r="AW461" s="628"/>
      <c r="AX461" s="843" t="e">
        <f aca="false">IF($AT$44="region",IF($E461=AX$762,$S461,""),IF($G461=AX$762,$S461,""))</f>
        <v>#REF!</v>
      </c>
      <c r="AY461" s="843" t="e">
        <f aca="false">IF($AT$44="Region",IF($E461=AX$762,$T461,""),IF($G461=AX$762,$T461,""))</f>
        <v>#REF!</v>
      </c>
      <c r="AZ461" s="628"/>
      <c r="BA461" s="843" t="e">
        <f aca="false">IF($AT$44="region",IF($E461=BA$762,$S461,""),IF($G461=BA$762,$S461,""))</f>
        <v>#REF!</v>
      </c>
      <c r="BB461" s="843" t="e">
        <f aca="false">IF($AT$44="Region",IF($E461=BA$762,$T461,""),IF($G461=BA$762,$T461,""))</f>
        <v>#REF!</v>
      </c>
      <c r="BC461" s="628"/>
      <c r="BD461" s="843" t="e">
        <f aca="false">IF($AT$44="region",IF($E461=BD$762,$S461,""),IF($G461=BD$762,$S461,""))</f>
        <v>#REF!</v>
      </c>
      <c r="BE461" s="843" t="e">
        <f aca="false">IF($AT$44="Region",IF($E461=BD$762,$T461,""),IF($G461=BD$762,$T461,""))</f>
        <v>#REF!</v>
      </c>
      <c r="BF461" s="628"/>
      <c r="BG461" s="843" t="e">
        <f aca="false">IF($AT$44="region",IF($E461=BG$762,$S461,""),IF($G461=BG$762,$S461,""))</f>
        <v>#REF!</v>
      </c>
      <c r="BH461" s="843" t="e">
        <f aca="false">IF($AT$44="Region",IF($E461=BG$762,$T461,""),IF($G461=BG$762,$T461,""))</f>
        <v>#REF!</v>
      </c>
      <c r="BI461" s="628"/>
      <c r="BJ461" s="843" t="str">
        <f aca="false">IF($E461=$BJ$47,S461,"")</f>
        <v/>
      </c>
      <c r="BK461" s="843" t="str">
        <f aca="false">IF($E461=$BJ$47,T461,"")</f>
        <v/>
      </c>
      <c r="BL461" s="628"/>
      <c r="BM461" s="843" t="str">
        <f aca="false">IF($E461=$BM$47,S461,"")</f>
        <v/>
      </c>
      <c r="BN461" s="843" t="str">
        <f aca="false">IF($E461=$BM$47,T461,"")</f>
        <v/>
      </c>
      <c r="BO461" s="628"/>
      <c r="BP461" s="843" t="str">
        <f aca="false">IF($E461=$BP$47,S461,"")</f>
        <v/>
      </c>
      <c r="BQ461" s="843" t="str">
        <f aca="false">IF($E461=$BP$47,T461,"")</f>
        <v/>
      </c>
      <c r="BR461" s="628"/>
      <c r="BS461" s="843" t="str">
        <f aca="false">IF($E461=$BS$47,S461,"")</f>
        <v/>
      </c>
      <c r="BT461" s="843" t="str">
        <f aca="false">IF($E461=$BS$47,T461,"")</f>
        <v/>
      </c>
      <c r="BU461" s="628"/>
      <c r="BV461" s="729"/>
    </row>
    <row r="462" s="667" customFormat="true" ht="15" hidden="false" customHeight="false" outlineLevel="0" collapsed="false">
      <c r="A462" s="828" t="n">
        <v>19</v>
      </c>
      <c r="B462" s="829" t="str">
        <f aca="false">CONCATENATE(E462,": ",C462)</f>
        <v>: </v>
      </c>
      <c r="C462" s="830"/>
      <c r="D462" s="830"/>
      <c r="E462" s="831"/>
      <c r="F462" s="830"/>
      <c r="G462" s="831"/>
      <c r="H462" s="832"/>
      <c r="I462" s="830"/>
      <c r="J462" s="830"/>
      <c r="K462" s="833"/>
      <c r="L462" s="833"/>
      <c r="M462" s="833"/>
      <c r="N462" s="836" t="s">
        <v>116</v>
      </c>
      <c r="O462" s="837"/>
      <c r="P462" s="833"/>
      <c r="Q462" s="838"/>
      <c r="R462" s="839"/>
      <c r="S462" s="840" t="str">
        <f aca="false">IF(R462="Y","",IF(AND(M462="",K462=""),"",IF(M462="",K462,M462)))</f>
        <v/>
      </c>
      <c r="T462" s="841" t="str">
        <f aca="false">IF(S462="","",IF($S$472="Y",U462,IF(S462&gt;=$S$464-$AB$35*$S$468,IF(S462&lt;=$S$464+$AB$35*$S$468,S462,""),"")))</f>
        <v/>
      </c>
      <c r="U462" s="840" t="str">
        <f aca="false">IF(R462="Y","",IF(AND(M462="",K462=""),"",IF(M462="",K462*O462,M462*O462)))</f>
        <v/>
      </c>
      <c r="V462" s="842" t="str">
        <f aca="false">IF(AND(N462="",L462=""),"",IF(N462="",L462,N462))</f>
        <v>TWh / ha / year</v>
      </c>
      <c r="W462" s="628"/>
      <c r="X462" s="628"/>
      <c r="Z462" s="728"/>
      <c r="AP462" s="729"/>
      <c r="AQ462" s="628"/>
      <c r="AR462" s="628"/>
      <c r="AS462" s="844"/>
      <c r="AT462" s="628"/>
      <c r="AU462" s="843" t="e">
        <f aca="false">IF($AT$44="region",IF($E462=AU$762,$S462,""),IF($G462=AU$762,$S462,""))</f>
        <v>#REF!</v>
      </c>
      <c r="AV462" s="843" t="e">
        <f aca="false">IF($AT$44="Region",IF($E462=AU$762,$T462,""),IF($G462=AU$762,$T462,""))</f>
        <v>#REF!</v>
      </c>
      <c r="AW462" s="628"/>
      <c r="AX462" s="843" t="e">
        <f aca="false">IF($AT$44="region",IF($E462=AX$762,$S462,""),IF($G462=AX$762,$S462,""))</f>
        <v>#REF!</v>
      </c>
      <c r="AY462" s="843" t="e">
        <f aca="false">IF($AT$44="Region",IF($E462=AX$762,$T462,""),IF($G462=AX$762,$T462,""))</f>
        <v>#REF!</v>
      </c>
      <c r="AZ462" s="628"/>
      <c r="BA462" s="843" t="e">
        <f aca="false">IF($AT$44="region",IF($E462=BA$762,$S462,""),IF($G462=BA$762,$S462,""))</f>
        <v>#REF!</v>
      </c>
      <c r="BB462" s="843" t="e">
        <f aca="false">IF($AT$44="Region",IF($E462=BA$762,$T462,""),IF($G462=BA$762,$T462,""))</f>
        <v>#REF!</v>
      </c>
      <c r="BC462" s="628"/>
      <c r="BD462" s="843" t="e">
        <f aca="false">IF($AT$44="region",IF($E462=BD$762,$S462,""),IF($G462=BD$762,$S462,""))</f>
        <v>#REF!</v>
      </c>
      <c r="BE462" s="843" t="e">
        <f aca="false">IF($AT$44="Region",IF($E462=BD$762,$T462,""),IF($G462=BD$762,$T462,""))</f>
        <v>#REF!</v>
      </c>
      <c r="BF462" s="628"/>
      <c r="BG462" s="843" t="e">
        <f aca="false">IF($AT$44="region",IF($E462=BG$762,$S462,""),IF($G462=BG$762,$S462,""))</f>
        <v>#REF!</v>
      </c>
      <c r="BH462" s="843" t="e">
        <f aca="false">IF($AT$44="Region",IF($E462=BG$762,$T462,""),IF($G462=BG$762,$T462,""))</f>
        <v>#REF!</v>
      </c>
      <c r="BI462" s="628"/>
      <c r="BJ462" s="843" t="str">
        <f aca="false">IF($E462=$BJ$47,S462,"")</f>
        <v/>
      </c>
      <c r="BK462" s="843" t="str">
        <f aca="false">IF($E462=$BJ$47,T462,"")</f>
        <v/>
      </c>
      <c r="BL462" s="628"/>
      <c r="BM462" s="843" t="str">
        <f aca="false">IF($E462=$BM$47,S462,"")</f>
        <v/>
      </c>
      <c r="BN462" s="843" t="str">
        <f aca="false">IF($E462=$BM$47,T462,"")</f>
        <v/>
      </c>
      <c r="BO462" s="628"/>
      <c r="BP462" s="843" t="str">
        <f aca="false">IF($E462=$BP$47,S462,"")</f>
        <v/>
      </c>
      <c r="BQ462" s="843" t="str">
        <f aca="false">IF($E462=$BP$47,T462,"")</f>
        <v/>
      </c>
      <c r="BR462" s="628"/>
      <c r="BS462" s="843" t="str">
        <f aca="false">IF($E462=$BS$47,S462,"")</f>
        <v/>
      </c>
      <c r="BT462" s="843" t="str">
        <f aca="false">IF($E462=$BS$47,T462,"")</f>
        <v/>
      </c>
      <c r="BU462" s="628"/>
      <c r="BV462" s="729"/>
    </row>
    <row r="463" s="667" customFormat="true" ht="15" hidden="false" customHeight="false" outlineLevel="0" collapsed="false">
      <c r="A463" s="828" t="n">
        <v>20</v>
      </c>
      <c r="B463" s="829" t="str">
        <f aca="false">CONCATENATE(E463,": ",C463)</f>
        <v>: </v>
      </c>
      <c r="C463" s="830"/>
      <c r="D463" s="830"/>
      <c r="E463" s="831"/>
      <c r="F463" s="830"/>
      <c r="G463" s="831"/>
      <c r="H463" s="832"/>
      <c r="I463" s="830"/>
      <c r="J463" s="830"/>
      <c r="K463" s="833"/>
      <c r="L463" s="833"/>
      <c r="M463" s="833"/>
      <c r="N463" s="836" t="s">
        <v>116</v>
      </c>
      <c r="O463" s="837"/>
      <c r="P463" s="833"/>
      <c r="Q463" s="838"/>
      <c r="R463" s="839"/>
      <c r="S463" s="840" t="str">
        <f aca="false">IF(R463="Y","",IF(AND(M463="",K463=""),"",IF(M463="",K463,M463)))</f>
        <v/>
      </c>
      <c r="T463" s="841" t="str">
        <f aca="false">IF(S463="","",IF($S$472="Y",U463,IF(S463&gt;=$S$464-$AB$35*$S$468,IF(S463&lt;=$S$464+$AB$35*$S$468,S463,""),"")))</f>
        <v/>
      </c>
      <c r="U463" s="840" t="str">
        <f aca="false">IF(R463="Y","",IF(AND(M463="",K463=""),"",IF(M463="",K463*O463,M463*O463)))</f>
        <v/>
      </c>
      <c r="V463" s="842" t="str">
        <f aca="false">IF(AND(N463="",L463=""),"",IF(N463="",L463,N463))</f>
        <v>TWh / ha / year</v>
      </c>
      <c r="W463" s="628"/>
      <c r="X463" s="628"/>
      <c r="Z463" s="728"/>
      <c r="AP463" s="729"/>
      <c r="AQ463" s="628"/>
      <c r="AR463" s="628"/>
      <c r="AS463" s="844"/>
      <c r="AT463" s="628"/>
      <c r="AU463" s="843" t="e">
        <f aca="false">IF($AT$44="region",IF($E463=AU$762,$S463,""),IF($G463=AU$762,$S463,""))</f>
        <v>#REF!</v>
      </c>
      <c r="AV463" s="843" t="e">
        <f aca="false">IF($AT$44="Region",IF($E463=AU$762,$T463,""),IF($G463=AU$762,$T463,""))</f>
        <v>#REF!</v>
      </c>
      <c r="AW463" s="628"/>
      <c r="AX463" s="843" t="e">
        <f aca="false">IF($AT$44="region",IF($E463=AX$762,$S463,""),IF($G463=AX$762,$S463,""))</f>
        <v>#REF!</v>
      </c>
      <c r="AY463" s="843" t="e">
        <f aca="false">IF($AT$44="Region",IF($E463=AX$762,$T463,""),IF($G463=AX$762,$T463,""))</f>
        <v>#REF!</v>
      </c>
      <c r="AZ463" s="628"/>
      <c r="BA463" s="843" t="e">
        <f aca="false">IF($AT$44="region",IF($E463=BA$762,$S463,""),IF($G463=BA$762,$S463,""))</f>
        <v>#REF!</v>
      </c>
      <c r="BB463" s="843" t="e">
        <f aca="false">IF($AT$44="Region",IF($E463=BA$762,$T463,""),IF($G463=BA$762,$T463,""))</f>
        <v>#REF!</v>
      </c>
      <c r="BC463" s="628"/>
      <c r="BD463" s="843" t="e">
        <f aca="false">IF($AT$44="region",IF($E463=BD$762,$S463,""),IF($G463=BD$762,$S463,""))</f>
        <v>#REF!</v>
      </c>
      <c r="BE463" s="843" t="e">
        <f aca="false">IF($AT$44="Region",IF($E463=BD$762,$T463,""),IF($G463=BD$762,$T463,""))</f>
        <v>#REF!</v>
      </c>
      <c r="BF463" s="628"/>
      <c r="BG463" s="843" t="e">
        <f aca="false">IF($AT$44="region",IF($E463=BG$762,$S463,""),IF($G463=BG$762,$S463,""))</f>
        <v>#REF!</v>
      </c>
      <c r="BH463" s="843" t="e">
        <f aca="false">IF($AT$44="Region",IF($E463=BG$762,$T463,""),IF($G463=BG$762,$T463,""))</f>
        <v>#REF!</v>
      </c>
      <c r="BI463" s="628"/>
      <c r="BJ463" s="843" t="str">
        <f aca="false">IF($E463=$BJ$47,S463,"")</f>
        <v/>
      </c>
      <c r="BK463" s="843" t="str">
        <f aca="false">IF($E463=$BJ$47,T463,"")</f>
        <v/>
      </c>
      <c r="BL463" s="628"/>
      <c r="BM463" s="843" t="str">
        <f aca="false">IF($E463=$BM$47,S463,"")</f>
        <v/>
      </c>
      <c r="BN463" s="843" t="str">
        <f aca="false">IF($E463=$BM$47,T463,"")</f>
        <v/>
      </c>
      <c r="BO463" s="628"/>
      <c r="BP463" s="843" t="str">
        <f aca="false">IF($E463=$BP$47,S463,"")</f>
        <v/>
      </c>
      <c r="BQ463" s="843" t="str">
        <f aca="false">IF($E463=$BP$47,T463,"")</f>
        <v/>
      </c>
      <c r="BR463" s="628"/>
      <c r="BS463" s="843" t="str">
        <f aca="false">IF($E463=$BS$47,S463,"")</f>
        <v/>
      </c>
      <c r="BT463" s="843" t="str">
        <f aca="false">IF($E463=$BS$47,T463,"")</f>
        <v/>
      </c>
      <c r="BU463" s="628"/>
      <c r="BV463" s="729"/>
    </row>
    <row r="464" s="667" customFormat="true" ht="15" hidden="false" customHeight="false" outlineLevel="0" collapsed="false">
      <c r="A464" s="846"/>
      <c r="B464" s="847" t="s">
        <v>409</v>
      </c>
      <c r="C464" s="848"/>
      <c r="D464" s="848"/>
      <c r="E464" s="848"/>
      <c r="F464" s="848"/>
      <c r="G464" s="848"/>
      <c r="I464" s="628"/>
      <c r="J464" s="849"/>
      <c r="K464" s="810"/>
      <c r="L464" s="810"/>
      <c r="M464" s="810" t="s">
        <v>354</v>
      </c>
      <c r="N464" s="810"/>
      <c r="O464" s="810"/>
      <c r="P464" s="838"/>
      <c r="Q464" s="838"/>
      <c r="R464" s="849" t="s">
        <v>356</v>
      </c>
      <c r="S464" s="850" t="e">
        <f aca="false">AVERAGE(S444:S463)</f>
        <v>#DIV/0!</v>
      </c>
      <c r="T464" s="850" t="e">
        <f aca="false">IF(S472="Y",SUM(T444:T463)/SUM(O444:O463),AVERAGE(T444:T463))</f>
        <v>#DIV/0!</v>
      </c>
      <c r="U464" s="851" t="e">
        <f aca="false">SUM(U444:U463)/SUM(O444:O463)</f>
        <v>#DIV/0!</v>
      </c>
      <c r="V464" s="628"/>
      <c r="W464" s="628"/>
      <c r="X464" s="628"/>
      <c r="Z464" s="912"/>
      <c r="AP464" s="729"/>
      <c r="AQ464" s="628"/>
      <c r="AR464" s="628"/>
      <c r="AS464" s="628"/>
      <c r="AT464" s="849" t="s">
        <v>356</v>
      </c>
      <c r="AU464" s="852" t="e">
        <f aca="false">AVERAGE(AU444:AU463)</f>
        <v>#REF!</v>
      </c>
      <c r="AV464" s="852" t="e">
        <f aca="false">SUM(AV444:AV463)/COUNTIF(AV444:AV463,"&gt;0")</f>
        <v>#REF!</v>
      </c>
      <c r="AW464" s="628"/>
      <c r="AX464" s="852" t="e">
        <f aca="false">AVERAGE(AX444:AX463)</f>
        <v>#REF!</v>
      </c>
      <c r="AY464" s="852" t="e">
        <f aca="false">SUM(AY444:AY463)/COUNTIF(AY444:AY463,"&gt;0")</f>
        <v>#REF!</v>
      </c>
      <c r="AZ464" s="628"/>
      <c r="BA464" s="852" t="e">
        <f aca="false">AVERAGE(BA444:BA463)</f>
        <v>#REF!</v>
      </c>
      <c r="BB464" s="852" t="e">
        <f aca="false">SUM(BB444:BB463)/COUNTIF(BB444:BB463,"&gt;0")</f>
        <v>#REF!</v>
      </c>
      <c r="BC464" s="628"/>
      <c r="BD464" s="852" t="e">
        <f aca="false">AVERAGE(BD444:BD463)</f>
        <v>#REF!</v>
      </c>
      <c r="BE464" s="852" t="e">
        <f aca="false">SUM(BE444:BE463)/COUNTIF(BE444:BE463,"&gt;0")</f>
        <v>#REF!</v>
      </c>
      <c r="BF464" s="628"/>
      <c r="BG464" s="852" t="e">
        <f aca="false">AVERAGE(BG444:BG463)</f>
        <v>#REF!</v>
      </c>
      <c r="BH464" s="852" t="e">
        <f aca="false">SUM(BH444:BH463)/COUNTIF(BH444:BH463,"&gt;0")</f>
        <v>#REF!</v>
      </c>
      <c r="BI464" s="849"/>
      <c r="BJ464" s="852" t="e">
        <f aca="false">AVERAGE(BJ444:BJ463)</f>
        <v>#DIV/0!</v>
      </c>
      <c r="BK464" s="852" t="e">
        <f aca="false">SUM(BK444:BK463)/COUNTIF(BK444:BK463,"&gt;0")</f>
        <v>#DIV/0!</v>
      </c>
      <c r="BL464" s="628"/>
      <c r="BM464" s="852" t="e">
        <f aca="false">AVERAGE(BM444:BM463)</f>
        <v>#DIV/0!</v>
      </c>
      <c r="BN464" s="852" t="e">
        <f aca="false">SUM(BN444:BN463)/COUNTIF(BN444:BN463,"&gt;0")</f>
        <v>#DIV/0!</v>
      </c>
      <c r="BO464" s="628"/>
      <c r="BP464" s="852" t="e">
        <f aca="false">AVERAGE(BP444:BP463)</f>
        <v>#DIV/0!</v>
      </c>
      <c r="BQ464" s="852" t="e">
        <f aca="false">SUM(BQ444:BQ463)/COUNTIF(BQ444:BQ463,"&gt;0")</f>
        <v>#DIV/0!</v>
      </c>
      <c r="BR464" s="628"/>
      <c r="BS464" s="852" t="e">
        <f aca="false">AVERAGE(BS444:BS463)</f>
        <v>#DIV/0!</v>
      </c>
      <c r="BT464" s="852" t="e">
        <f aca="false">SUM(BT444:BT463)/COUNTIF(BT444:BT463,"&gt;0")</f>
        <v>#DIV/0!</v>
      </c>
      <c r="BU464" s="628"/>
      <c r="BV464" s="729"/>
    </row>
    <row r="465" s="667" customFormat="true" ht="15" hidden="false" customHeight="false" outlineLevel="0" collapsed="false">
      <c r="A465" s="846"/>
      <c r="B465" s="847" t="s">
        <v>410</v>
      </c>
      <c r="C465" s="848" t="s">
        <v>358</v>
      </c>
      <c r="D465" s="893"/>
      <c r="E465" s="893"/>
      <c r="F465" s="893"/>
      <c r="G465" s="893"/>
      <c r="H465" s="893"/>
      <c r="I465" s="893"/>
      <c r="J465" s="893"/>
      <c r="K465" s="893"/>
      <c r="L465" s="810"/>
      <c r="M465" s="810"/>
      <c r="N465" s="810"/>
      <c r="O465" s="810"/>
      <c r="P465" s="838"/>
      <c r="Q465" s="838"/>
      <c r="R465" s="854" t="s">
        <v>97</v>
      </c>
      <c r="S465" s="855" t="e">
        <f aca="false">S464+V465*S468</f>
        <v>#DIV/0!</v>
      </c>
      <c r="T465" s="855" t="e">
        <f aca="false">T464+V465*T468</f>
        <v>#DIV/0!</v>
      </c>
      <c r="U465" s="855" t="e">
        <f aca="false">U464+V465*U468</f>
        <v>#DIV/0!</v>
      </c>
      <c r="V465" s="856" t="n">
        <v>1</v>
      </c>
      <c r="W465" s="669" t="s">
        <v>360</v>
      </c>
      <c r="X465" s="628"/>
      <c r="Y465" s="628" t="s">
        <v>361</v>
      </c>
      <c r="Z465" s="914"/>
      <c r="AP465" s="729"/>
      <c r="AQ465" s="628"/>
      <c r="AR465" s="628"/>
      <c r="AS465" s="628"/>
      <c r="AT465" s="854" t="s">
        <v>97</v>
      </c>
      <c r="AU465" s="857" t="e">
        <f aca="false">AU464+(AU470*AU467)</f>
        <v>#REF!</v>
      </c>
      <c r="AV465" s="857" t="e">
        <f aca="false">AV464+(AV470*AU467)</f>
        <v>#REF!</v>
      </c>
      <c r="AW465" s="628"/>
      <c r="AX465" s="857" t="e">
        <f aca="false">AX464+(AX470*AX467)</f>
        <v>#REF!</v>
      </c>
      <c r="AY465" s="857" t="e">
        <f aca="false">AY464+(AY470*AX467)</f>
        <v>#REF!</v>
      </c>
      <c r="AZ465" s="628"/>
      <c r="BA465" s="857" t="e">
        <f aca="false">BA464+(BA470*BA467)</f>
        <v>#REF!</v>
      </c>
      <c r="BB465" s="857" t="e">
        <f aca="false">BB464+(BB470*BA467)</f>
        <v>#REF!</v>
      </c>
      <c r="BC465" s="628"/>
      <c r="BD465" s="857" t="e">
        <f aca="false">BD464+(BD470*BD467)</f>
        <v>#REF!</v>
      </c>
      <c r="BE465" s="857" t="e">
        <f aca="false">BE464+(BE470*BD467)</f>
        <v>#REF!</v>
      </c>
      <c r="BF465" s="628"/>
      <c r="BG465" s="857" t="e">
        <f aca="false">BG464+(BG470*BG467)</f>
        <v>#REF!</v>
      </c>
      <c r="BH465" s="857" t="e">
        <f aca="false">BH464+(BH470*BG467)</f>
        <v>#REF!</v>
      </c>
      <c r="BI465" s="854"/>
      <c r="BJ465" s="857" t="e">
        <f aca="false">BJ464+(BJ470*BJ467)</f>
        <v>#DIV/0!</v>
      </c>
      <c r="BK465" s="857" t="e">
        <f aca="false">BK464+(BK470*BJ467)</f>
        <v>#DIV/0!</v>
      </c>
      <c r="BL465" s="628"/>
      <c r="BM465" s="857" t="e">
        <f aca="false">BM464+(BM470*BM467)</f>
        <v>#DIV/0!</v>
      </c>
      <c r="BN465" s="857" t="e">
        <f aca="false">BN464+(BN470*BM467)</f>
        <v>#DIV/0!</v>
      </c>
      <c r="BO465" s="628"/>
      <c r="BP465" s="857" t="e">
        <f aca="false">BP464+(BP470*BP467)</f>
        <v>#DIV/0!</v>
      </c>
      <c r="BQ465" s="857" t="e">
        <f aca="false">BQ464+(BQ470*BP467)</f>
        <v>#DIV/0!</v>
      </c>
      <c r="BR465" s="628"/>
      <c r="BS465" s="857" t="e">
        <f aca="false">BS464+(BS470*BS467)</f>
        <v>#DIV/0!</v>
      </c>
      <c r="BT465" s="857" t="e">
        <f aca="false">BT464+(BT470*BS467)</f>
        <v>#DIV/0!</v>
      </c>
      <c r="BU465" s="628"/>
      <c r="BV465" s="729"/>
    </row>
    <row r="466" s="667" customFormat="true" ht="15" hidden="false" customHeight="false" outlineLevel="0" collapsed="false">
      <c r="A466" s="846"/>
      <c r="B466" s="847" t="s">
        <v>411</v>
      </c>
      <c r="C466" s="858"/>
      <c r="D466" s="893"/>
      <c r="E466" s="893"/>
      <c r="F466" s="893"/>
      <c r="G466" s="893"/>
      <c r="H466" s="893"/>
      <c r="I466" s="893"/>
      <c r="J466" s="893"/>
      <c r="K466" s="893"/>
      <c r="L466" s="628"/>
      <c r="M466" s="628"/>
      <c r="N466" s="810"/>
      <c r="O466" s="810"/>
      <c r="P466" s="810"/>
      <c r="Q466" s="810"/>
      <c r="R466" s="854" t="s">
        <v>98</v>
      </c>
      <c r="S466" s="855" t="e">
        <f aca="false">IF($Y466="Y",MIN(S444:S463),S464-$V466*S468)</f>
        <v>#DIV/0!</v>
      </c>
      <c r="T466" s="855" t="e">
        <f aca="false">IF($Y466="Y",MIN(T444:T463),T464-$V466*T468)</f>
        <v>#DIV/0!</v>
      </c>
      <c r="U466" s="855" t="e">
        <f aca="false">IF($Y466="Y",MIN(U444:U463),U464-$V466*U468)</f>
        <v>#DIV/0!</v>
      </c>
      <c r="V466" s="856" t="n">
        <v>1</v>
      </c>
      <c r="W466" s="669" t="s">
        <v>364</v>
      </c>
      <c r="X466" s="628"/>
      <c r="Y466" s="859" t="s">
        <v>166</v>
      </c>
      <c r="Z466" s="914"/>
      <c r="AP466" s="729"/>
      <c r="AQ466" s="628"/>
      <c r="AR466" s="628"/>
      <c r="AS466" s="628"/>
      <c r="AT466" s="854" t="s">
        <v>98</v>
      </c>
      <c r="AU466" s="857" t="e">
        <f aca="false">AU464-(AU470*AU468)</f>
        <v>#REF!</v>
      </c>
      <c r="AV466" s="857" t="e">
        <f aca="false">AV464-(AV470*AU468)</f>
        <v>#REF!</v>
      </c>
      <c r="AW466" s="628"/>
      <c r="AX466" s="857" t="e">
        <f aca="false">AX464-(AX470*AX468)</f>
        <v>#REF!</v>
      </c>
      <c r="AY466" s="857" t="e">
        <f aca="false">AY464-(AY470*AX468)</f>
        <v>#REF!</v>
      </c>
      <c r="AZ466" s="628"/>
      <c r="BA466" s="857" t="e">
        <f aca="false">BA464-(BA470*BA468)</f>
        <v>#REF!</v>
      </c>
      <c r="BB466" s="857" t="e">
        <f aca="false">BB464-(BB470*BA468)</f>
        <v>#REF!</v>
      </c>
      <c r="BC466" s="628"/>
      <c r="BD466" s="857" t="e">
        <f aca="false">BD464-(BD470*BD468)</f>
        <v>#REF!</v>
      </c>
      <c r="BE466" s="857" t="e">
        <f aca="false">BE464-(BE470*BD468)</f>
        <v>#REF!</v>
      </c>
      <c r="BF466" s="628"/>
      <c r="BG466" s="857" t="e">
        <f aca="false">BG464-(BG470*BG468)</f>
        <v>#REF!</v>
      </c>
      <c r="BH466" s="857" t="e">
        <f aca="false">BH464-(BH470*BG468)</f>
        <v>#REF!</v>
      </c>
      <c r="BI466" s="854"/>
      <c r="BJ466" s="857" t="e">
        <f aca="false">BJ464-(BJ470*BJ468)</f>
        <v>#DIV/0!</v>
      </c>
      <c r="BK466" s="857" t="e">
        <f aca="false">BK464-(BK470*BJ468)</f>
        <v>#DIV/0!</v>
      </c>
      <c r="BL466" s="628"/>
      <c r="BM466" s="857" t="e">
        <f aca="false">BM464-(BM470*BM468)</f>
        <v>#DIV/0!</v>
      </c>
      <c r="BN466" s="857" t="e">
        <f aca="false">BN464-(BN470*BM468)</f>
        <v>#DIV/0!</v>
      </c>
      <c r="BO466" s="628"/>
      <c r="BP466" s="857" t="e">
        <f aca="false">BP464-(BP470*BP468)</f>
        <v>#DIV/0!</v>
      </c>
      <c r="BQ466" s="857" t="e">
        <f aca="false">BQ464-(BQ470*BP468)</f>
        <v>#DIV/0!</v>
      </c>
      <c r="BR466" s="628"/>
      <c r="BS466" s="857" t="e">
        <f aca="false">BS464-(BS470*BS468)</f>
        <v>#DIV/0!</v>
      </c>
      <c r="BT466" s="857" t="e">
        <f aca="false">BT464-(BT470*BS468)</f>
        <v>#DIV/0!</v>
      </c>
      <c r="BU466" s="628"/>
      <c r="BV466" s="729"/>
    </row>
    <row r="467" s="667" customFormat="true" ht="14.25" hidden="false" customHeight="false" outlineLevel="0" collapsed="false">
      <c r="A467" s="846"/>
      <c r="B467" s="846"/>
      <c r="C467" s="858"/>
      <c r="D467" s="893"/>
      <c r="E467" s="893"/>
      <c r="F467" s="893"/>
      <c r="G467" s="893"/>
      <c r="H467" s="893"/>
      <c r="I467" s="893"/>
      <c r="J467" s="893"/>
      <c r="K467" s="893"/>
      <c r="L467" s="810"/>
      <c r="M467" s="810"/>
      <c r="N467" s="810"/>
      <c r="O467" s="810"/>
      <c r="P467" s="810"/>
      <c r="Q467" s="810"/>
      <c r="R467" s="854" t="s">
        <v>365</v>
      </c>
      <c r="S467" s="855" t="e">
        <f aca="false">IF((0.67*S468)&gt;S464,"no","yes")</f>
        <v>#DIV/0!</v>
      </c>
      <c r="T467" s="855" t="e">
        <f aca="false">IF((0.67*T468)&gt;T464,"no","yes")</f>
        <v>#DIV/0!</v>
      </c>
      <c r="U467" s="855" t="e">
        <f aca="false">IF((0.67*U468)&gt;U464,"no","yes")</f>
        <v>#DIV/0!</v>
      </c>
      <c r="V467" s="810"/>
      <c r="W467" s="810"/>
      <c r="X467" s="810"/>
      <c r="Z467" s="914"/>
      <c r="AP467" s="729"/>
      <c r="AQ467" s="810"/>
      <c r="AR467" s="810"/>
      <c r="AS467" s="861" t="s">
        <v>366</v>
      </c>
      <c r="AT467" s="861"/>
      <c r="AU467" s="856" t="n">
        <v>1</v>
      </c>
      <c r="AV467" s="810"/>
      <c r="AW467" s="810"/>
      <c r="AX467" s="856" t="n">
        <v>1</v>
      </c>
      <c r="AY467" s="810"/>
      <c r="AZ467" s="810"/>
      <c r="BA467" s="856" t="n">
        <v>1</v>
      </c>
      <c r="BB467" s="810"/>
      <c r="BC467" s="810"/>
      <c r="BD467" s="856" t="n">
        <v>1</v>
      </c>
      <c r="BE467" s="810"/>
      <c r="BF467" s="810"/>
      <c r="BG467" s="856" t="n">
        <v>1</v>
      </c>
      <c r="BH467" s="810"/>
      <c r="BI467" s="854"/>
      <c r="BJ467" s="856" t="n">
        <v>1</v>
      </c>
      <c r="BK467" s="810"/>
      <c r="BL467" s="810"/>
      <c r="BM467" s="856" t="n">
        <v>1</v>
      </c>
      <c r="BN467" s="810"/>
      <c r="BO467" s="810"/>
      <c r="BP467" s="856" t="n">
        <v>1</v>
      </c>
      <c r="BQ467" s="810"/>
      <c r="BR467" s="810"/>
      <c r="BS467" s="856" t="n">
        <v>1</v>
      </c>
      <c r="BT467" s="810"/>
      <c r="BU467" s="810"/>
      <c r="BV467" s="729"/>
    </row>
    <row r="468" s="667" customFormat="true" ht="14.25" hidden="false" customHeight="false" outlineLevel="0" collapsed="false">
      <c r="A468" s="846"/>
      <c r="B468" s="846"/>
      <c r="C468" s="858"/>
      <c r="D468" s="893"/>
      <c r="E468" s="893"/>
      <c r="F468" s="893"/>
      <c r="G468" s="893"/>
      <c r="H468" s="893"/>
      <c r="I468" s="893"/>
      <c r="J468" s="893"/>
      <c r="K468" s="893"/>
      <c r="L468" s="810"/>
      <c r="M468" s="810"/>
      <c r="N468" s="669"/>
      <c r="O468" s="669"/>
      <c r="P468" s="810"/>
      <c r="Q468" s="810"/>
      <c r="R468" s="854" t="s">
        <v>371</v>
      </c>
      <c r="S468" s="855" t="e">
        <f aca="false">_xlfn.STDEV.P(S444:S463)</f>
        <v>#DIV/0!</v>
      </c>
      <c r="T468" s="855" t="e">
        <f aca="false" t="array" ref="T468:T468">IF(S472="Y",SQRT(SUM(IFERROR(O444:O463*(S444:S463-(T464))^2,0))/((COUNTIFS(O444:O463,"&lt;&gt;"&amp;"")-1)/COUNTIFS(O444:O463,"&lt;&gt;"&amp;"")*SUM(O444:O463))),_xlfn.STDEV.P(T444:T463))</f>
        <v>#DIV/0!</v>
      </c>
      <c r="U468" s="855" t="e">
        <f aca="false" t="array" ref="U468:U468">SQRT(SUM(IFERROR(O444:O463*(S444:S463-(U464))^2,0))/((COUNTIFS(O444:O463,"&lt;&gt;"&amp;"")-1)/COUNTIFS(O444:O463,"&lt;&gt;"&amp;"")*SUM(O444:O463)))</f>
        <v>#DIV/0!</v>
      </c>
      <c r="V468" s="810"/>
      <c r="W468" s="810"/>
      <c r="X468" s="810"/>
      <c r="Z468" s="914"/>
      <c r="AP468" s="729"/>
      <c r="AQ468" s="810"/>
      <c r="AR468" s="810"/>
      <c r="AS468" s="861"/>
      <c r="AT468" s="861"/>
      <c r="AU468" s="856" t="n">
        <v>1</v>
      </c>
      <c r="AV468" s="810"/>
      <c r="AW468" s="810"/>
      <c r="AX468" s="856" t="n">
        <v>1</v>
      </c>
      <c r="AY468" s="810"/>
      <c r="AZ468" s="810"/>
      <c r="BA468" s="856" t="n">
        <v>1</v>
      </c>
      <c r="BB468" s="810"/>
      <c r="BC468" s="810"/>
      <c r="BD468" s="856" t="n">
        <v>1</v>
      </c>
      <c r="BE468" s="810"/>
      <c r="BF468" s="810"/>
      <c r="BG468" s="856" t="n">
        <v>1</v>
      </c>
      <c r="BH468" s="810"/>
      <c r="BI468" s="854"/>
      <c r="BJ468" s="856" t="n">
        <v>1</v>
      </c>
      <c r="BK468" s="810"/>
      <c r="BL468" s="810"/>
      <c r="BM468" s="856" t="n">
        <v>1</v>
      </c>
      <c r="BN468" s="810"/>
      <c r="BO468" s="810"/>
      <c r="BP468" s="856" t="n">
        <v>1</v>
      </c>
      <c r="BQ468" s="810"/>
      <c r="BR468" s="810"/>
      <c r="BS468" s="856" t="n">
        <v>1</v>
      </c>
      <c r="BT468" s="810"/>
      <c r="BU468" s="810"/>
      <c r="BV468" s="729"/>
    </row>
    <row r="469" s="667" customFormat="true" ht="15" hidden="false" customHeight="false" outlineLevel="0" collapsed="false">
      <c r="A469" s="810"/>
      <c r="B469" s="810"/>
      <c r="C469" s="828"/>
      <c r="D469" s="893"/>
      <c r="E469" s="893"/>
      <c r="F469" s="893"/>
      <c r="G469" s="893"/>
      <c r="H469" s="893"/>
      <c r="I469" s="893"/>
      <c r="J469" s="893"/>
      <c r="K469" s="893"/>
      <c r="L469" s="810"/>
      <c r="M469" s="810"/>
      <c r="N469" s="810"/>
      <c r="O469" s="810"/>
      <c r="P469" s="810"/>
      <c r="Q469" s="810"/>
      <c r="R469" s="863" t="s">
        <v>372</v>
      </c>
      <c r="S469" s="864" t="n">
        <f aca="false">COUNTIF(S444:S463,"&gt;0")</f>
        <v>0</v>
      </c>
      <c r="T469" s="864" t="n">
        <f aca="false">COUNTIF(T444:T463,"&gt;0")</f>
        <v>0</v>
      </c>
      <c r="U469" s="865"/>
      <c r="V469" s="866" t="s">
        <v>369</v>
      </c>
      <c r="W469" s="810"/>
      <c r="X469" s="810"/>
      <c r="Z469" s="729"/>
      <c r="AP469" s="729"/>
      <c r="AQ469" s="810"/>
      <c r="AR469" s="810"/>
      <c r="AS469" s="810"/>
      <c r="AT469" s="854" t="s">
        <v>365</v>
      </c>
      <c r="AU469" s="857" t="e">
        <f aca="false">IF((0.67*AU470)&gt;AU464,"no","yes")</f>
        <v>#REF!</v>
      </c>
      <c r="AV469" s="857" t="e">
        <f aca="false">IF((0.67*AV470)&gt;AV464,"no","yes")</f>
        <v>#REF!</v>
      </c>
      <c r="AW469" s="810"/>
      <c r="AX469" s="857" t="e">
        <f aca="false">IF((0.67*AX470)&gt;AX464,"no","yes")</f>
        <v>#REF!</v>
      </c>
      <c r="AY469" s="857" t="e">
        <f aca="false">IF((0.67*AY470)&gt;AY464,"no","yes")</f>
        <v>#REF!</v>
      </c>
      <c r="AZ469" s="810"/>
      <c r="BA469" s="857" t="e">
        <f aca="false">IF((0.67*BA470)&gt;BA464,"no","yes")</f>
        <v>#REF!</v>
      </c>
      <c r="BB469" s="857" t="e">
        <f aca="false">IF((0.67*BB470)&gt;BB464,"no","yes")</f>
        <v>#REF!</v>
      </c>
      <c r="BC469" s="810"/>
      <c r="BD469" s="857" t="e">
        <f aca="false">IF((0.67*BD470)&gt;BD464,"no","yes")</f>
        <v>#REF!</v>
      </c>
      <c r="BE469" s="857" t="e">
        <f aca="false">IF((0.67*BE470)&gt;BE464,"no","yes")</f>
        <v>#REF!</v>
      </c>
      <c r="BF469" s="810"/>
      <c r="BG469" s="857" t="e">
        <f aca="false">IF((0.67*BG470)&gt;BG464,"no","yes")</f>
        <v>#REF!</v>
      </c>
      <c r="BH469" s="857" t="e">
        <f aca="false">IF((0.67*BH470)&gt;BH464,"no","yes")</f>
        <v>#REF!</v>
      </c>
      <c r="BI469" s="863"/>
      <c r="BJ469" s="857" t="e">
        <f aca="false">IF((0.67*BJ470)&gt;BJ464,"no","yes")</f>
        <v>#DIV/0!</v>
      </c>
      <c r="BK469" s="857" t="e">
        <f aca="false">IF((0.67*BK470)&gt;BK464,"no","yes")</f>
        <v>#DIV/0!</v>
      </c>
      <c r="BL469" s="810"/>
      <c r="BM469" s="857" t="e">
        <f aca="false">IF((0.67*BM470)&gt;BM464,"no","yes")</f>
        <v>#DIV/0!</v>
      </c>
      <c r="BN469" s="857" t="e">
        <f aca="false">IF((0.67*BN470)&gt;BN464,"no","yes")</f>
        <v>#DIV/0!</v>
      </c>
      <c r="BO469" s="810"/>
      <c r="BP469" s="857" t="e">
        <f aca="false">IF((0.67*BP470)&gt;BP464,"no","yes")</f>
        <v>#DIV/0!</v>
      </c>
      <c r="BQ469" s="857" t="e">
        <f aca="false">IF((0.67*BQ470)&gt;BQ464,"no","yes")</f>
        <v>#DIV/0!</v>
      </c>
      <c r="BR469" s="810"/>
      <c r="BS469" s="857" t="e">
        <f aca="false">IF((0.67*BS470)&gt;BS464,"no","yes")</f>
        <v>#DIV/0!</v>
      </c>
      <c r="BT469" s="857" t="e">
        <f aca="false">IF((0.67*BT470)&gt;BT464,"no","yes")</f>
        <v>#DIV/0!</v>
      </c>
      <c r="BU469" s="810"/>
      <c r="BV469" s="729"/>
    </row>
    <row r="470" s="667" customFormat="true" ht="14.25" hidden="false" customHeight="false" outlineLevel="0" collapsed="false">
      <c r="C470" s="846"/>
      <c r="D470" s="893"/>
      <c r="E470" s="893"/>
      <c r="F470" s="893"/>
      <c r="G470" s="893"/>
      <c r="H470" s="893"/>
      <c r="I470" s="893"/>
      <c r="J470" s="893"/>
      <c r="K470" s="893"/>
      <c r="L470" s="810"/>
      <c r="M470" s="810"/>
      <c r="N470" s="810"/>
      <c r="O470" s="810"/>
      <c r="P470" s="810"/>
      <c r="Q470" s="810"/>
      <c r="R470" s="810"/>
      <c r="S470" s="714"/>
      <c r="T470" s="838"/>
      <c r="U470" s="838"/>
      <c r="V470" s="894"/>
      <c r="W470" s="895"/>
      <c r="X470" s="896"/>
      <c r="Z470" s="729"/>
      <c r="AP470" s="729"/>
      <c r="AQ470" s="810"/>
      <c r="AR470" s="810"/>
      <c r="AS470" s="810"/>
      <c r="AT470" s="854" t="s">
        <v>371</v>
      </c>
      <c r="AU470" s="857" t="e">
        <f aca="false">_xlfn.STDEV.P(AU444:AU463)</f>
        <v>#REF!</v>
      </c>
      <c r="AV470" s="857" t="e">
        <f aca="false">_xlfn.STDEV.P(AV444:AV463)</f>
        <v>#REF!</v>
      </c>
      <c r="AW470" s="810"/>
      <c r="AX470" s="857" t="e">
        <f aca="false">_xlfn.STDEV.P(AX444:AX463)</f>
        <v>#REF!</v>
      </c>
      <c r="AY470" s="857" t="e">
        <f aca="false">_xlfn.STDEV.P(AY444:AY463)</f>
        <v>#REF!</v>
      </c>
      <c r="AZ470" s="810"/>
      <c r="BA470" s="857" t="e">
        <f aca="false">_xlfn.STDEV.P(BA444:BA463)</f>
        <v>#REF!</v>
      </c>
      <c r="BB470" s="857" t="e">
        <f aca="false">_xlfn.STDEV.P(BB444:BB463)</f>
        <v>#REF!</v>
      </c>
      <c r="BC470" s="810"/>
      <c r="BD470" s="857" t="e">
        <f aca="false">_xlfn.STDEV.P(BD444:BD463)</f>
        <v>#REF!</v>
      </c>
      <c r="BE470" s="857" t="e">
        <f aca="false">_xlfn.STDEV.P(BE444:BE463)</f>
        <v>#REF!</v>
      </c>
      <c r="BF470" s="810"/>
      <c r="BG470" s="857" t="e">
        <f aca="false">_xlfn.STDEV.P(BG444:BG463)</f>
        <v>#REF!</v>
      </c>
      <c r="BH470" s="857" t="e">
        <f aca="false">_xlfn.STDEV.P(BH444:BH463)</f>
        <v>#REF!</v>
      </c>
      <c r="BI470" s="810"/>
      <c r="BJ470" s="857" t="e">
        <f aca="false">_xlfn.STDEV.P(BJ444:BJ463)</f>
        <v>#DIV/0!</v>
      </c>
      <c r="BK470" s="857" t="e">
        <f aca="false">_xlfn.STDEV.P(BK444:BK463)</f>
        <v>#DIV/0!</v>
      </c>
      <c r="BL470" s="810"/>
      <c r="BM470" s="857" t="e">
        <f aca="false">_xlfn.STDEV.P(BM444:BM463)</f>
        <v>#DIV/0!</v>
      </c>
      <c r="BN470" s="857" t="e">
        <f aca="false">_xlfn.STDEV.P(BN444:BN463)</f>
        <v>#DIV/0!</v>
      </c>
      <c r="BO470" s="810"/>
      <c r="BP470" s="857" t="e">
        <f aca="false">_xlfn.STDEV.P(BP444:BP463)</f>
        <v>#DIV/0!</v>
      </c>
      <c r="BQ470" s="857" t="e">
        <f aca="false">_xlfn.STDEV.P(BQ444:BQ463)</f>
        <v>#DIV/0!</v>
      </c>
      <c r="BR470" s="810"/>
      <c r="BS470" s="857" t="e">
        <f aca="false">_xlfn.STDEV.P(BS444:BS463)</f>
        <v>#DIV/0!</v>
      </c>
      <c r="BT470" s="857" t="e">
        <f aca="false">_xlfn.STDEV.P(BT444:BT463)</f>
        <v>#DIV/0!</v>
      </c>
      <c r="BV470" s="729"/>
    </row>
    <row r="471" s="667" customFormat="true" ht="15" hidden="false" customHeight="false" outlineLevel="0" collapsed="false">
      <c r="A471" s="862" t="str">
        <f aca="false">HYPERLINK("#"&amp;"'"&amp;A$1&amp;"'!a1","Back to top")</f>
        <v>Back to top</v>
      </c>
      <c r="B471" s="862"/>
      <c r="C471" s="810"/>
      <c r="D471" s="893"/>
      <c r="E471" s="893"/>
      <c r="F471" s="893"/>
      <c r="G471" s="893"/>
      <c r="H471" s="893"/>
      <c r="I471" s="893"/>
      <c r="J471" s="893"/>
      <c r="K471" s="893"/>
      <c r="S471" s="944" t="s">
        <v>373</v>
      </c>
      <c r="T471" s="708"/>
      <c r="U471" s="810"/>
      <c r="V471" s="897"/>
      <c r="W471" s="898"/>
      <c r="X471" s="899"/>
      <c r="Z471" s="729"/>
      <c r="AP471" s="729"/>
      <c r="AQ471" s="810"/>
      <c r="AR471" s="810"/>
      <c r="AS471" s="810"/>
      <c r="AT471" s="863" t="s">
        <v>372</v>
      </c>
      <c r="AU471" s="868" t="n">
        <f aca="false">COUNTIF(AU444:AU463,"&gt;0")</f>
        <v>0</v>
      </c>
      <c r="AV471" s="868" t="n">
        <f aca="false">COUNTIF(AV444:AV463,"&gt;0")</f>
        <v>0</v>
      </c>
      <c r="AW471" s="810"/>
      <c r="AX471" s="868" t="n">
        <f aca="false">COUNTIF(AX444:AX463,"&gt;0")</f>
        <v>0</v>
      </c>
      <c r="AY471" s="868" t="n">
        <f aca="false">COUNTIF(AY444:AY463,"&gt;0")</f>
        <v>0</v>
      </c>
      <c r="AZ471" s="810"/>
      <c r="BA471" s="868" t="n">
        <f aca="false">COUNTIF(BA444:BA463,"&gt;0")</f>
        <v>0</v>
      </c>
      <c r="BB471" s="868" t="n">
        <f aca="false">COUNTIF(BB444:BB463,"&gt;0")</f>
        <v>0</v>
      </c>
      <c r="BC471" s="810"/>
      <c r="BD471" s="868" t="n">
        <f aca="false">COUNTIF(BD444:BD463,"&gt;0")</f>
        <v>0</v>
      </c>
      <c r="BE471" s="868" t="n">
        <f aca="false">COUNTIF(BE444:BE463,"&gt;0")</f>
        <v>0</v>
      </c>
      <c r="BF471" s="810"/>
      <c r="BG471" s="868" t="n">
        <f aca="false">COUNTIF(BG444:BG463,"&gt;0")</f>
        <v>0</v>
      </c>
      <c r="BH471" s="868" t="n">
        <f aca="false">COUNTIF(BH444:BH463,"&gt;0")</f>
        <v>0</v>
      </c>
      <c r="BI471" s="810"/>
      <c r="BJ471" s="868" t="n">
        <f aca="false">COUNTIF(BJ444:BJ463,"&gt;0")</f>
        <v>0</v>
      </c>
      <c r="BK471" s="868" t="n">
        <f aca="false">COUNTIF(BK444:BK463,"&gt;0")</f>
        <v>0</v>
      </c>
      <c r="BL471" s="810"/>
      <c r="BM471" s="868" t="n">
        <f aca="false">COUNTIF(BM444:BM463,"&gt;0")</f>
        <v>0</v>
      </c>
      <c r="BN471" s="868" t="n">
        <f aca="false">COUNTIF(BN444:BN463,"&gt;0")</f>
        <v>0</v>
      </c>
      <c r="BO471" s="810"/>
      <c r="BP471" s="868" t="n">
        <f aca="false">COUNTIF(BP444:BP463,"&gt;0")</f>
        <v>0</v>
      </c>
      <c r="BQ471" s="868" t="n">
        <f aca="false">COUNTIF(BQ444:BQ463,"&gt;0")</f>
        <v>0</v>
      </c>
      <c r="BR471" s="810"/>
      <c r="BS471" s="868" t="n">
        <f aca="false">COUNTIF(BS444:BS463,"&gt;0")</f>
        <v>0</v>
      </c>
      <c r="BT471" s="868" t="n">
        <f aca="false">COUNTIF(BT444:BT463,"&gt;0")</f>
        <v>0</v>
      </c>
      <c r="BV471" s="729"/>
    </row>
    <row r="472" s="667" customFormat="true" ht="15" hidden="false" customHeight="false" outlineLevel="0" collapsed="false">
      <c r="S472" s="870" t="s">
        <v>166</v>
      </c>
      <c r="T472" s="708"/>
      <c r="U472" s="810"/>
      <c r="V472" s="897"/>
      <c r="W472" s="898"/>
      <c r="X472" s="899"/>
      <c r="Z472" s="728"/>
      <c r="AP472" s="729"/>
      <c r="AQ472" s="905"/>
      <c r="AR472" s="905"/>
      <c r="AS472" s="905"/>
      <c r="AT472" s="681"/>
      <c r="AU472" s="710"/>
      <c r="AV472" s="710"/>
      <c r="AW472" s="710"/>
      <c r="AX472" s="681"/>
      <c r="AY472" s="681"/>
      <c r="AZ472" s="710"/>
      <c r="BA472" s="710"/>
      <c r="BB472" s="710"/>
      <c r="BC472" s="681"/>
      <c r="BD472" s="681"/>
      <c r="BE472" s="710"/>
      <c r="BF472" s="710"/>
      <c r="BG472" s="710"/>
      <c r="BH472" s="681"/>
      <c r="BI472" s="681"/>
      <c r="BJ472" s="710"/>
      <c r="BK472" s="710"/>
      <c r="BL472" s="710"/>
      <c r="BM472" s="681"/>
      <c r="BN472" s="681"/>
      <c r="BO472" s="710"/>
      <c r="BP472" s="710"/>
      <c r="BQ472" s="710"/>
      <c r="BR472" s="681"/>
      <c r="BS472" s="681"/>
      <c r="BT472" s="710"/>
      <c r="BU472" s="681"/>
      <c r="BV472" s="729"/>
    </row>
    <row r="473" s="667" customFormat="true" ht="15" hidden="false" customHeight="false" outlineLevel="0" collapsed="false">
      <c r="T473" s="708"/>
      <c r="U473" s="810"/>
      <c r="V473" s="902"/>
      <c r="W473" s="903"/>
      <c r="X473" s="904"/>
      <c r="Z473" s="728"/>
      <c r="AP473" s="729"/>
      <c r="AQ473" s="905"/>
      <c r="AR473" s="905"/>
      <c r="AS473" s="905"/>
      <c r="AT473" s="681"/>
      <c r="AU473" s="710"/>
      <c r="AV473" s="710"/>
      <c r="AW473" s="710"/>
      <c r="AX473" s="681"/>
      <c r="AY473" s="681"/>
      <c r="AZ473" s="710"/>
      <c r="BA473" s="710"/>
      <c r="BB473" s="710"/>
      <c r="BC473" s="681"/>
      <c r="BD473" s="681"/>
      <c r="BE473" s="710"/>
      <c r="BF473" s="710"/>
      <c r="BG473" s="710"/>
      <c r="BH473" s="681"/>
      <c r="BI473" s="681"/>
      <c r="BJ473" s="710"/>
      <c r="BK473" s="710"/>
      <c r="BL473" s="710"/>
      <c r="BM473" s="681"/>
      <c r="BN473" s="681"/>
      <c r="BO473" s="710"/>
      <c r="BP473" s="710"/>
      <c r="BQ473" s="710"/>
      <c r="BR473" s="681"/>
      <c r="BS473" s="681"/>
      <c r="BT473" s="710"/>
      <c r="BU473" s="681"/>
      <c r="BV473" s="729"/>
    </row>
    <row r="474" s="667" customFormat="true" ht="15" hidden="false" customHeight="false" outlineLevel="0" collapsed="false">
      <c r="S474" s="708"/>
      <c r="T474" s="708"/>
      <c r="U474" s="708"/>
      <c r="V474" s="708"/>
      <c r="Z474" s="728"/>
      <c r="AP474" s="729"/>
      <c r="AQ474" s="905"/>
      <c r="AR474" s="905"/>
      <c r="AS474" s="905"/>
      <c r="AT474" s="681"/>
      <c r="AU474" s="710"/>
      <c r="AV474" s="710"/>
      <c r="AW474" s="710"/>
      <c r="AX474" s="681"/>
      <c r="AY474" s="681"/>
      <c r="AZ474" s="710"/>
      <c r="BA474" s="710"/>
      <c r="BB474" s="710"/>
      <c r="BC474" s="681"/>
      <c r="BD474" s="681"/>
      <c r="BE474" s="710"/>
      <c r="BF474" s="710"/>
      <c r="BG474" s="710"/>
      <c r="BH474" s="681"/>
      <c r="BI474" s="681"/>
      <c r="BJ474" s="710"/>
      <c r="BK474" s="710"/>
      <c r="BL474" s="710"/>
      <c r="BM474" s="681"/>
      <c r="BN474" s="681"/>
      <c r="BO474" s="710"/>
      <c r="BP474" s="710"/>
      <c r="BQ474" s="710"/>
      <c r="BR474" s="681"/>
      <c r="BS474" s="681"/>
      <c r="BT474" s="710"/>
      <c r="BU474" s="681"/>
      <c r="BV474" s="729"/>
    </row>
    <row r="475" s="600" customFormat="true" ht="15.75" hidden="false" customHeight="false" outlineLevel="0" collapsed="false">
      <c r="A475" s="800" t="n">
        <f aca="false">A441+1</f>
        <v>13</v>
      </c>
      <c r="B475" s="800"/>
      <c r="C475" s="612" t="s">
        <v>554</v>
      </c>
      <c r="D475" s="881"/>
      <c r="E475" s="881"/>
      <c r="F475" s="881"/>
      <c r="G475" s="881"/>
      <c r="H475" s="881"/>
      <c r="K475" s="881"/>
      <c r="L475" s="881"/>
      <c r="M475" s="802"/>
      <c r="N475" s="802"/>
      <c r="O475" s="802"/>
      <c r="T475" s="883"/>
      <c r="U475" s="883"/>
      <c r="Z475" s="883"/>
      <c r="AQ475" s="771" t="n">
        <f aca="false">A475</f>
        <v>13</v>
      </c>
      <c r="AR475" s="771" t="str">
        <f aca="false">C475</f>
        <v>Fuel Consumed per CONVENTIONAL Functional Unit</v>
      </c>
      <c r="AT475" s="883"/>
    </row>
    <row r="476" s="667" customFormat="true" ht="15" hidden="false" customHeight="false" outlineLevel="0" collapsed="false">
      <c r="A476" s="884"/>
      <c r="B476" s="884"/>
      <c r="C476" s="884"/>
      <c r="D476" s="785"/>
      <c r="E476" s="785"/>
      <c r="F476" s="785"/>
      <c r="G476" s="785"/>
      <c r="H476" s="785"/>
      <c r="K476" s="785"/>
      <c r="L476" s="785"/>
      <c r="M476" s="810"/>
      <c r="N476" s="810"/>
      <c r="O476" s="810"/>
      <c r="T476" s="708"/>
      <c r="U476" s="708"/>
      <c r="Z476" s="728"/>
      <c r="AP476" s="729"/>
      <c r="AQ476" s="628"/>
      <c r="AR476" s="628"/>
      <c r="AS476" s="628"/>
      <c r="AT476" s="628"/>
      <c r="AU476" s="809" t="e">
        <f aca="false">IF($AT$44="Region",'Advanced Controls'!$A$59,#REF!)</f>
        <v>#REF!</v>
      </c>
      <c r="AV476" s="809"/>
      <c r="AW476" s="628"/>
      <c r="AX476" s="809" t="e">
        <f aca="false">IF($AT$44="Region",'Advanced Controls'!$A$60,#REF!)</f>
        <v>#REF!</v>
      </c>
      <c r="AY476" s="809"/>
      <c r="AZ476" s="628"/>
      <c r="BA476" s="809" t="e">
        <f aca="false">IF($AT$44="Region",'Advanced Controls'!$A$61,#REF!)</f>
        <v>#REF!</v>
      </c>
      <c r="BB476" s="809"/>
      <c r="BC476" s="628"/>
      <c r="BD476" s="809" t="e">
        <f aca="false">IF($AT$44="Region",'Advanced Controls'!$A$62,#REF!)</f>
        <v>#REF!</v>
      </c>
      <c r="BE476" s="809"/>
      <c r="BF476" s="628"/>
      <c r="BG476" s="809" t="e">
        <f aca="false">IF($AT$44="Region",'Advanced Controls'!$A$63,#REF!)</f>
        <v>#REF!</v>
      </c>
      <c r="BH476" s="809"/>
      <c r="BI476" s="628"/>
      <c r="BJ476" s="809" t="s">
        <v>80</v>
      </c>
      <c r="BK476" s="809"/>
      <c r="BL476" s="628"/>
      <c r="BM476" s="809" t="s">
        <v>81</v>
      </c>
      <c r="BN476" s="809"/>
      <c r="BO476" s="628"/>
      <c r="BP476" s="809" t="s">
        <v>82</v>
      </c>
      <c r="BQ476" s="809"/>
      <c r="BR476" s="628"/>
      <c r="BS476" s="809" t="s">
        <v>83</v>
      </c>
      <c r="BT476" s="809"/>
      <c r="BU476" s="628"/>
      <c r="BV476" s="729"/>
    </row>
    <row r="477" s="667" customFormat="true" ht="45.75" hidden="false" customHeight="false" outlineLevel="0" collapsed="false">
      <c r="A477" s="848" t="s">
        <v>329</v>
      </c>
      <c r="B477" s="812" t="s">
        <v>104</v>
      </c>
      <c r="C477" s="816" t="s">
        <v>330</v>
      </c>
      <c r="D477" s="907" t="s">
        <v>331</v>
      </c>
      <c r="E477" s="907" t="s">
        <v>332</v>
      </c>
      <c r="F477" s="816" t="s">
        <v>333</v>
      </c>
      <c r="G477" s="815" t="s">
        <v>326</v>
      </c>
      <c r="H477" s="816" t="s">
        <v>334</v>
      </c>
      <c r="I477" s="816" t="s">
        <v>335</v>
      </c>
      <c r="J477" s="816" t="s">
        <v>336</v>
      </c>
      <c r="K477" s="908" t="s">
        <v>337</v>
      </c>
      <c r="L477" s="818" t="s">
        <v>338</v>
      </c>
      <c r="M477" s="819" t="s">
        <v>339</v>
      </c>
      <c r="N477" s="820" t="s">
        <v>340</v>
      </c>
      <c r="O477" s="821" t="s">
        <v>341</v>
      </c>
      <c r="P477" s="820" t="s">
        <v>342</v>
      </c>
      <c r="Q477" s="807"/>
      <c r="R477" s="822" t="s">
        <v>343</v>
      </c>
      <c r="S477" s="823" t="s">
        <v>344</v>
      </c>
      <c r="T477" s="824" t="s">
        <v>345</v>
      </c>
      <c r="U477" s="823" t="s">
        <v>346</v>
      </c>
      <c r="V477" s="825" t="s">
        <v>347</v>
      </c>
      <c r="W477" s="807"/>
      <c r="X477" s="807"/>
      <c r="Z477" s="728"/>
      <c r="AP477" s="729"/>
      <c r="AQ477" s="807"/>
      <c r="AR477" s="807"/>
      <c r="AS477" s="825" t="s">
        <v>348</v>
      </c>
      <c r="AT477" s="807"/>
      <c r="AU477" s="826" t="s">
        <v>344</v>
      </c>
      <c r="AV477" s="827" t="s">
        <v>345</v>
      </c>
      <c r="AW477" s="807"/>
      <c r="AX477" s="826" t="s">
        <v>344</v>
      </c>
      <c r="AY477" s="827" t="s">
        <v>345</v>
      </c>
      <c r="AZ477" s="807"/>
      <c r="BA477" s="826" t="s">
        <v>344</v>
      </c>
      <c r="BB477" s="827" t="s">
        <v>345</v>
      </c>
      <c r="BC477" s="807"/>
      <c r="BD477" s="826" t="s">
        <v>344</v>
      </c>
      <c r="BE477" s="827" t="s">
        <v>345</v>
      </c>
      <c r="BF477" s="807"/>
      <c r="BG477" s="826" t="s">
        <v>344</v>
      </c>
      <c r="BH477" s="827" t="s">
        <v>345</v>
      </c>
      <c r="BI477" s="807"/>
      <c r="BJ477" s="826" t="s">
        <v>344</v>
      </c>
      <c r="BK477" s="827" t="s">
        <v>345</v>
      </c>
      <c r="BL477" s="807"/>
      <c r="BM477" s="826" t="s">
        <v>344</v>
      </c>
      <c r="BN477" s="827" t="s">
        <v>345</v>
      </c>
      <c r="BO477" s="807"/>
      <c r="BP477" s="826" t="s">
        <v>344</v>
      </c>
      <c r="BQ477" s="827" t="s">
        <v>345</v>
      </c>
      <c r="BR477" s="807"/>
      <c r="BS477" s="826" t="s">
        <v>344</v>
      </c>
      <c r="BT477" s="827" t="s">
        <v>345</v>
      </c>
      <c r="BU477" s="807"/>
      <c r="BV477" s="729"/>
    </row>
    <row r="478" s="667" customFormat="true" ht="15" hidden="false" customHeight="false" outlineLevel="0" collapsed="false">
      <c r="A478" s="828" t="n">
        <v>1</v>
      </c>
      <c r="B478" s="829" t="str">
        <f aca="false">CONCATENATE(E478,": ",C478)</f>
        <v>: </v>
      </c>
      <c r="C478" s="831"/>
      <c r="D478" s="831"/>
      <c r="E478" s="831"/>
      <c r="F478" s="871"/>
      <c r="G478" s="831"/>
      <c r="H478" s="832"/>
      <c r="I478" s="830"/>
      <c r="J478" s="830"/>
      <c r="K478" s="834"/>
      <c r="L478" s="834"/>
      <c r="M478" s="833"/>
      <c r="N478" s="836" t="str">
        <f aca="false">IFERROR(CONCATENATE(VLOOKUP('Advanced Controls'!$H$123,#REF!,5,0)," / ha"),"Select Fuel on Adv. Controls")</f>
        <v>Select Fuel on Adv. Controls</v>
      </c>
      <c r="O478" s="837"/>
      <c r="P478" s="833"/>
      <c r="Q478" s="838"/>
      <c r="R478" s="839"/>
      <c r="S478" s="840" t="str">
        <f aca="false">IF(R478="Y","",IF(AND(M478="",K478=""),"",IF(M478="",K478,M478)))</f>
        <v/>
      </c>
      <c r="T478" s="841" t="str">
        <f aca="false">IF(S478="","",IF($S$506="Y",U478,IF(S478&gt;=$S$498-$AB$35*$S$502,IF(S478&lt;=$S$498+$AB$35*$S$502,S478,""),"")))</f>
        <v/>
      </c>
      <c r="U478" s="840" t="str">
        <f aca="false">IF(R478="Y","",IF(AND(M478="",K478=""),"",IF(M478="",K478*O478,M478*O478)))</f>
        <v/>
      </c>
      <c r="V478" s="842" t="str">
        <f aca="false">IF(AND(N478="",L478=""),"",IF(N478="",L478,N478))</f>
        <v>Select Fuel on Adv. Controls</v>
      </c>
      <c r="W478" s="628"/>
      <c r="X478" s="628"/>
      <c r="Z478" s="728"/>
      <c r="AP478" s="729"/>
      <c r="AQ478" s="628"/>
      <c r="AR478" s="628"/>
      <c r="AS478" s="843" t="str">
        <f aca="false">$U478</f>
        <v/>
      </c>
      <c r="AT478" s="628"/>
      <c r="AU478" s="843" t="e">
        <f aca="false">IF($AT$44="region",IF($E478=AU$762,$S478,""),IF($G478=AU$762,$S478,""))</f>
        <v>#REF!</v>
      </c>
      <c r="AV478" s="843" t="e">
        <f aca="false">IF($AT$44="Region",IF($E478=AU$762,$T478,""),IF($G478=AU$762,$T478,""))</f>
        <v>#REF!</v>
      </c>
      <c r="AW478" s="628"/>
      <c r="AX478" s="843" t="e">
        <f aca="false">IF($AT$44="region",IF($E478=AX$762,$S478,""),IF($G478=AX$762,$S478,""))</f>
        <v>#REF!</v>
      </c>
      <c r="AY478" s="843" t="e">
        <f aca="false">IF($AT$44="Region",IF($E478=AX$762,$T478,""),IF($G478=AX$762,$T478,""))</f>
        <v>#REF!</v>
      </c>
      <c r="AZ478" s="628"/>
      <c r="BA478" s="843" t="e">
        <f aca="false">IF($AT$44="region",IF($E478=BA$762,$S478,""),IF($G478=BA$762,$S478,""))</f>
        <v>#REF!</v>
      </c>
      <c r="BB478" s="843" t="e">
        <f aca="false">IF($AT$44="Region",IF($E478=BA$762,$T478,""),IF($G478=BA$762,$T478,""))</f>
        <v>#REF!</v>
      </c>
      <c r="BC478" s="628"/>
      <c r="BD478" s="843" t="e">
        <f aca="false">IF($AT$44="region",IF($E478=BD$762,$S478,""),IF($G478=BD$762,$S478,""))</f>
        <v>#REF!</v>
      </c>
      <c r="BE478" s="843" t="e">
        <f aca="false">IF($AT$44="Region",IF($E478=BD$762,$T478,""),IF($G478=BD$762,$T478,""))</f>
        <v>#REF!</v>
      </c>
      <c r="BF478" s="628"/>
      <c r="BG478" s="843" t="e">
        <f aca="false">IF($AT$44="region",IF($E478=BG$762,$S478,""),IF($G478=BG$762,$S478,""))</f>
        <v>#REF!</v>
      </c>
      <c r="BH478" s="843" t="e">
        <f aca="false">IF($AT$44="Region",IF($E478=BG$762,$T478,""),IF($G478=BG$762,$T478,""))</f>
        <v>#REF!</v>
      </c>
      <c r="BI478" s="628"/>
      <c r="BJ478" s="843" t="str">
        <f aca="false">IF($E478=$BJ$47,S478,"")</f>
        <v/>
      </c>
      <c r="BK478" s="843" t="str">
        <f aca="false">IF($E478=$BJ$47,T478,"")</f>
        <v/>
      </c>
      <c r="BL478" s="628"/>
      <c r="BM478" s="843" t="str">
        <f aca="false">IF($E478=$BM$47,S478,"")</f>
        <v/>
      </c>
      <c r="BN478" s="843" t="str">
        <f aca="false">IF($E478=$BM$47,T478,"")</f>
        <v/>
      </c>
      <c r="BO478" s="628"/>
      <c r="BP478" s="843" t="str">
        <f aca="false">IF($E478=$BP$47,S478,"")</f>
        <v/>
      </c>
      <c r="BQ478" s="843" t="str">
        <f aca="false">IF($E478=$BP$47,T478,"")</f>
        <v/>
      </c>
      <c r="BR478" s="628"/>
      <c r="BS478" s="843" t="str">
        <f aca="false">IF($E478=$BS$47,S478,"")</f>
        <v/>
      </c>
      <c r="BT478" s="843" t="str">
        <f aca="false">IF($E478=$BS$47,T478,"")</f>
        <v/>
      </c>
      <c r="BU478" s="628"/>
      <c r="BV478" s="729"/>
    </row>
    <row r="479" s="667" customFormat="true" ht="15" hidden="false" customHeight="false" outlineLevel="0" collapsed="false">
      <c r="A479" s="828" t="n">
        <v>2</v>
      </c>
      <c r="B479" s="829" t="str">
        <f aca="false">CONCATENATE(E479,": ",C479)</f>
        <v>: </v>
      </c>
      <c r="C479" s="831"/>
      <c r="D479" s="831"/>
      <c r="E479" s="831"/>
      <c r="F479" s="831"/>
      <c r="G479" s="831"/>
      <c r="H479" s="832"/>
      <c r="I479" s="830"/>
      <c r="J479" s="830"/>
      <c r="K479" s="837"/>
      <c r="L479" s="834"/>
      <c r="M479" s="833"/>
      <c r="N479" s="836" t="str">
        <f aca="false">IFERROR(CONCATENATE(VLOOKUP('Advanced Controls'!$H$123,#REF!,5,0)," / ha"),"Select Fuel on Adv. Controls")</f>
        <v>Select Fuel on Adv. Controls</v>
      </c>
      <c r="O479" s="837"/>
      <c r="P479" s="833"/>
      <c r="Q479" s="838"/>
      <c r="R479" s="839"/>
      <c r="S479" s="840" t="str">
        <f aca="false">IF(R479="Y","",IF(AND(M479="",K479=""),"",IF(M479="",K479,M479)))</f>
        <v/>
      </c>
      <c r="T479" s="841" t="str">
        <f aca="false">IF(S479="","",IF($S$506="Y",U479,IF(S479&gt;=$S$498-$AB$35*$S$502,IF(S479&lt;=$S$498+$AB$35*$S$502,S479,""),"")))</f>
        <v/>
      </c>
      <c r="U479" s="840" t="str">
        <f aca="false">IF(R479="Y","",IF(AND(M479="",K479=""),"",IF(M479="",K479*O479,M479*O479)))</f>
        <v/>
      </c>
      <c r="V479" s="842" t="str">
        <f aca="false">IF(AND(N479="",L479=""),"",IF(N479="",L479,N479))</f>
        <v>Select Fuel on Adv. Controls</v>
      </c>
      <c r="W479" s="628"/>
      <c r="X479" s="628"/>
      <c r="Z479" s="728"/>
      <c r="AP479" s="729"/>
      <c r="AQ479" s="628"/>
      <c r="AR479" s="628"/>
      <c r="AS479" s="844"/>
      <c r="AT479" s="628"/>
      <c r="AU479" s="843" t="e">
        <f aca="false">IF($AT$44="region",IF($E479=AU$762,$S479,""),IF($G479=AU$762,$S479,""))</f>
        <v>#REF!</v>
      </c>
      <c r="AV479" s="843" t="e">
        <f aca="false">IF($AT$44="Region",IF($E479=AU$762,$T479,""),IF($G479=AU$762,$T479,""))</f>
        <v>#REF!</v>
      </c>
      <c r="AW479" s="628"/>
      <c r="AX479" s="843" t="e">
        <f aca="false">IF($AT$44="region",IF($E479=AX$762,$S479,""),IF($G479=AX$762,$S479,""))</f>
        <v>#REF!</v>
      </c>
      <c r="AY479" s="843" t="e">
        <f aca="false">IF($AT$44="Region",IF($E479=AX$762,$T479,""),IF($G479=AX$762,$T479,""))</f>
        <v>#REF!</v>
      </c>
      <c r="AZ479" s="628"/>
      <c r="BA479" s="843" t="e">
        <f aca="false">IF($AT$44="region",IF($E479=BA$762,$S479,""),IF($G479=BA$762,$S479,""))</f>
        <v>#REF!</v>
      </c>
      <c r="BB479" s="843" t="e">
        <f aca="false">IF($AT$44="Region",IF($E479=BA$762,$T479,""),IF($G479=BA$762,$T479,""))</f>
        <v>#REF!</v>
      </c>
      <c r="BC479" s="628"/>
      <c r="BD479" s="843" t="e">
        <f aca="false">IF($AT$44="region",IF($E479=BD$762,$S479,""),IF($G479=BD$762,$S479,""))</f>
        <v>#REF!</v>
      </c>
      <c r="BE479" s="843" t="e">
        <f aca="false">IF($AT$44="Region",IF($E479=BD$762,$T479,""),IF($G479=BD$762,$T479,""))</f>
        <v>#REF!</v>
      </c>
      <c r="BF479" s="628"/>
      <c r="BG479" s="843" t="e">
        <f aca="false">IF($AT$44="region",IF($E479=BG$762,$S479,""),IF($G479=BG$762,$S479,""))</f>
        <v>#REF!</v>
      </c>
      <c r="BH479" s="843" t="e">
        <f aca="false">IF($AT$44="Region",IF($E479=BG$762,$T479,""),IF($G479=BG$762,$T479,""))</f>
        <v>#REF!</v>
      </c>
      <c r="BI479" s="628"/>
      <c r="BJ479" s="843" t="str">
        <f aca="false">IF($E479=$BJ$47,S479,"")</f>
        <v/>
      </c>
      <c r="BK479" s="843" t="str">
        <f aca="false">IF($E479=$BJ$47,T479,"")</f>
        <v/>
      </c>
      <c r="BL479" s="628"/>
      <c r="BM479" s="843" t="str">
        <f aca="false">IF($E479=$BM$47,S479,"")</f>
        <v/>
      </c>
      <c r="BN479" s="843" t="str">
        <f aca="false">IF($E479=$BM$47,T479,"")</f>
        <v/>
      </c>
      <c r="BO479" s="628"/>
      <c r="BP479" s="843" t="str">
        <f aca="false">IF($E479=$BP$47,S479,"")</f>
        <v/>
      </c>
      <c r="BQ479" s="843" t="str">
        <f aca="false">IF($E479=$BP$47,T479,"")</f>
        <v/>
      </c>
      <c r="BR479" s="628"/>
      <c r="BS479" s="843" t="str">
        <f aca="false">IF($E479=$BS$47,S479,"")</f>
        <v/>
      </c>
      <c r="BT479" s="843" t="str">
        <f aca="false">IF($E479=$BS$47,T479,"")</f>
        <v/>
      </c>
      <c r="BU479" s="628"/>
      <c r="BV479" s="729"/>
    </row>
    <row r="480" s="667" customFormat="true" ht="15" hidden="false" customHeight="false" outlineLevel="0" collapsed="false">
      <c r="A480" s="828" t="n">
        <v>3</v>
      </c>
      <c r="B480" s="829" t="str">
        <f aca="false">CONCATENATE(E480,": ",C480)</f>
        <v>: </v>
      </c>
      <c r="C480" s="830"/>
      <c r="D480" s="830"/>
      <c r="E480" s="831"/>
      <c r="F480" s="830"/>
      <c r="G480" s="831"/>
      <c r="H480" s="832"/>
      <c r="I480" s="830"/>
      <c r="J480" s="830"/>
      <c r="K480" s="833"/>
      <c r="L480" s="834"/>
      <c r="M480" s="833"/>
      <c r="N480" s="836" t="str">
        <f aca="false">IFERROR(CONCATENATE(VLOOKUP('Advanced Controls'!$H$123,#REF!,5,0)," / ha"),"Select Fuel on Adv. Controls")</f>
        <v>Select Fuel on Adv. Controls</v>
      </c>
      <c r="O480" s="837"/>
      <c r="P480" s="833"/>
      <c r="Q480" s="838"/>
      <c r="R480" s="839"/>
      <c r="S480" s="840" t="str">
        <f aca="false">IF(R480="Y","",IF(AND(M480="",K480=""),"",IF(M480="",K480,M480)))</f>
        <v/>
      </c>
      <c r="T480" s="841" t="str">
        <f aca="false">IF(S480="","",IF($S$506="Y",U480,IF(S480&gt;=$S$498-$AB$35*$S$502,IF(S480&lt;=$S$498+$AB$35*$S$502,S480,""),"")))</f>
        <v/>
      </c>
      <c r="U480" s="840" t="str">
        <f aca="false">IF(R480="Y","",IF(AND(M480="",K480=""),"",IF(M480="",K480*O480,M480*O480)))</f>
        <v/>
      </c>
      <c r="V480" s="842" t="str">
        <f aca="false">IF(AND(N480="",L480=""),"",IF(N480="",L480,N480))</f>
        <v>Select Fuel on Adv. Controls</v>
      </c>
      <c r="W480" s="628"/>
      <c r="X480" s="628"/>
      <c r="Z480" s="728"/>
      <c r="AP480" s="729"/>
      <c r="AQ480" s="628"/>
      <c r="AR480" s="628"/>
      <c r="AS480" s="844"/>
      <c r="AT480" s="628"/>
      <c r="AU480" s="843" t="e">
        <f aca="false">IF($AT$44="region",IF($E480=AU$762,$S480,""),IF($G480=AU$762,$S480,""))</f>
        <v>#REF!</v>
      </c>
      <c r="AV480" s="843" t="e">
        <f aca="false">IF($AT$44="Region",IF($E480=AU$762,$T480,""),IF($G480=AU$762,$T480,""))</f>
        <v>#REF!</v>
      </c>
      <c r="AW480" s="628"/>
      <c r="AX480" s="843" t="e">
        <f aca="false">IF($AT$44="region",IF($E480=AX$762,$S480,""),IF($G480=AX$762,$S480,""))</f>
        <v>#REF!</v>
      </c>
      <c r="AY480" s="843" t="e">
        <f aca="false">IF($AT$44="Region",IF($E480=AX$762,$T480,""),IF($G480=AX$762,$T480,""))</f>
        <v>#REF!</v>
      </c>
      <c r="AZ480" s="628"/>
      <c r="BA480" s="843" t="e">
        <f aca="false">IF($AT$44="region",IF($E480=BA$762,$S480,""),IF($G480=BA$762,$S480,""))</f>
        <v>#REF!</v>
      </c>
      <c r="BB480" s="843" t="e">
        <f aca="false">IF($AT$44="Region",IF($E480=BA$762,$T480,""),IF($G480=BA$762,$T480,""))</f>
        <v>#REF!</v>
      </c>
      <c r="BC480" s="628"/>
      <c r="BD480" s="843" t="e">
        <f aca="false">IF($AT$44="region",IF($E480=BD$762,$S480,""),IF($G480=BD$762,$S480,""))</f>
        <v>#REF!</v>
      </c>
      <c r="BE480" s="843" t="e">
        <f aca="false">IF($AT$44="Region",IF($E480=BD$762,$T480,""),IF($G480=BD$762,$T480,""))</f>
        <v>#REF!</v>
      </c>
      <c r="BF480" s="628"/>
      <c r="BG480" s="843" t="e">
        <f aca="false">IF($AT$44="region",IF($E480=BG$762,$S480,""),IF($G480=BG$762,$S480,""))</f>
        <v>#REF!</v>
      </c>
      <c r="BH480" s="843" t="e">
        <f aca="false">IF($AT$44="Region",IF($E480=BG$762,$T480,""),IF($G480=BG$762,$T480,""))</f>
        <v>#REF!</v>
      </c>
      <c r="BI480" s="628"/>
      <c r="BJ480" s="843" t="str">
        <f aca="false">IF($E480=$BJ$47,S480,"")</f>
        <v/>
      </c>
      <c r="BK480" s="843" t="str">
        <f aca="false">IF($E480=$BJ$47,T480,"")</f>
        <v/>
      </c>
      <c r="BL480" s="628"/>
      <c r="BM480" s="843" t="str">
        <f aca="false">IF($E480=$BM$47,S480,"")</f>
        <v/>
      </c>
      <c r="BN480" s="843" t="str">
        <f aca="false">IF($E480=$BM$47,T480,"")</f>
        <v/>
      </c>
      <c r="BO480" s="628"/>
      <c r="BP480" s="843" t="str">
        <f aca="false">IF($E480=$BP$47,S480,"")</f>
        <v/>
      </c>
      <c r="BQ480" s="843" t="str">
        <f aca="false">IF($E480=$BP$47,T480,"")</f>
        <v/>
      </c>
      <c r="BR480" s="628"/>
      <c r="BS480" s="843" t="str">
        <f aca="false">IF($E480=$BS$47,S480,"")</f>
        <v/>
      </c>
      <c r="BT480" s="843" t="str">
        <f aca="false">IF($E480=$BS$47,T480,"")</f>
        <v/>
      </c>
      <c r="BU480" s="628"/>
      <c r="BV480" s="729"/>
    </row>
    <row r="481" s="667" customFormat="true" ht="15" hidden="false" customHeight="false" outlineLevel="0" collapsed="false">
      <c r="A481" s="828" t="n">
        <v>4</v>
      </c>
      <c r="B481" s="829" t="str">
        <f aca="false">CONCATENATE(E481,": ",C481)</f>
        <v>: </v>
      </c>
      <c r="C481" s="830"/>
      <c r="D481" s="830"/>
      <c r="E481" s="831"/>
      <c r="F481" s="830"/>
      <c r="G481" s="831"/>
      <c r="H481" s="832"/>
      <c r="I481" s="830"/>
      <c r="J481" s="830"/>
      <c r="K481" s="833"/>
      <c r="L481" s="834"/>
      <c r="M481" s="833"/>
      <c r="N481" s="836" t="str">
        <f aca="false">IFERROR(CONCATENATE(VLOOKUP('Advanced Controls'!$H$123,#REF!,5,0)," / ha"),"Select Fuel on Adv. Controls")</f>
        <v>Select Fuel on Adv. Controls</v>
      </c>
      <c r="O481" s="837"/>
      <c r="P481" s="833"/>
      <c r="Q481" s="838"/>
      <c r="R481" s="839"/>
      <c r="S481" s="840" t="str">
        <f aca="false">IF(R481="Y","",IF(AND(M481="",K481=""),"",IF(M481="",K481,M481)))</f>
        <v/>
      </c>
      <c r="T481" s="841" t="str">
        <f aca="false">IF(S481="","",IF($S$506="Y",U481,IF(S481&gt;=$S$498-$AB$35*$S$502,IF(S481&lt;=$S$498+$AB$35*$S$502,S481,""),"")))</f>
        <v/>
      </c>
      <c r="U481" s="840" t="str">
        <f aca="false">IF(R481="Y","",IF(AND(M481="",K481=""),"",IF(M481="",K481*O481,M481*O481)))</f>
        <v/>
      </c>
      <c r="V481" s="842" t="str">
        <f aca="false">IF(AND(N481="",L481=""),"",IF(N481="",L481,N481))</f>
        <v>Select Fuel on Adv. Controls</v>
      </c>
      <c r="W481" s="628"/>
      <c r="X481" s="628"/>
      <c r="Z481" s="728"/>
      <c r="AP481" s="729"/>
      <c r="AQ481" s="628"/>
      <c r="AR481" s="628"/>
      <c r="AS481" s="844"/>
      <c r="AT481" s="628"/>
      <c r="AU481" s="843" t="e">
        <f aca="false">IF($AT$44="region",IF($E481=AU$762,$S481,""),IF($G481=AU$762,$S481,""))</f>
        <v>#REF!</v>
      </c>
      <c r="AV481" s="843" t="e">
        <f aca="false">IF($AT$44="Region",IF($E481=AU$762,$T481,""),IF($G481=AU$762,$T481,""))</f>
        <v>#REF!</v>
      </c>
      <c r="AW481" s="628"/>
      <c r="AX481" s="843" t="e">
        <f aca="false">IF($AT$44="region",IF($E481=AX$762,$S481,""),IF($G481=AX$762,$S481,""))</f>
        <v>#REF!</v>
      </c>
      <c r="AY481" s="843" t="e">
        <f aca="false">IF($AT$44="Region",IF($E481=AX$762,$T481,""),IF($G481=AX$762,$T481,""))</f>
        <v>#REF!</v>
      </c>
      <c r="AZ481" s="628"/>
      <c r="BA481" s="843" t="e">
        <f aca="false">IF($AT$44="region",IF($E481=BA$762,$S481,""),IF($G481=BA$762,$S481,""))</f>
        <v>#REF!</v>
      </c>
      <c r="BB481" s="843" t="e">
        <f aca="false">IF($AT$44="Region",IF($E481=BA$762,$T481,""),IF($G481=BA$762,$T481,""))</f>
        <v>#REF!</v>
      </c>
      <c r="BC481" s="628"/>
      <c r="BD481" s="843" t="e">
        <f aca="false">IF($AT$44="region",IF($E481=BD$762,$S481,""),IF($G481=BD$762,$S481,""))</f>
        <v>#REF!</v>
      </c>
      <c r="BE481" s="843" t="e">
        <f aca="false">IF($AT$44="Region",IF($E481=BD$762,$T481,""),IF($G481=BD$762,$T481,""))</f>
        <v>#REF!</v>
      </c>
      <c r="BF481" s="628"/>
      <c r="BG481" s="843" t="e">
        <f aca="false">IF($AT$44="region",IF($E481=BG$762,$S481,""),IF($G481=BG$762,$S481,""))</f>
        <v>#REF!</v>
      </c>
      <c r="BH481" s="843" t="e">
        <f aca="false">IF($AT$44="Region",IF($E481=BG$762,$T481,""),IF($G481=BG$762,$T481,""))</f>
        <v>#REF!</v>
      </c>
      <c r="BI481" s="628"/>
      <c r="BJ481" s="843" t="str">
        <f aca="false">IF($E481=$BJ$47,S481,"")</f>
        <v/>
      </c>
      <c r="BK481" s="843" t="str">
        <f aca="false">IF($E481=$BJ$47,T481,"")</f>
        <v/>
      </c>
      <c r="BL481" s="628"/>
      <c r="BM481" s="843" t="str">
        <f aca="false">IF($E481=$BM$47,S481,"")</f>
        <v/>
      </c>
      <c r="BN481" s="843" t="str">
        <f aca="false">IF($E481=$BM$47,T481,"")</f>
        <v/>
      </c>
      <c r="BO481" s="628"/>
      <c r="BP481" s="843" t="str">
        <f aca="false">IF($E481=$BP$47,S481,"")</f>
        <v/>
      </c>
      <c r="BQ481" s="843" t="str">
        <f aca="false">IF($E481=$BP$47,T481,"")</f>
        <v/>
      </c>
      <c r="BR481" s="628"/>
      <c r="BS481" s="843" t="str">
        <f aca="false">IF($E481=$BS$47,S481,"")</f>
        <v/>
      </c>
      <c r="BT481" s="843" t="str">
        <f aca="false">IF($E481=$BS$47,T481,"")</f>
        <v/>
      </c>
      <c r="BU481" s="628"/>
      <c r="BV481" s="729"/>
    </row>
    <row r="482" s="667" customFormat="true" ht="15" hidden="false" customHeight="false" outlineLevel="0" collapsed="false">
      <c r="A482" s="828" t="n">
        <v>5</v>
      </c>
      <c r="B482" s="829" t="str">
        <f aca="false">CONCATENATE(E482,": ",C482)</f>
        <v>: </v>
      </c>
      <c r="C482" s="830"/>
      <c r="D482" s="830"/>
      <c r="E482" s="831"/>
      <c r="F482" s="830"/>
      <c r="G482" s="831"/>
      <c r="H482" s="832"/>
      <c r="I482" s="830"/>
      <c r="J482" s="830"/>
      <c r="K482" s="833"/>
      <c r="L482" s="834"/>
      <c r="M482" s="833"/>
      <c r="N482" s="836" t="str">
        <f aca="false">IFERROR(CONCATENATE(VLOOKUP('Advanced Controls'!$H$123,#REF!,5,0)," / ha"),"Select Fuel on Adv. Controls")</f>
        <v>Select Fuel on Adv. Controls</v>
      </c>
      <c r="O482" s="837"/>
      <c r="P482" s="833"/>
      <c r="Q482" s="838"/>
      <c r="R482" s="839"/>
      <c r="S482" s="840" t="str">
        <f aca="false">IF(R482="Y","",IF(AND(M482="",K482=""),"",IF(M482="",K482,M482)))</f>
        <v/>
      </c>
      <c r="T482" s="841" t="str">
        <f aca="false">IF(S482="","",IF($S$506="Y",U482,IF(S482&gt;=$S$498-$AB$35*$S$502,IF(S482&lt;=$S$498+$AB$35*$S$502,S482,""),"")))</f>
        <v/>
      </c>
      <c r="U482" s="840" t="str">
        <f aca="false">IF(R482="Y","",IF(AND(M482="",K482=""),"",IF(M482="",K482*O482,M482*O482)))</f>
        <v/>
      </c>
      <c r="V482" s="842" t="str">
        <f aca="false">IF(AND(N482="",L482=""),"",IF(N482="",L482,N482))</f>
        <v>Select Fuel on Adv. Controls</v>
      </c>
      <c r="W482" s="628"/>
      <c r="X482" s="628"/>
      <c r="Z482" s="728"/>
      <c r="AP482" s="729"/>
      <c r="AQ482" s="628"/>
      <c r="AR482" s="628"/>
      <c r="AS482" s="844"/>
      <c r="AT482" s="628"/>
      <c r="AU482" s="843" t="e">
        <f aca="false">IF($AT$44="region",IF($E482=AU$762,$S482,""),IF($G482=AU$762,$S482,""))</f>
        <v>#REF!</v>
      </c>
      <c r="AV482" s="843" t="e">
        <f aca="false">IF($AT$44="Region",IF($E482=AU$762,$T482,""),IF($G482=AU$762,$T482,""))</f>
        <v>#REF!</v>
      </c>
      <c r="AW482" s="628"/>
      <c r="AX482" s="843" t="e">
        <f aca="false">IF($AT$44="region",IF($E482=AX$762,$S482,""),IF($G482=AX$762,$S482,""))</f>
        <v>#REF!</v>
      </c>
      <c r="AY482" s="843" t="e">
        <f aca="false">IF($AT$44="Region",IF($E482=AX$762,$T482,""),IF($G482=AX$762,$T482,""))</f>
        <v>#REF!</v>
      </c>
      <c r="AZ482" s="628"/>
      <c r="BA482" s="843" t="e">
        <f aca="false">IF($AT$44="region",IF($E482=BA$762,$S482,""),IF($G482=BA$762,$S482,""))</f>
        <v>#REF!</v>
      </c>
      <c r="BB482" s="843" t="e">
        <f aca="false">IF($AT$44="Region",IF($E482=BA$762,$T482,""),IF($G482=BA$762,$T482,""))</f>
        <v>#REF!</v>
      </c>
      <c r="BC482" s="628"/>
      <c r="BD482" s="843" t="e">
        <f aca="false">IF($AT$44="region",IF($E482=BD$762,$S482,""),IF($G482=BD$762,$S482,""))</f>
        <v>#REF!</v>
      </c>
      <c r="BE482" s="843" t="e">
        <f aca="false">IF($AT$44="Region",IF($E482=BD$762,$T482,""),IF($G482=BD$762,$T482,""))</f>
        <v>#REF!</v>
      </c>
      <c r="BF482" s="628"/>
      <c r="BG482" s="843" t="e">
        <f aca="false">IF($AT$44="region",IF($E482=BG$762,$S482,""),IF($G482=BG$762,$S482,""))</f>
        <v>#REF!</v>
      </c>
      <c r="BH482" s="843" t="e">
        <f aca="false">IF($AT$44="Region",IF($E482=BG$762,$T482,""),IF($G482=BG$762,$T482,""))</f>
        <v>#REF!</v>
      </c>
      <c r="BI482" s="628"/>
      <c r="BJ482" s="843" t="str">
        <f aca="false">IF($E482=$BJ$47,S482,"")</f>
        <v/>
      </c>
      <c r="BK482" s="843" t="str">
        <f aca="false">IF($E482=$BJ$47,T482,"")</f>
        <v/>
      </c>
      <c r="BL482" s="628"/>
      <c r="BM482" s="843" t="str">
        <f aca="false">IF($E482=$BM$47,S482,"")</f>
        <v/>
      </c>
      <c r="BN482" s="843" t="str">
        <f aca="false">IF($E482=$BM$47,T482,"")</f>
        <v/>
      </c>
      <c r="BO482" s="628"/>
      <c r="BP482" s="843" t="str">
        <f aca="false">IF($E482=$BP$47,S482,"")</f>
        <v/>
      </c>
      <c r="BQ482" s="843" t="str">
        <f aca="false">IF($E482=$BP$47,T482,"")</f>
        <v/>
      </c>
      <c r="BR482" s="628"/>
      <c r="BS482" s="843" t="str">
        <f aca="false">IF($E482=$BS$47,S482,"")</f>
        <v/>
      </c>
      <c r="BT482" s="843" t="str">
        <f aca="false">IF($E482=$BS$47,T482,"")</f>
        <v/>
      </c>
      <c r="BU482" s="628"/>
      <c r="BV482" s="729"/>
    </row>
    <row r="483" s="667" customFormat="true" ht="15" hidden="false" customHeight="false" outlineLevel="0" collapsed="false">
      <c r="A483" s="828" t="n">
        <v>6</v>
      </c>
      <c r="B483" s="829" t="str">
        <f aca="false">CONCATENATE(E483,": ",C483)</f>
        <v>: </v>
      </c>
      <c r="C483" s="830"/>
      <c r="D483" s="830"/>
      <c r="E483" s="831"/>
      <c r="F483" s="830"/>
      <c r="G483" s="831"/>
      <c r="H483" s="832"/>
      <c r="I483" s="830"/>
      <c r="J483" s="830"/>
      <c r="K483" s="833"/>
      <c r="L483" s="834"/>
      <c r="M483" s="833"/>
      <c r="N483" s="836" t="str">
        <f aca="false">IFERROR(CONCATENATE(VLOOKUP('Advanced Controls'!$H$123,#REF!,5,0)," / ha"),"Select Fuel on Adv. Controls")</f>
        <v>Select Fuel on Adv. Controls</v>
      </c>
      <c r="O483" s="837"/>
      <c r="P483" s="833"/>
      <c r="Q483" s="838"/>
      <c r="R483" s="839"/>
      <c r="S483" s="840" t="str">
        <f aca="false">IF(R483="Y","",IF(AND(M483="",K483=""),"",IF(M483="",K483,M483)))</f>
        <v/>
      </c>
      <c r="T483" s="841" t="str">
        <f aca="false">IF(S483="","",IF($S$506="Y",U483,IF(S483&gt;=$S$498-$AB$35*$S$502,IF(S483&lt;=$S$498+$AB$35*$S$502,S483,""),"")))</f>
        <v/>
      </c>
      <c r="U483" s="840" t="str">
        <f aca="false">IF(R483="Y","",IF(AND(M483="",K483=""),"",IF(M483="",K483*O483,M483*O483)))</f>
        <v/>
      </c>
      <c r="V483" s="842" t="str">
        <f aca="false">IF(AND(N483="",L483=""),"",IF(N483="",L483,N483))</f>
        <v>Select Fuel on Adv. Controls</v>
      </c>
      <c r="W483" s="628"/>
      <c r="X483" s="628"/>
      <c r="Z483" s="728"/>
      <c r="AP483" s="729"/>
      <c r="AQ483" s="628"/>
      <c r="AR483" s="628"/>
      <c r="AS483" s="844"/>
      <c r="AT483" s="628"/>
      <c r="AU483" s="843" t="e">
        <f aca="false">IF($AT$44="region",IF($E483=AU$762,$S483,""),IF($G483=AU$762,$S483,""))</f>
        <v>#REF!</v>
      </c>
      <c r="AV483" s="843" t="e">
        <f aca="false">IF($AT$44="Region",IF($E483=AU$762,$T483,""),IF($G483=AU$762,$T483,""))</f>
        <v>#REF!</v>
      </c>
      <c r="AW483" s="628"/>
      <c r="AX483" s="843" t="e">
        <f aca="false">IF($AT$44="region",IF($E483=AX$762,$S483,""),IF($G483=AX$762,$S483,""))</f>
        <v>#REF!</v>
      </c>
      <c r="AY483" s="843" t="e">
        <f aca="false">IF($AT$44="Region",IF($E483=AX$762,$T483,""),IF($G483=AX$762,$T483,""))</f>
        <v>#REF!</v>
      </c>
      <c r="AZ483" s="628"/>
      <c r="BA483" s="843" t="e">
        <f aca="false">IF($AT$44="region",IF($E483=BA$762,$S483,""),IF($G483=BA$762,$S483,""))</f>
        <v>#REF!</v>
      </c>
      <c r="BB483" s="843" t="e">
        <f aca="false">IF($AT$44="Region",IF($E483=BA$762,$T483,""),IF($G483=BA$762,$T483,""))</f>
        <v>#REF!</v>
      </c>
      <c r="BC483" s="628"/>
      <c r="BD483" s="843" t="e">
        <f aca="false">IF($AT$44="region",IF($E483=BD$762,$S483,""),IF($G483=BD$762,$S483,""))</f>
        <v>#REF!</v>
      </c>
      <c r="BE483" s="843" t="e">
        <f aca="false">IF($AT$44="Region",IF($E483=BD$762,$T483,""),IF($G483=BD$762,$T483,""))</f>
        <v>#REF!</v>
      </c>
      <c r="BF483" s="628"/>
      <c r="BG483" s="843" t="e">
        <f aca="false">IF($AT$44="region",IF($E483=BG$762,$S483,""),IF($G483=BG$762,$S483,""))</f>
        <v>#REF!</v>
      </c>
      <c r="BH483" s="843" t="e">
        <f aca="false">IF($AT$44="Region",IF($E483=BG$762,$T483,""),IF($G483=BG$762,$T483,""))</f>
        <v>#REF!</v>
      </c>
      <c r="BI483" s="628"/>
      <c r="BJ483" s="843" t="str">
        <f aca="false">IF($E483=$BJ$47,S483,"")</f>
        <v/>
      </c>
      <c r="BK483" s="843" t="str">
        <f aca="false">IF($E483=$BJ$47,T483,"")</f>
        <v/>
      </c>
      <c r="BL483" s="628"/>
      <c r="BM483" s="843" t="str">
        <f aca="false">IF($E483=$BM$47,S483,"")</f>
        <v/>
      </c>
      <c r="BN483" s="843" t="str">
        <f aca="false">IF($E483=$BM$47,T483,"")</f>
        <v/>
      </c>
      <c r="BO483" s="628"/>
      <c r="BP483" s="843" t="str">
        <f aca="false">IF($E483=$BP$47,S483,"")</f>
        <v/>
      </c>
      <c r="BQ483" s="843" t="str">
        <f aca="false">IF($E483=$BP$47,T483,"")</f>
        <v/>
      </c>
      <c r="BR483" s="628"/>
      <c r="BS483" s="843" t="str">
        <f aca="false">IF($E483=$BS$47,S483,"")</f>
        <v/>
      </c>
      <c r="BT483" s="843" t="str">
        <f aca="false">IF($E483=$BS$47,T483,"")</f>
        <v/>
      </c>
      <c r="BU483" s="628"/>
      <c r="BV483" s="729"/>
    </row>
    <row r="484" s="667" customFormat="true" ht="15" hidden="false" customHeight="false" outlineLevel="0" collapsed="false">
      <c r="A484" s="828" t="n">
        <v>7</v>
      </c>
      <c r="B484" s="829" t="str">
        <f aca="false">CONCATENATE(E484,": ",C484)</f>
        <v>: </v>
      </c>
      <c r="C484" s="830"/>
      <c r="D484" s="830"/>
      <c r="E484" s="831"/>
      <c r="F484" s="830"/>
      <c r="G484" s="831"/>
      <c r="H484" s="832"/>
      <c r="I484" s="830"/>
      <c r="J484" s="830"/>
      <c r="K484" s="833"/>
      <c r="L484" s="834"/>
      <c r="M484" s="833"/>
      <c r="N484" s="836" t="str">
        <f aca="false">IFERROR(CONCATENATE(VLOOKUP('Advanced Controls'!$H$123,#REF!,5,0)," / ha"),"Select Fuel on Adv. Controls")</f>
        <v>Select Fuel on Adv. Controls</v>
      </c>
      <c r="O484" s="837"/>
      <c r="P484" s="833"/>
      <c r="Q484" s="838"/>
      <c r="R484" s="839"/>
      <c r="S484" s="840" t="str">
        <f aca="false">IF(R484="Y","",IF(AND(M484="",K484=""),"",IF(M484="",K484,M484)))</f>
        <v/>
      </c>
      <c r="T484" s="841" t="str">
        <f aca="false">IF(S484="","",IF($S$506="Y",U484,IF(S484&gt;=$S$498-$AB$35*$S$502,IF(S484&lt;=$S$498+$AB$35*$S$502,S484,""),"")))</f>
        <v/>
      </c>
      <c r="U484" s="840" t="str">
        <f aca="false">IF(R484="Y","",IF(AND(M484="",K484=""),"",IF(M484="",K484*O484,M484*O484)))</f>
        <v/>
      </c>
      <c r="V484" s="842" t="str">
        <f aca="false">IF(AND(N484="",L484=""),"",IF(N484="",L484,N484))</f>
        <v>Select Fuel on Adv. Controls</v>
      </c>
      <c r="W484" s="628"/>
      <c r="X484" s="628"/>
      <c r="Z484" s="728"/>
      <c r="AP484" s="729"/>
      <c r="AQ484" s="628"/>
      <c r="AR484" s="628"/>
      <c r="AS484" s="844"/>
      <c r="AT484" s="628"/>
      <c r="AU484" s="843" t="e">
        <f aca="false">IF($AT$44="region",IF($E484=AU$762,$S484,""),IF($G484=AU$762,$S484,""))</f>
        <v>#REF!</v>
      </c>
      <c r="AV484" s="843" t="e">
        <f aca="false">IF($AT$44="Region",IF($E484=AU$762,$T484,""),IF($G484=AU$762,$T484,""))</f>
        <v>#REF!</v>
      </c>
      <c r="AW484" s="628"/>
      <c r="AX484" s="843" t="e">
        <f aca="false">IF($AT$44="region",IF($E484=AX$762,$S484,""),IF($G484=AX$762,$S484,""))</f>
        <v>#REF!</v>
      </c>
      <c r="AY484" s="843" t="e">
        <f aca="false">IF($AT$44="Region",IF($E484=AX$762,$T484,""),IF($G484=AX$762,$T484,""))</f>
        <v>#REF!</v>
      </c>
      <c r="AZ484" s="628"/>
      <c r="BA484" s="843" t="e">
        <f aca="false">IF($AT$44="region",IF($E484=BA$762,$S484,""),IF($G484=BA$762,$S484,""))</f>
        <v>#REF!</v>
      </c>
      <c r="BB484" s="843" t="e">
        <f aca="false">IF($AT$44="Region",IF($E484=BA$762,$T484,""),IF($G484=BA$762,$T484,""))</f>
        <v>#REF!</v>
      </c>
      <c r="BC484" s="628"/>
      <c r="BD484" s="843" t="e">
        <f aca="false">IF($AT$44="region",IF($E484=BD$762,$S484,""),IF($G484=BD$762,$S484,""))</f>
        <v>#REF!</v>
      </c>
      <c r="BE484" s="843" t="e">
        <f aca="false">IF($AT$44="Region",IF($E484=BD$762,$T484,""),IF($G484=BD$762,$T484,""))</f>
        <v>#REF!</v>
      </c>
      <c r="BF484" s="628"/>
      <c r="BG484" s="843" t="e">
        <f aca="false">IF($AT$44="region",IF($E484=BG$762,$S484,""),IF($G484=BG$762,$S484,""))</f>
        <v>#REF!</v>
      </c>
      <c r="BH484" s="843" t="e">
        <f aca="false">IF($AT$44="Region",IF($E484=BG$762,$T484,""),IF($G484=BG$762,$T484,""))</f>
        <v>#REF!</v>
      </c>
      <c r="BI484" s="628"/>
      <c r="BJ484" s="843" t="str">
        <f aca="false">IF($E484=$BJ$47,S484,"")</f>
        <v/>
      </c>
      <c r="BK484" s="843" t="str">
        <f aca="false">IF($E484=$BJ$47,T484,"")</f>
        <v/>
      </c>
      <c r="BL484" s="628"/>
      <c r="BM484" s="843" t="str">
        <f aca="false">IF($E484=$BM$47,S484,"")</f>
        <v/>
      </c>
      <c r="BN484" s="843" t="str">
        <f aca="false">IF($E484=$BM$47,T484,"")</f>
        <v/>
      </c>
      <c r="BO484" s="628"/>
      <c r="BP484" s="843" t="str">
        <f aca="false">IF($E484=$BP$47,S484,"")</f>
        <v/>
      </c>
      <c r="BQ484" s="843" t="str">
        <f aca="false">IF($E484=$BP$47,T484,"")</f>
        <v/>
      </c>
      <c r="BR484" s="628"/>
      <c r="BS484" s="843" t="str">
        <f aca="false">IF($E484=$BS$47,S484,"")</f>
        <v/>
      </c>
      <c r="BT484" s="843" t="str">
        <f aca="false">IF($E484=$BS$47,T484,"")</f>
        <v/>
      </c>
      <c r="BU484" s="628"/>
      <c r="BV484" s="729"/>
    </row>
    <row r="485" s="667" customFormat="true" ht="15" hidden="false" customHeight="false" outlineLevel="0" collapsed="false">
      <c r="A485" s="828" t="n">
        <v>8</v>
      </c>
      <c r="B485" s="829" t="str">
        <f aca="false">CONCATENATE(E485,": ",C485)</f>
        <v>: </v>
      </c>
      <c r="C485" s="830"/>
      <c r="D485" s="830"/>
      <c r="E485" s="831"/>
      <c r="F485" s="830"/>
      <c r="G485" s="831"/>
      <c r="H485" s="832"/>
      <c r="I485" s="830"/>
      <c r="J485" s="830"/>
      <c r="K485" s="833"/>
      <c r="L485" s="834"/>
      <c r="M485" s="833"/>
      <c r="N485" s="836" t="str">
        <f aca="false">IFERROR(CONCATENATE(VLOOKUP('Advanced Controls'!$H$123,#REF!,5,0)," / ha"),"Select Fuel on Adv. Controls")</f>
        <v>Select Fuel on Adv. Controls</v>
      </c>
      <c r="O485" s="837"/>
      <c r="P485" s="833"/>
      <c r="Q485" s="838"/>
      <c r="R485" s="839"/>
      <c r="S485" s="840" t="str">
        <f aca="false">IF(R485="Y","",IF(AND(M485="",K485=""),"",IF(M485="",K485,M485)))</f>
        <v/>
      </c>
      <c r="T485" s="841" t="str">
        <f aca="false">IF(S485="","",IF($S$506="Y",U485,IF(S485&gt;=$S$498-$AB$35*$S$502,IF(S485&lt;=$S$498+$AB$35*$S$502,S485,""),"")))</f>
        <v/>
      </c>
      <c r="U485" s="840" t="str">
        <f aca="false">IF(R485="Y","",IF(AND(M485="",K485=""),"",IF(M485="",K485*O485,M485*O485)))</f>
        <v/>
      </c>
      <c r="V485" s="842" t="str">
        <f aca="false">IF(AND(N485="",L485=""),"",IF(N485="",L485,N485))</f>
        <v>Select Fuel on Adv. Controls</v>
      </c>
      <c r="W485" s="628"/>
      <c r="X485" s="628"/>
      <c r="Z485" s="728"/>
      <c r="AP485" s="729"/>
      <c r="AQ485" s="628"/>
      <c r="AR485" s="628"/>
      <c r="AS485" s="844"/>
      <c r="AT485" s="628"/>
      <c r="AU485" s="843" t="e">
        <f aca="false">IF($AT$44="region",IF($E485=AU$762,$S485,""),IF($G485=AU$762,$S485,""))</f>
        <v>#REF!</v>
      </c>
      <c r="AV485" s="843" t="e">
        <f aca="false">IF($AT$44="Region",IF($E485=AU$762,$T485,""),IF($G485=AU$762,$T485,""))</f>
        <v>#REF!</v>
      </c>
      <c r="AW485" s="628"/>
      <c r="AX485" s="843" t="e">
        <f aca="false">IF($AT$44="region",IF($E485=AX$762,$S485,""),IF($G485=AX$762,$S485,""))</f>
        <v>#REF!</v>
      </c>
      <c r="AY485" s="843" t="e">
        <f aca="false">IF($AT$44="Region",IF($E485=AX$762,$T485,""),IF($G485=AX$762,$T485,""))</f>
        <v>#REF!</v>
      </c>
      <c r="AZ485" s="628"/>
      <c r="BA485" s="843" t="e">
        <f aca="false">IF($AT$44="region",IF($E485=BA$762,$S485,""),IF($G485=BA$762,$S485,""))</f>
        <v>#REF!</v>
      </c>
      <c r="BB485" s="843" t="e">
        <f aca="false">IF($AT$44="Region",IF($E485=BA$762,$T485,""),IF($G485=BA$762,$T485,""))</f>
        <v>#REF!</v>
      </c>
      <c r="BC485" s="628"/>
      <c r="BD485" s="843" t="e">
        <f aca="false">IF($AT$44="region",IF($E485=BD$762,$S485,""),IF($G485=BD$762,$S485,""))</f>
        <v>#REF!</v>
      </c>
      <c r="BE485" s="843" t="e">
        <f aca="false">IF($AT$44="Region",IF($E485=BD$762,$T485,""),IF($G485=BD$762,$T485,""))</f>
        <v>#REF!</v>
      </c>
      <c r="BF485" s="628"/>
      <c r="BG485" s="843" t="e">
        <f aca="false">IF($AT$44="region",IF($E485=BG$762,$S485,""),IF($G485=BG$762,$S485,""))</f>
        <v>#REF!</v>
      </c>
      <c r="BH485" s="843" t="e">
        <f aca="false">IF($AT$44="Region",IF($E485=BG$762,$T485,""),IF($G485=BG$762,$T485,""))</f>
        <v>#REF!</v>
      </c>
      <c r="BI485" s="628"/>
      <c r="BJ485" s="843" t="str">
        <f aca="false">IF($E485=$BJ$47,S485,"")</f>
        <v/>
      </c>
      <c r="BK485" s="843" t="str">
        <f aca="false">IF($E485=$BJ$47,T485,"")</f>
        <v/>
      </c>
      <c r="BL485" s="628"/>
      <c r="BM485" s="843" t="str">
        <f aca="false">IF($E485=$BM$47,S485,"")</f>
        <v/>
      </c>
      <c r="BN485" s="843" t="str">
        <f aca="false">IF($E485=$BM$47,T485,"")</f>
        <v/>
      </c>
      <c r="BO485" s="628"/>
      <c r="BP485" s="843" t="str">
        <f aca="false">IF($E485=$BP$47,S485,"")</f>
        <v/>
      </c>
      <c r="BQ485" s="843" t="str">
        <f aca="false">IF($E485=$BP$47,T485,"")</f>
        <v/>
      </c>
      <c r="BR485" s="628"/>
      <c r="BS485" s="843" t="str">
        <f aca="false">IF($E485=$BS$47,S485,"")</f>
        <v/>
      </c>
      <c r="BT485" s="843" t="str">
        <f aca="false">IF($E485=$BS$47,T485,"")</f>
        <v/>
      </c>
      <c r="BU485" s="628"/>
      <c r="BV485" s="729"/>
    </row>
    <row r="486" s="667" customFormat="true" ht="15" hidden="false" customHeight="false" outlineLevel="0" collapsed="false">
      <c r="A486" s="828" t="n">
        <v>9</v>
      </c>
      <c r="B486" s="829" t="str">
        <f aca="false">CONCATENATE(E486,": ",C486)</f>
        <v>: </v>
      </c>
      <c r="C486" s="830"/>
      <c r="D486" s="830"/>
      <c r="E486" s="831"/>
      <c r="F486" s="830"/>
      <c r="G486" s="831"/>
      <c r="H486" s="832"/>
      <c r="I486" s="830"/>
      <c r="J486" s="830"/>
      <c r="K486" s="833"/>
      <c r="L486" s="834"/>
      <c r="M486" s="833"/>
      <c r="N486" s="836" t="str">
        <f aca="false">IFERROR(CONCATENATE(VLOOKUP('Advanced Controls'!$H$123,#REF!,5,0)," / ha"),"Select Fuel on Adv. Controls")</f>
        <v>Select Fuel on Adv. Controls</v>
      </c>
      <c r="O486" s="837"/>
      <c r="P486" s="833"/>
      <c r="Q486" s="838"/>
      <c r="R486" s="839"/>
      <c r="S486" s="840" t="str">
        <f aca="false">IF(R486="Y","",IF(AND(M486="",K486=""),"",IF(M486="",K486,M486)))</f>
        <v/>
      </c>
      <c r="T486" s="841" t="str">
        <f aca="false">IF(S486="","",IF($S$506="Y",U486,IF(S486&gt;=$S$498-$AB$35*$S$502,IF(S486&lt;=$S$498+$AB$35*$S$502,S486,""),"")))</f>
        <v/>
      </c>
      <c r="U486" s="840" t="str">
        <f aca="false">IF(R486="Y","",IF(AND(M486="",K486=""),"",IF(M486="",K486*O486,M486*O486)))</f>
        <v/>
      </c>
      <c r="V486" s="842" t="str">
        <f aca="false">IF(AND(N486="",L486=""),"",IF(N486="",L486,N486))</f>
        <v>Select Fuel on Adv. Controls</v>
      </c>
      <c r="W486" s="628"/>
      <c r="X486" s="628"/>
      <c r="Z486" s="728"/>
      <c r="AP486" s="729"/>
      <c r="AQ486" s="628"/>
      <c r="AR486" s="628"/>
      <c r="AS486" s="844"/>
      <c r="AT486" s="628"/>
      <c r="AU486" s="843" t="e">
        <f aca="false">IF($AT$44="region",IF($E486=AU$762,$S486,""),IF($G486=AU$762,$S486,""))</f>
        <v>#REF!</v>
      </c>
      <c r="AV486" s="843" t="e">
        <f aca="false">IF($AT$44="Region",IF($E486=AU$762,$T486,""),IF($G486=AU$762,$T486,""))</f>
        <v>#REF!</v>
      </c>
      <c r="AW486" s="628"/>
      <c r="AX486" s="843" t="e">
        <f aca="false">IF($AT$44="region",IF($E486=AX$762,$S486,""),IF($G486=AX$762,$S486,""))</f>
        <v>#REF!</v>
      </c>
      <c r="AY486" s="843" t="e">
        <f aca="false">IF($AT$44="Region",IF($E486=AX$762,$T486,""),IF($G486=AX$762,$T486,""))</f>
        <v>#REF!</v>
      </c>
      <c r="AZ486" s="628"/>
      <c r="BA486" s="843" t="e">
        <f aca="false">IF($AT$44="region",IF($E486=BA$762,$S486,""),IF($G486=BA$762,$S486,""))</f>
        <v>#REF!</v>
      </c>
      <c r="BB486" s="843" t="e">
        <f aca="false">IF($AT$44="Region",IF($E486=BA$762,$T486,""),IF($G486=BA$762,$T486,""))</f>
        <v>#REF!</v>
      </c>
      <c r="BC486" s="628"/>
      <c r="BD486" s="843" t="e">
        <f aca="false">IF($AT$44="region",IF($E486=BD$762,$S486,""),IF($G486=BD$762,$S486,""))</f>
        <v>#REF!</v>
      </c>
      <c r="BE486" s="843" t="e">
        <f aca="false">IF($AT$44="Region",IF($E486=BD$762,$T486,""),IF($G486=BD$762,$T486,""))</f>
        <v>#REF!</v>
      </c>
      <c r="BF486" s="628"/>
      <c r="BG486" s="843" t="e">
        <f aca="false">IF($AT$44="region",IF($E486=BG$762,$S486,""),IF($G486=BG$762,$S486,""))</f>
        <v>#REF!</v>
      </c>
      <c r="BH486" s="843" t="e">
        <f aca="false">IF($AT$44="Region",IF($E486=BG$762,$T486,""),IF($G486=BG$762,$T486,""))</f>
        <v>#REF!</v>
      </c>
      <c r="BI486" s="628"/>
      <c r="BJ486" s="843" t="str">
        <f aca="false">IF($E486=$BJ$47,S486,"")</f>
        <v/>
      </c>
      <c r="BK486" s="843" t="str">
        <f aca="false">IF($E486=$BJ$47,T486,"")</f>
        <v/>
      </c>
      <c r="BL486" s="628"/>
      <c r="BM486" s="843" t="str">
        <f aca="false">IF($E486=$BM$47,S486,"")</f>
        <v/>
      </c>
      <c r="BN486" s="843" t="str">
        <f aca="false">IF($E486=$BM$47,T486,"")</f>
        <v/>
      </c>
      <c r="BO486" s="628"/>
      <c r="BP486" s="843" t="str">
        <f aca="false">IF($E486=$BP$47,S486,"")</f>
        <v/>
      </c>
      <c r="BQ486" s="843" t="str">
        <f aca="false">IF($E486=$BP$47,T486,"")</f>
        <v/>
      </c>
      <c r="BR486" s="628"/>
      <c r="BS486" s="843" t="str">
        <f aca="false">IF($E486=$BS$47,S486,"")</f>
        <v/>
      </c>
      <c r="BT486" s="843" t="str">
        <f aca="false">IF($E486=$BS$47,T486,"")</f>
        <v/>
      </c>
      <c r="BU486" s="628"/>
      <c r="BV486" s="729"/>
    </row>
    <row r="487" s="667" customFormat="true" ht="15" hidden="false" customHeight="false" outlineLevel="0" collapsed="false">
      <c r="A487" s="828" t="n">
        <v>10</v>
      </c>
      <c r="B487" s="829" t="str">
        <f aca="false">CONCATENATE(E487,": ",C487)</f>
        <v>: </v>
      </c>
      <c r="C487" s="830"/>
      <c r="D487" s="830"/>
      <c r="E487" s="831"/>
      <c r="F487" s="830"/>
      <c r="G487" s="831"/>
      <c r="H487" s="832"/>
      <c r="I487" s="830"/>
      <c r="J487" s="830"/>
      <c r="K487" s="833"/>
      <c r="L487" s="834"/>
      <c r="M487" s="833"/>
      <c r="N487" s="836" t="str">
        <f aca="false">IFERROR(CONCATENATE(VLOOKUP('Advanced Controls'!$H$123,#REF!,5,0)," / ha"),"Select Fuel on Adv. Controls")</f>
        <v>Select Fuel on Adv. Controls</v>
      </c>
      <c r="O487" s="837"/>
      <c r="P487" s="833"/>
      <c r="Q487" s="838"/>
      <c r="R487" s="839"/>
      <c r="S487" s="840" t="str">
        <f aca="false">IF(R487="Y","",IF(AND(M487="",K487=""),"",IF(M487="",K487,M487)))</f>
        <v/>
      </c>
      <c r="T487" s="841" t="str">
        <f aca="false">IF(S487="","",IF($S$506="Y",U487,IF(S487&gt;=$S$498-$AB$35*$S$502,IF(S487&lt;=$S$498+$AB$35*$S$502,S487,""),"")))</f>
        <v/>
      </c>
      <c r="U487" s="840" t="str">
        <f aca="false">IF(R487="Y","",IF(AND(M487="",K487=""),"",IF(M487="",K487*O487,M487*O487)))</f>
        <v/>
      </c>
      <c r="V487" s="842" t="str">
        <f aca="false">IF(AND(N487="",L487=""),"",IF(N487="",L487,N487))</f>
        <v>Select Fuel on Adv. Controls</v>
      </c>
      <c r="W487" s="628"/>
      <c r="X487" s="628"/>
      <c r="Z487" s="728"/>
      <c r="AP487" s="729"/>
      <c r="AQ487" s="628"/>
      <c r="AR487" s="628"/>
      <c r="AS487" s="844"/>
      <c r="AT487" s="628"/>
      <c r="AU487" s="843" t="e">
        <f aca="false">IF($AT$44="region",IF($E487=AU$762,$S487,""),IF($G487=AU$762,$S487,""))</f>
        <v>#REF!</v>
      </c>
      <c r="AV487" s="843" t="e">
        <f aca="false">IF($AT$44="Region",IF($E487=AU$762,$T487,""),IF($G487=AU$762,$T487,""))</f>
        <v>#REF!</v>
      </c>
      <c r="AW487" s="628"/>
      <c r="AX487" s="843" t="e">
        <f aca="false">IF($AT$44="region",IF($E487=AX$762,$S487,""),IF($G487=AX$762,$S487,""))</f>
        <v>#REF!</v>
      </c>
      <c r="AY487" s="843" t="e">
        <f aca="false">IF($AT$44="Region",IF($E487=AX$762,$T487,""),IF($G487=AX$762,$T487,""))</f>
        <v>#REF!</v>
      </c>
      <c r="AZ487" s="628"/>
      <c r="BA487" s="843" t="e">
        <f aca="false">IF($AT$44="region",IF($E487=BA$762,$S487,""),IF($G487=BA$762,$S487,""))</f>
        <v>#REF!</v>
      </c>
      <c r="BB487" s="843" t="e">
        <f aca="false">IF($AT$44="Region",IF($E487=BA$762,$T487,""),IF($G487=BA$762,$T487,""))</f>
        <v>#REF!</v>
      </c>
      <c r="BC487" s="628"/>
      <c r="BD487" s="843" t="e">
        <f aca="false">IF($AT$44="region",IF($E487=BD$762,$S487,""),IF($G487=BD$762,$S487,""))</f>
        <v>#REF!</v>
      </c>
      <c r="BE487" s="843" t="e">
        <f aca="false">IF($AT$44="Region",IF($E487=BD$762,$T487,""),IF($G487=BD$762,$T487,""))</f>
        <v>#REF!</v>
      </c>
      <c r="BF487" s="628"/>
      <c r="BG487" s="843" t="e">
        <f aca="false">IF($AT$44="region",IF($E487=BG$762,$S487,""),IF($G487=BG$762,$S487,""))</f>
        <v>#REF!</v>
      </c>
      <c r="BH487" s="843" t="e">
        <f aca="false">IF($AT$44="Region",IF($E487=BG$762,$T487,""),IF($G487=BG$762,$T487,""))</f>
        <v>#REF!</v>
      </c>
      <c r="BI487" s="628"/>
      <c r="BJ487" s="843" t="str">
        <f aca="false">IF($E487=$BJ$47,S487,"")</f>
        <v/>
      </c>
      <c r="BK487" s="843" t="str">
        <f aca="false">IF($E487=$BJ$47,T487,"")</f>
        <v/>
      </c>
      <c r="BL487" s="628"/>
      <c r="BM487" s="843" t="str">
        <f aca="false">IF($E487=$BM$47,S487,"")</f>
        <v/>
      </c>
      <c r="BN487" s="843" t="str">
        <f aca="false">IF($E487=$BM$47,T487,"")</f>
        <v/>
      </c>
      <c r="BO487" s="628"/>
      <c r="BP487" s="843" t="str">
        <f aca="false">IF($E487=$BP$47,S487,"")</f>
        <v/>
      </c>
      <c r="BQ487" s="843" t="str">
        <f aca="false">IF($E487=$BP$47,T487,"")</f>
        <v/>
      </c>
      <c r="BR487" s="628"/>
      <c r="BS487" s="843" t="str">
        <f aca="false">IF($E487=$BS$47,S487,"")</f>
        <v/>
      </c>
      <c r="BT487" s="843" t="str">
        <f aca="false">IF($E487=$BS$47,T487,"")</f>
        <v/>
      </c>
      <c r="BU487" s="628"/>
      <c r="BV487" s="729"/>
    </row>
    <row r="488" s="667" customFormat="true" ht="15" hidden="false" customHeight="false" outlineLevel="0" collapsed="false">
      <c r="A488" s="828" t="n">
        <v>11</v>
      </c>
      <c r="B488" s="829" t="str">
        <f aca="false">CONCATENATE(E488,": ",C488)</f>
        <v>: </v>
      </c>
      <c r="C488" s="830"/>
      <c r="D488" s="830"/>
      <c r="E488" s="831"/>
      <c r="F488" s="830"/>
      <c r="G488" s="831"/>
      <c r="H488" s="832"/>
      <c r="I488" s="830"/>
      <c r="J488" s="830"/>
      <c r="K488" s="833"/>
      <c r="L488" s="834"/>
      <c r="M488" s="833"/>
      <c r="N488" s="836" t="str">
        <f aca="false">IFERROR(CONCATENATE(VLOOKUP('Advanced Controls'!$H$123,#REF!,5,0)," / ha"),"Select Fuel on Adv. Controls")</f>
        <v>Select Fuel on Adv. Controls</v>
      </c>
      <c r="O488" s="837"/>
      <c r="P488" s="833"/>
      <c r="Q488" s="838"/>
      <c r="R488" s="839"/>
      <c r="S488" s="840" t="str">
        <f aca="false">IF(R488="Y","",IF(AND(M488="",K488=""),"",IF(M488="",K488,M488)))</f>
        <v/>
      </c>
      <c r="T488" s="841" t="str">
        <f aca="false">IF(S488="","",IF($S$506="Y",U488,IF(S488&gt;=$S$498-$AB$35*$S$502,IF(S488&lt;=$S$498+$AB$35*$S$502,S488,""),"")))</f>
        <v/>
      </c>
      <c r="U488" s="840" t="str">
        <f aca="false">IF(R488="Y","",IF(AND(M488="",K488=""),"",IF(M488="",K488*O488,M488*O488)))</f>
        <v/>
      </c>
      <c r="V488" s="842" t="str">
        <f aca="false">IF(AND(N488="",L488=""),"",IF(N488="",L488,N488))</f>
        <v>Select Fuel on Adv. Controls</v>
      </c>
      <c r="W488" s="628"/>
      <c r="X488" s="628"/>
      <c r="Z488" s="728"/>
      <c r="AP488" s="729"/>
      <c r="AQ488" s="628"/>
      <c r="AR488" s="628"/>
      <c r="AS488" s="844"/>
      <c r="AT488" s="628"/>
      <c r="AU488" s="843" t="e">
        <f aca="false">IF($AT$44="region",IF($E488=AU$762,$S488,""),IF($G488=AU$762,$S488,""))</f>
        <v>#REF!</v>
      </c>
      <c r="AV488" s="843" t="e">
        <f aca="false">IF($AT$44="Region",IF($E488=AU$762,$T488,""),IF($G488=AU$762,$T488,""))</f>
        <v>#REF!</v>
      </c>
      <c r="AW488" s="628"/>
      <c r="AX488" s="843" t="e">
        <f aca="false">IF($AT$44="region",IF($E488=AX$762,$S488,""),IF($G488=AX$762,$S488,""))</f>
        <v>#REF!</v>
      </c>
      <c r="AY488" s="843" t="e">
        <f aca="false">IF($AT$44="Region",IF($E488=AX$762,$T488,""),IF($G488=AX$762,$T488,""))</f>
        <v>#REF!</v>
      </c>
      <c r="AZ488" s="628"/>
      <c r="BA488" s="843" t="e">
        <f aca="false">IF($AT$44="region",IF($E488=BA$762,$S488,""),IF($G488=BA$762,$S488,""))</f>
        <v>#REF!</v>
      </c>
      <c r="BB488" s="843" t="e">
        <f aca="false">IF($AT$44="Region",IF($E488=BA$762,$T488,""),IF($G488=BA$762,$T488,""))</f>
        <v>#REF!</v>
      </c>
      <c r="BC488" s="628"/>
      <c r="BD488" s="843" t="e">
        <f aca="false">IF($AT$44="region",IF($E488=BD$762,$S488,""),IF($G488=BD$762,$S488,""))</f>
        <v>#REF!</v>
      </c>
      <c r="BE488" s="843" t="e">
        <f aca="false">IF($AT$44="Region",IF($E488=BD$762,$T488,""),IF($G488=BD$762,$T488,""))</f>
        <v>#REF!</v>
      </c>
      <c r="BF488" s="628"/>
      <c r="BG488" s="843" t="e">
        <f aca="false">IF($AT$44="region",IF($E488=BG$762,$S488,""),IF($G488=BG$762,$S488,""))</f>
        <v>#REF!</v>
      </c>
      <c r="BH488" s="843" t="e">
        <f aca="false">IF($AT$44="Region",IF($E488=BG$762,$T488,""),IF($G488=BG$762,$T488,""))</f>
        <v>#REF!</v>
      </c>
      <c r="BI488" s="628"/>
      <c r="BJ488" s="843" t="str">
        <f aca="false">IF($E488=$BJ$47,S488,"")</f>
        <v/>
      </c>
      <c r="BK488" s="843" t="str">
        <f aca="false">IF($E488=$BJ$47,T488,"")</f>
        <v/>
      </c>
      <c r="BL488" s="628"/>
      <c r="BM488" s="843" t="str">
        <f aca="false">IF($E488=$BM$47,S488,"")</f>
        <v/>
      </c>
      <c r="BN488" s="843" t="str">
        <f aca="false">IF($E488=$BM$47,T488,"")</f>
        <v/>
      </c>
      <c r="BO488" s="628"/>
      <c r="BP488" s="843" t="str">
        <f aca="false">IF($E488=$BP$47,S488,"")</f>
        <v/>
      </c>
      <c r="BQ488" s="843" t="str">
        <f aca="false">IF($E488=$BP$47,T488,"")</f>
        <v/>
      </c>
      <c r="BR488" s="628"/>
      <c r="BS488" s="843" t="str">
        <f aca="false">IF($E488=$BS$47,S488,"")</f>
        <v/>
      </c>
      <c r="BT488" s="843" t="str">
        <f aca="false">IF($E488=$BS$47,T488,"")</f>
        <v/>
      </c>
      <c r="BU488" s="628"/>
      <c r="BV488" s="729"/>
    </row>
    <row r="489" s="667" customFormat="true" ht="15" hidden="false" customHeight="false" outlineLevel="0" collapsed="false">
      <c r="A489" s="828" t="n">
        <v>12</v>
      </c>
      <c r="B489" s="829" t="str">
        <f aca="false">CONCATENATE(E489,": ",C489)</f>
        <v>: </v>
      </c>
      <c r="C489" s="830"/>
      <c r="D489" s="830"/>
      <c r="E489" s="831"/>
      <c r="F489" s="830"/>
      <c r="G489" s="831"/>
      <c r="H489" s="832"/>
      <c r="I489" s="830"/>
      <c r="J489" s="830"/>
      <c r="K489" s="833"/>
      <c r="L489" s="834"/>
      <c r="M489" s="833"/>
      <c r="N489" s="836" t="str">
        <f aca="false">IFERROR(CONCATENATE(VLOOKUP('Advanced Controls'!$H$123,#REF!,5,0)," / ha"),"Select Fuel on Adv. Controls")</f>
        <v>Select Fuel on Adv. Controls</v>
      </c>
      <c r="O489" s="837"/>
      <c r="P489" s="833"/>
      <c r="Q489" s="838"/>
      <c r="R489" s="839"/>
      <c r="S489" s="840" t="str">
        <f aca="false">IF(R489="Y","",IF(AND(M489="",K489=""),"",IF(M489="",K489,M489)))</f>
        <v/>
      </c>
      <c r="T489" s="841" t="str">
        <f aca="false">IF(S489="","",IF($S$506="Y",U489,IF(S489&gt;=$S$498-$AB$35*$S$502,IF(S489&lt;=$S$498+$AB$35*$S$502,S489,""),"")))</f>
        <v/>
      </c>
      <c r="U489" s="840" t="str">
        <f aca="false">IF(R489="Y","",IF(AND(M489="",K489=""),"",IF(M489="",K489*O489,M489*O489)))</f>
        <v/>
      </c>
      <c r="V489" s="842" t="str">
        <f aca="false">IF(AND(N489="",L489=""),"",IF(N489="",L489,N489))</f>
        <v>Select Fuel on Adv. Controls</v>
      </c>
      <c r="W489" s="628"/>
      <c r="X489" s="628"/>
      <c r="Z489" s="728"/>
      <c r="AP489" s="729"/>
      <c r="AQ489" s="628"/>
      <c r="AR489" s="628"/>
      <c r="AS489" s="844"/>
      <c r="AT489" s="628"/>
      <c r="AU489" s="843" t="e">
        <f aca="false">IF($AT$44="region",IF($E489=AU$762,$S489,""),IF($G489=AU$762,$S489,""))</f>
        <v>#REF!</v>
      </c>
      <c r="AV489" s="843" t="e">
        <f aca="false">IF($AT$44="Region",IF($E489=AU$762,$T489,""),IF($G489=AU$762,$T489,""))</f>
        <v>#REF!</v>
      </c>
      <c r="AW489" s="628"/>
      <c r="AX489" s="843" t="e">
        <f aca="false">IF($AT$44="region",IF($E489=AX$762,$S489,""),IF($G489=AX$762,$S489,""))</f>
        <v>#REF!</v>
      </c>
      <c r="AY489" s="843" t="e">
        <f aca="false">IF($AT$44="Region",IF($E489=AX$762,$T489,""),IF($G489=AX$762,$T489,""))</f>
        <v>#REF!</v>
      </c>
      <c r="AZ489" s="628"/>
      <c r="BA489" s="843" t="e">
        <f aca="false">IF($AT$44="region",IF($E489=BA$762,$S489,""),IF($G489=BA$762,$S489,""))</f>
        <v>#REF!</v>
      </c>
      <c r="BB489" s="843" t="e">
        <f aca="false">IF($AT$44="Region",IF($E489=BA$762,$T489,""),IF($G489=BA$762,$T489,""))</f>
        <v>#REF!</v>
      </c>
      <c r="BC489" s="628"/>
      <c r="BD489" s="843" t="e">
        <f aca="false">IF($AT$44="region",IF($E489=BD$762,$S489,""),IF($G489=BD$762,$S489,""))</f>
        <v>#REF!</v>
      </c>
      <c r="BE489" s="843" t="e">
        <f aca="false">IF($AT$44="Region",IF($E489=BD$762,$T489,""),IF($G489=BD$762,$T489,""))</f>
        <v>#REF!</v>
      </c>
      <c r="BF489" s="628"/>
      <c r="BG489" s="843" t="e">
        <f aca="false">IF($AT$44="region",IF($E489=BG$762,$S489,""),IF($G489=BG$762,$S489,""))</f>
        <v>#REF!</v>
      </c>
      <c r="BH489" s="843" t="e">
        <f aca="false">IF($AT$44="Region",IF($E489=BG$762,$T489,""),IF($G489=BG$762,$T489,""))</f>
        <v>#REF!</v>
      </c>
      <c r="BI489" s="628"/>
      <c r="BJ489" s="843" t="str">
        <f aca="false">IF($E489=$BJ$47,S489,"")</f>
        <v/>
      </c>
      <c r="BK489" s="843" t="str">
        <f aca="false">IF($E489=$BJ$47,T489,"")</f>
        <v/>
      </c>
      <c r="BL489" s="628"/>
      <c r="BM489" s="843" t="str">
        <f aca="false">IF($E489=$BM$47,S489,"")</f>
        <v/>
      </c>
      <c r="BN489" s="843" t="str">
        <f aca="false">IF($E489=$BM$47,T489,"")</f>
        <v/>
      </c>
      <c r="BO489" s="628"/>
      <c r="BP489" s="843" t="str">
        <f aca="false">IF($E489=$BP$47,S489,"")</f>
        <v/>
      </c>
      <c r="BQ489" s="843" t="str">
        <f aca="false">IF($E489=$BP$47,T489,"")</f>
        <v/>
      </c>
      <c r="BR489" s="628"/>
      <c r="BS489" s="843" t="str">
        <f aca="false">IF($E489=$BS$47,S489,"")</f>
        <v/>
      </c>
      <c r="BT489" s="843" t="str">
        <f aca="false">IF($E489=$BS$47,T489,"")</f>
        <v/>
      </c>
      <c r="BU489" s="628"/>
      <c r="BV489" s="729"/>
    </row>
    <row r="490" s="667" customFormat="true" ht="15" hidden="false" customHeight="false" outlineLevel="0" collapsed="false">
      <c r="A490" s="828" t="n">
        <v>13</v>
      </c>
      <c r="B490" s="829" t="str">
        <f aca="false">CONCATENATE(E490,": ",C490)</f>
        <v>: </v>
      </c>
      <c r="C490" s="830"/>
      <c r="D490" s="830"/>
      <c r="E490" s="831"/>
      <c r="F490" s="830"/>
      <c r="G490" s="831"/>
      <c r="H490" s="832"/>
      <c r="I490" s="830"/>
      <c r="J490" s="830"/>
      <c r="K490" s="833"/>
      <c r="L490" s="834"/>
      <c r="M490" s="833"/>
      <c r="N490" s="836" t="str">
        <f aca="false">IFERROR(CONCATENATE(VLOOKUP('Advanced Controls'!$H$123,#REF!,5,0)," / ha"),"Select Fuel on Adv. Controls")</f>
        <v>Select Fuel on Adv. Controls</v>
      </c>
      <c r="O490" s="837"/>
      <c r="P490" s="833"/>
      <c r="Q490" s="838"/>
      <c r="R490" s="839"/>
      <c r="S490" s="840" t="str">
        <f aca="false">IF(R490="Y","",IF(AND(M490="",K490=""),"",IF(M490="",K490,M490)))</f>
        <v/>
      </c>
      <c r="T490" s="841" t="str">
        <f aca="false">IF(S490="","",IF($S$506="Y",U490,IF(S490&gt;=$S$498-$AB$35*$S$502,IF(S490&lt;=$S$498+$AB$35*$S$502,S490,""),"")))</f>
        <v/>
      </c>
      <c r="U490" s="840" t="str">
        <f aca="false">IF(R490="Y","",IF(AND(M490="",K490=""),"",IF(M490="",K490*O490,M490*O490)))</f>
        <v/>
      </c>
      <c r="V490" s="842" t="str">
        <f aca="false">IF(AND(N490="",L490=""),"",IF(N490="",L490,N490))</f>
        <v>Select Fuel on Adv. Controls</v>
      </c>
      <c r="W490" s="628"/>
      <c r="X490" s="628"/>
      <c r="Z490" s="728"/>
      <c r="AP490" s="729"/>
      <c r="AQ490" s="628"/>
      <c r="AR490" s="628"/>
      <c r="AS490" s="844"/>
      <c r="AT490" s="628"/>
      <c r="AU490" s="843" t="e">
        <f aca="false">IF($AT$44="region",IF($E490=AU$762,$S490,""),IF($G490=AU$762,$S490,""))</f>
        <v>#REF!</v>
      </c>
      <c r="AV490" s="843" t="e">
        <f aca="false">IF($AT$44="Region",IF($E490=AU$762,$T490,""),IF($G490=AU$762,$T490,""))</f>
        <v>#REF!</v>
      </c>
      <c r="AW490" s="628"/>
      <c r="AX490" s="843" t="e">
        <f aca="false">IF($AT$44="region",IF($E490=AX$762,$S490,""),IF($G490=AX$762,$S490,""))</f>
        <v>#REF!</v>
      </c>
      <c r="AY490" s="843" t="e">
        <f aca="false">IF($AT$44="Region",IF($E490=AX$762,$T490,""),IF($G490=AX$762,$T490,""))</f>
        <v>#REF!</v>
      </c>
      <c r="AZ490" s="628"/>
      <c r="BA490" s="843" t="e">
        <f aca="false">IF($AT$44="region",IF($E490=BA$762,$S490,""),IF($G490=BA$762,$S490,""))</f>
        <v>#REF!</v>
      </c>
      <c r="BB490" s="843" t="e">
        <f aca="false">IF($AT$44="Region",IF($E490=BA$762,$T490,""),IF($G490=BA$762,$T490,""))</f>
        <v>#REF!</v>
      </c>
      <c r="BC490" s="628"/>
      <c r="BD490" s="843" t="e">
        <f aca="false">IF($AT$44="region",IF($E490=BD$762,$S490,""),IF($G490=BD$762,$S490,""))</f>
        <v>#REF!</v>
      </c>
      <c r="BE490" s="843" t="e">
        <f aca="false">IF($AT$44="Region",IF($E490=BD$762,$T490,""),IF($G490=BD$762,$T490,""))</f>
        <v>#REF!</v>
      </c>
      <c r="BF490" s="628"/>
      <c r="BG490" s="843" t="e">
        <f aca="false">IF($AT$44="region",IF($E490=BG$762,$S490,""),IF($G490=BG$762,$S490,""))</f>
        <v>#REF!</v>
      </c>
      <c r="BH490" s="843" t="e">
        <f aca="false">IF($AT$44="Region",IF($E490=BG$762,$T490,""),IF($G490=BG$762,$T490,""))</f>
        <v>#REF!</v>
      </c>
      <c r="BI490" s="628"/>
      <c r="BJ490" s="843" t="str">
        <f aca="false">IF($E490=$BJ$47,S490,"")</f>
        <v/>
      </c>
      <c r="BK490" s="843" t="str">
        <f aca="false">IF($E490=$BJ$47,T490,"")</f>
        <v/>
      </c>
      <c r="BL490" s="628"/>
      <c r="BM490" s="843" t="str">
        <f aca="false">IF($E490=$BM$47,S490,"")</f>
        <v/>
      </c>
      <c r="BN490" s="843" t="str">
        <f aca="false">IF($E490=$BM$47,T490,"")</f>
        <v/>
      </c>
      <c r="BO490" s="628"/>
      <c r="BP490" s="843" t="str">
        <f aca="false">IF($E490=$BP$47,S490,"")</f>
        <v/>
      </c>
      <c r="BQ490" s="843" t="str">
        <f aca="false">IF($E490=$BP$47,T490,"")</f>
        <v/>
      </c>
      <c r="BR490" s="628"/>
      <c r="BS490" s="843" t="str">
        <f aca="false">IF($E490=$BS$47,S490,"")</f>
        <v/>
      </c>
      <c r="BT490" s="843" t="str">
        <f aca="false">IF($E490=$BS$47,T490,"")</f>
        <v/>
      </c>
      <c r="BU490" s="628"/>
      <c r="BV490" s="729"/>
    </row>
    <row r="491" s="667" customFormat="true" ht="15" hidden="false" customHeight="false" outlineLevel="0" collapsed="false">
      <c r="A491" s="828" t="n">
        <v>14</v>
      </c>
      <c r="B491" s="829" t="str">
        <f aca="false">CONCATENATE(E491,": ",C491)</f>
        <v>: </v>
      </c>
      <c r="C491" s="830"/>
      <c r="D491" s="830"/>
      <c r="E491" s="831"/>
      <c r="F491" s="830"/>
      <c r="G491" s="831"/>
      <c r="H491" s="832"/>
      <c r="I491" s="830"/>
      <c r="J491" s="830"/>
      <c r="K491" s="833"/>
      <c r="L491" s="834"/>
      <c r="M491" s="833"/>
      <c r="N491" s="836" t="str">
        <f aca="false">IFERROR(CONCATENATE(VLOOKUP('Advanced Controls'!$H$123,#REF!,5,0)," / ha"),"Select Fuel on Adv. Controls")</f>
        <v>Select Fuel on Adv. Controls</v>
      </c>
      <c r="O491" s="837"/>
      <c r="P491" s="833"/>
      <c r="Q491" s="838"/>
      <c r="R491" s="839"/>
      <c r="S491" s="840" t="str">
        <f aca="false">IF(R491="Y","",IF(AND(M491="",K491=""),"",IF(M491="",K491,M491)))</f>
        <v/>
      </c>
      <c r="T491" s="841" t="str">
        <f aca="false">IF(S491="","",IF($S$506="Y",U491,IF(S491&gt;=$S$498-$AB$35*$S$502,IF(S491&lt;=$S$498+$AB$35*$S$502,S491,""),"")))</f>
        <v/>
      </c>
      <c r="U491" s="840" t="str">
        <f aca="false">IF(R491="Y","",IF(AND(M491="",K491=""),"",IF(M491="",K491*O491,M491*O491)))</f>
        <v/>
      </c>
      <c r="V491" s="842" t="str">
        <f aca="false">IF(AND(N491="",L491=""),"",IF(N491="",L491,N491))</f>
        <v>Select Fuel on Adv. Controls</v>
      </c>
      <c r="W491" s="628"/>
      <c r="X491" s="628"/>
      <c r="Z491" s="728"/>
      <c r="AP491" s="729"/>
      <c r="AQ491" s="628"/>
      <c r="AR491" s="628"/>
      <c r="AS491" s="844"/>
      <c r="AT491" s="628"/>
      <c r="AU491" s="843" t="e">
        <f aca="false">IF($AT$44="region",IF($E491=AU$762,$S491,""),IF($G491=AU$762,$S491,""))</f>
        <v>#REF!</v>
      </c>
      <c r="AV491" s="843" t="e">
        <f aca="false">IF($AT$44="Region",IF($E491=AU$762,$T491,""),IF($G491=AU$762,$T491,""))</f>
        <v>#REF!</v>
      </c>
      <c r="AW491" s="628"/>
      <c r="AX491" s="843" t="e">
        <f aca="false">IF($AT$44="region",IF($E491=AX$762,$S491,""),IF($G491=AX$762,$S491,""))</f>
        <v>#REF!</v>
      </c>
      <c r="AY491" s="843" t="e">
        <f aca="false">IF($AT$44="Region",IF($E491=AX$762,$T491,""),IF($G491=AX$762,$T491,""))</f>
        <v>#REF!</v>
      </c>
      <c r="AZ491" s="628"/>
      <c r="BA491" s="843" t="e">
        <f aca="false">IF($AT$44="region",IF($E491=BA$762,$S491,""),IF($G491=BA$762,$S491,""))</f>
        <v>#REF!</v>
      </c>
      <c r="BB491" s="843" t="e">
        <f aca="false">IF($AT$44="Region",IF($E491=BA$762,$T491,""),IF($G491=BA$762,$T491,""))</f>
        <v>#REF!</v>
      </c>
      <c r="BC491" s="628"/>
      <c r="BD491" s="843" t="e">
        <f aca="false">IF($AT$44="region",IF($E491=BD$762,$S491,""),IF($G491=BD$762,$S491,""))</f>
        <v>#REF!</v>
      </c>
      <c r="BE491" s="843" t="e">
        <f aca="false">IF($AT$44="Region",IF($E491=BD$762,$T491,""),IF($G491=BD$762,$T491,""))</f>
        <v>#REF!</v>
      </c>
      <c r="BF491" s="628"/>
      <c r="BG491" s="843" t="e">
        <f aca="false">IF($AT$44="region",IF($E491=BG$762,$S491,""),IF($G491=BG$762,$S491,""))</f>
        <v>#REF!</v>
      </c>
      <c r="BH491" s="843" t="e">
        <f aca="false">IF($AT$44="Region",IF($E491=BG$762,$T491,""),IF($G491=BG$762,$T491,""))</f>
        <v>#REF!</v>
      </c>
      <c r="BI491" s="628"/>
      <c r="BJ491" s="843" t="str">
        <f aca="false">IF($E491=$BJ$47,S491,"")</f>
        <v/>
      </c>
      <c r="BK491" s="843" t="str">
        <f aca="false">IF($E491=$BJ$47,T491,"")</f>
        <v/>
      </c>
      <c r="BL491" s="628"/>
      <c r="BM491" s="843" t="str">
        <f aca="false">IF($E491=$BM$47,S491,"")</f>
        <v/>
      </c>
      <c r="BN491" s="843" t="str">
        <f aca="false">IF($E491=$BM$47,T491,"")</f>
        <v/>
      </c>
      <c r="BO491" s="628"/>
      <c r="BP491" s="843" t="str">
        <f aca="false">IF($E491=$BP$47,S491,"")</f>
        <v/>
      </c>
      <c r="BQ491" s="843" t="str">
        <f aca="false">IF($E491=$BP$47,T491,"")</f>
        <v/>
      </c>
      <c r="BR491" s="628"/>
      <c r="BS491" s="843" t="str">
        <f aca="false">IF($E491=$BS$47,S491,"")</f>
        <v/>
      </c>
      <c r="BT491" s="843" t="str">
        <f aca="false">IF($E491=$BS$47,T491,"")</f>
        <v/>
      </c>
      <c r="BU491" s="628"/>
      <c r="BV491" s="729"/>
    </row>
    <row r="492" s="667" customFormat="true" ht="15" hidden="false" customHeight="false" outlineLevel="0" collapsed="false">
      <c r="A492" s="828" t="n">
        <v>15</v>
      </c>
      <c r="B492" s="829" t="str">
        <f aca="false">CONCATENATE(E492,": ",C492)</f>
        <v>: </v>
      </c>
      <c r="C492" s="830"/>
      <c r="D492" s="830"/>
      <c r="E492" s="831"/>
      <c r="F492" s="830"/>
      <c r="G492" s="831"/>
      <c r="H492" s="832"/>
      <c r="I492" s="830"/>
      <c r="J492" s="830"/>
      <c r="K492" s="833"/>
      <c r="L492" s="834"/>
      <c r="M492" s="833"/>
      <c r="N492" s="836" t="str">
        <f aca="false">IFERROR(CONCATENATE(VLOOKUP('Advanced Controls'!$H$123,#REF!,5,0)," / ha"),"Select Fuel on Adv. Controls")</f>
        <v>Select Fuel on Adv. Controls</v>
      </c>
      <c r="O492" s="837"/>
      <c r="P492" s="833"/>
      <c r="Q492" s="838"/>
      <c r="R492" s="839"/>
      <c r="S492" s="840" t="str">
        <f aca="false">IF(R492="Y","",IF(AND(M492="",K492=""),"",IF(M492="",K492,M492)))</f>
        <v/>
      </c>
      <c r="T492" s="841" t="str">
        <f aca="false">IF(S492="","",IF($S$506="Y",U492,IF(S492&gt;=$S$498-$AB$35*$S$502,IF(S492&lt;=$S$498+$AB$35*$S$502,S492,""),"")))</f>
        <v/>
      </c>
      <c r="U492" s="840" t="str">
        <f aca="false">IF(R492="Y","",IF(AND(M492="",K492=""),"",IF(M492="",K492*O492,M492*O492)))</f>
        <v/>
      </c>
      <c r="V492" s="842" t="str">
        <f aca="false">IF(AND(N492="",L492=""),"",IF(N492="",L492,N492))</f>
        <v>Select Fuel on Adv. Controls</v>
      </c>
      <c r="W492" s="628"/>
      <c r="X492" s="628"/>
      <c r="Z492" s="728"/>
      <c r="AP492" s="729"/>
      <c r="AQ492" s="628"/>
      <c r="AR492" s="628"/>
      <c r="AS492" s="844"/>
      <c r="AT492" s="628"/>
      <c r="AU492" s="843" t="e">
        <f aca="false">IF($AT$44="region",IF($E492=AU$762,$S492,""),IF($G492=AU$762,$S492,""))</f>
        <v>#REF!</v>
      </c>
      <c r="AV492" s="843" t="e">
        <f aca="false">IF($AT$44="Region",IF($E492=AU$762,$T492,""),IF($G492=AU$762,$T492,""))</f>
        <v>#REF!</v>
      </c>
      <c r="AW492" s="628"/>
      <c r="AX492" s="843" t="e">
        <f aca="false">IF($AT$44="region",IF($E492=AX$762,$S492,""),IF($G492=AX$762,$S492,""))</f>
        <v>#REF!</v>
      </c>
      <c r="AY492" s="843" t="e">
        <f aca="false">IF($AT$44="Region",IF($E492=AX$762,$T492,""),IF($G492=AX$762,$T492,""))</f>
        <v>#REF!</v>
      </c>
      <c r="AZ492" s="628"/>
      <c r="BA492" s="843" t="e">
        <f aca="false">IF($AT$44="region",IF($E492=BA$762,$S492,""),IF($G492=BA$762,$S492,""))</f>
        <v>#REF!</v>
      </c>
      <c r="BB492" s="843" t="e">
        <f aca="false">IF($AT$44="Region",IF($E492=BA$762,$T492,""),IF($G492=BA$762,$T492,""))</f>
        <v>#REF!</v>
      </c>
      <c r="BC492" s="628"/>
      <c r="BD492" s="843" t="e">
        <f aca="false">IF($AT$44="region",IF($E492=BD$762,$S492,""),IF($G492=BD$762,$S492,""))</f>
        <v>#REF!</v>
      </c>
      <c r="BE492" s="843" t="e">
        <f aca="false">IF($AT$44="Region",IF($E492=BD$762,$T492,""),IF($G492=BD$762,$T492,""))</f>
        <v>#REF!</v>
      </c>
      <c r="BF492" s="628"/>
      <c r="BG492" s="843" t="e">
        <f aca="false">IF($AT$44="region",IF($E492=BG$762,$S492,""),IF($G492=BG$762,$S492,""))</f>
        <v>#REF!</v>
      </c>
      <c r="BH492" s="843" t="e">
        <f aca="false">IF($AT$44="Region",IF($E492=BG$762,$T492,""),IF($G492=BG$762,$T492,""))</f>
        <v>#REF!</v>
      </c>
      <c r="BI492" s="628"/>
      <c r="BJ492" s="843" t="str">
        <f aca="false">IF($E492=$BJ$47,S492,"")</f>
        <v/>
      </c>
      <c r="BK492" s="843" t="str">
        <f aca="false">IF($E492=$BJ$47,T492,"")</f>
        <v/>
      </c>
      <c r="BL492" s="628"/>
      <c r="BM492" s="843" t="str">
        <f aca="false">IF($E492=$BM$47,S492,"")</f>
        <v/>
      </c>
      <c r="BN492" s="843" t="str">
        <f aca="false">IF($E492=$BM$47,T492,"")</f>
        <v/>
      </c>
      <c r="BO492" s="628"/>
      <c r="BP492" s="843" t="str">
        <f aca="false">IF($E492=$BP$47,S492,"")</f>
        <v/>
      </c>
      <c r="BQ492" s="843" t="str">
        <f aca="false">IF($E492=$BP$47,T492,"")</f>
        <v/>
      </c>
      <c r="BR492" s="628"/>
      <c r="BS492" s="843" t="str">
        <f aca="false">IF($E492=$BS$47,S492,"")</f>
        <v/>
      </c>
      <c r="BT492" s="843" t="str">
        <f aca="false">IF($E492=$BS$47,T492,"")</f>
        <v/>
      </c>
      <c r="BU492" s="628"/>
      <c r="BV492" s="729"/>
    </row>
    <row r="493" s="667" customFormat="true" ht="15" hidden="false" customHeight="false" outlineLevel="0" collapsed="false">
      <c r="A493" s="828" t="n">
        <v>16</v>
      </c>
      <c r="B493" s="829" t="str">
        <f aca="false">CONCATENATE(E493,": ",C493)</f>
        <v>: </v>
      </c>
      <c r="C493" s="830"/>
      <c r="D493" s="830"/>
      <c r="E493" s="831"/>
      <c r="F493" s="830"/>
      <c r="G493" s="831"/>
      <c r="H493" s="832"/>
      <c r="I493" s="830"/>
      <c r="J493" s="830"/>
      <c r="K493" s="833"/>
      <c r="L493" s="834"/>
      <c r="M493" s="833"/>
      <c r="N493" s="836" t="str">
        <f aca="false">IFERROR(CONCATENATE(VLOOKUP('Advanced Controls'!$H$123,#REF!,5,0)," / ha"),"Select Fuel on Adv. Controls")</f>
        <v>Select Fuel on Adv. Controls</v>
      </c>
      <c r="O493" s="837"/>
      <c r="P493" s="833"/>
      <c r="Q493" s="838"/>
      <c r="R493" s="839"/>
      <c r="S493" s="840" t="str">
        <f aca="false">IF(R493="Y","",IF(AND(M493="",K493=""),"",IF(M493="",K493,M493)))</f>
        <v/>
      </c>
      <c r="T493" s="841" t="str">
        <f aca="false">IF(S493="","",IF($S$506="Y",U493,IF(S493&gt;=$S$498-$AB$35*$S$502,IF(S493&lt;=$S$498+$AB$35*$S$502,S493,""),"")))</f>
        <v/>
      </c>
      <c r="U493" s="840" t="str">
        <f aca="false">IF(R493="Y","",IF(AND(M493="",K493=""),"",IF(M493="",K493*O493,M493*O493)))</f>
        <v/>
      </c>
      <c r="V493" s="842" t="str">
        <f aca="false">IF(AND(N493="",L493=""),"",IF(N493="",L493,N493))</f>
        <v>Select Fuel on Adv. Controls</v>
      </c>
      <c r="W493" s="628"/>
      <c r="X493" s="628"/>
      <c r="Z493" s="728"/>
      <c r="AP493" s="729"/>
      <c r="AQ493" s="628"/>
      <c r="AR493" s="628"/>
      <c r="AS493" s="844"/>
      <c r="AT493" s="628"/>
      <c r="AU493" s="843" t="e">
        <f aca="false">IF($AT$44="region",IF($E493=AU$762,$S493,""),IF($G493=AU$762,$S493,""))</f>
        <v>#REF!</v>
      </c>
      <c r="AV493" s="843" t="e">
        <f aca="false">IF($AT$44="Region",IF($E493=AU$762,$T493,""),IF($G493=AU$762,$T493,""))</f>
        <v>#REF!</v>
      </c>
      <c r="AW493" s="628"/>
      <c r="AX493" s="843" t="e">
        <f aca="false">IF($AT$44="region",IF($E493=AX$762,$S493,""),IF($G493=AX$762,$S493,""))</f>
        <v>#REF!</v>
      </c>
      <c r="AY493" s="843" t="e">
        <f aca="false">IF($AT$44="Region",IF($E493=AX$762,$T493,""),IF($G493=AX$762,$T493,""))</f>
        <v>#REF!</v>
      </c>
      <c r="AZ493" s="628"/>
      <c r="BA493" s="843" t="e">
        <f aca="false">IF($AT$44="region",IF($E493=BA$762,$S493,""),IF($G493=BA$762,$S493,""))</f>
        <v>#REF!</v>
      </c>
      <c r="BB493" s="843" t="e">
        <f aca="false">IF($AT$44="Region",IF($E493=BA$762,$T493,""),IF($G493=BA$762,$T493,""))</f>
        <v>#REF!</v>
      </c>
      <c r="BC493" s="628"/>
      <c r="BD493" s="843" t="e">
        <f aca="false">IF($AT$44="region",IF($E493=BD$762,$S493,""),IF($G493=BD$762,$S493,""))</f>
        <v>#REF!</v>
      </c>
      <c r="BE493" s="843" t="e">
        <f aca="false">IF($AT$44="Region",IF($E493=BD$762,$T493,""),IF($G493=BD$762,$T493,""))</f>
        <v>#REF!</v>
      </c>
      <c r="BF493" s="628"/>
      <c r="BG493" s="843" t="e">
        <f aca="false">IF($AT$44="region",IF($E493=BG$762,$S493,""),IF($G493=BG$762,$S493,""))</f>
        <v>#REF!</v>
      </c>
      <c r="BH493" s="843" t="e">
        <f aca="false">IF($AT$44="Region",IF($E493=BG$762,$T493,""),IF($G493=BG$762,$T493,""))</f>
        <v>#REF!</v>
      </c>
      <c r="BI493" s="628"/>
      <c r="BJ493" s="843" t="str">
        <f aca="false">IF($E493=$BJ$47,S493,"")</f>
        <v/>
      </c>
      <c r="BK493" s="843" t="str">
        <f aca="false">IF($E493=$BJ$47,T493,"")</f>
        <v/>
      </c>
      <c r="BL493" s="628"/>
      <c r="BM493" s="843" t="str">
        <f aca="false">IF($E493=$BM$47,S493,"")</f>
        <v/>
      </c>
      <c r="BN493" s="843" t="str">
        <f aca="false">IF($E493=$BM$47,T493,"")</f>
        <v/>
      </c>
      <c r="BO493" s="628"/>
      <c r="BP493" s="843" t="str">
        <f aca="false">IF($E493=$BP$47,S493,"")</f>
        <v/>
      </c>
      <c r="BQ493" s="843" t="str">
        <f aca="false">IF($E493=$BP$47,T493,"")</f>
        <v/>
      </c>
      <c r="BR493" s="628"/>
      <c r="BS493" s="843" t="str">
        <f aca="false">IF($E493=$BS$47,S493,"")</f>
        <v/>
      </c>
      <c r="BT493" s="843" t="str">
        <f aca="false">IF($E493=$BS$47,T493,"")</f>
        <v/>
      </c>
      <c r="BU493" s="628"/>
      <c r="BV493" s="729"/>
    </row>
    <row r="494" s="667" customFormat="true" ht="15" hidden="false" customHeight="false" outlineLevel="0" collapsed="false">
      <c r="A494" s="828" t="n">
        <v>17</v>
      </c>
      <c r="B494" s="829" t="str">
        <f aca="false">CONCATENATE(E494,": ",C494)</f>
        <v>: </v>
      </c>
      <c r="C494" s="830"/>
      <c r="D494" s="830"/>
      <c r="E494" s="831"/>
      <c r="F494" s="830"/>
      <c r="G494" s="831"/>
      <c r="H494" s="832"/>
      <c r="I494" s="830"/>
      <c r="J494" s="830"/>
      <c r="K494" s="833"/>
      <c r="L494" s="834"/>
      <c r="M494" s="833"/>
      <c r="N494" s="836" t="str">
        <f aca="false">IFERROR(CONCATENATE(VLOOKUP('Advanced Controls'!$H$123,#REF!,5,0)," / ha"),"Select Fuel on Adv. Controls")</f>
        <v>Select Fuel on Adv. Controls</v>
      </c>
      <c r="O494" s="837"/>
      <c r="P494" s="833"/>
      <c r="Q494" s="838"/>
      <c r="R494" s="839"/>
      <c r="S494" s="840" t="str">
        <f aca="false">IF(R494="Y","",IF(AND(M494="",K494=""),"",IF(M494="",K494,M494)))</f>
        <v/>
      </c>
      <c r="T494" s="841" t="str">
        <f aca="false">IF(S494="","",IF($S$506="Y",U494,IF(S494&gt;=$S$498-$AB$35*$S$502,IF(S494&lt;=$S$498+$AB$35*$S$502,S494,""),"")))</f>
        <v/>
      </c>
      <c r="U494" s="840" t="str">
        <f aca="false">IF(R494="Y","",IF(AND(M494="",K494=""),"",IF(M494="",K494*O494,M494*O494)))</f>
        <v/>
      </c>
      <c r="V494" s="842" t="str">
        <f aca="false">IF(AND(N494="",L494=""),"",IF(N494="",L494,N494))</f>
        <v>Select Fuel on Adv. Controls</v>
      </c>
      <c r="W494" s="628"/>
      <c r="X494" s="628"/>
      <c r="Z494" s="728"/>
      <c r="AP494" s="729"/>
      <c r="AQ494" s="628"/>
      <c r="AR494" s="628"/>
      <c r="AS494" s="844"/>
      <c r="AT494" s="628"/>
      <c r="AU494" s="843" t="e">
        <f aca="false">IF($AT$44="region",IF($E494=AU$762,$S494,""),IF($G494=AU$762,$S494,""))</f>
        <v>#REF!</v>
      </c>
      <c r="AV494" s="843" t="e">
        <f aca="false">IF($AT$44="Region",IF($E494=AU$762,$T494,""),IF($G494=AU$762,$T494,""))</f>
        <v>#REF!</v>
      </c>
      <c r="AW494" s="628"/>
      <c r="AX494" s="843" t="e">
        <f aca="false">IF($AT$44="region",IF($E494=AX$762,$S494,""),IF($G494=AX$762,$S494,""))</f>
        <v>#REF!</v>
      </c>
      <c r="AY494" s="843" t="e">
        <f aca="false">IF($AT$44="Region",IF($E494=AX$762,$T494,""),IF($G494=AX$762,$T494,""))</f>
        <v>#REF!</v>
      </c>
      <c r="AZ494" s="628"/>
      <c r="BA494" s="843" t="e">
        <f aca="false">IF($AT$44="region",IF($E494=BA$762,$S494,""),IF($G494=BA$762,$S494,""))</f>
        <v>#REF!</v>
      </c>
      <c r="BB494" s="843" t="e">
        <f aca="false">IF($AT$44="Region",IF($E494=BA$762,$T494,""),IF($G494=BA$762,$T494,""))</f>
        <v>#REF!</v>
      </c>
      <c r="BC494" s="628"/>
      <c r="BD494" s="843" t="e">
        <f aca="false">IF($AT$44="region",IF($E494=BD$762,$S494,""),IF($G494=BD$762,$S494,""))</f>
        <v>#REF!</v>
      </c>
      <c r="BE494" s="843" t="e">
        <f aca="false">IF($AT$44="Region",IF($E494=BD$762,$T494,""),IF($G494=BD$762,$T494,""))</f>
        <v>#REF!</v>
      </c>
      <c r="BF494" s="628"/>
      <c r="BG494" s="843" t="e">
        <f aca="false">IF($AT$44="region",IF($E494=BG$762,$S494,""),IF($G494=BG$762,$S494,""))</f>
        <v>#REF!</v>
      </c>
      <c r="BH494" s="843" t="e">
        <f aca="false">IF($AT$44="Region",IF($E494=BG$762,$T494,""),IF($G494=BG$762,$T494,""))</f>
        <v>#REF!</v>
      </c>
      <c r="BI494" s="628"/>
      <c r="BJ494" s="843" t="str">
        <f aca="false">IF($E494=$BJ$47,S494,"")</f>
        <v/>
      </c>
      <c r="BK494" s="843" t="str">
        <f aca="false">IF($E494=$BJ$47,T494,"")</f>
        <v/>
      </c>
      <c r="BL494" s="628"/>
      <c r="BM494" s="843" t="str">
        <f aca="false">IF($E494=$BM$47,S494,"")</f>
        <v/>
      </c>
      <c r="BN494" s="843" t="str">
        <f aca="false">IF($E494=$BM$47,T494,"")</f>
        <v/>
      </c>
      <c r="BO494" s="628"/>
      <c r="BP494" s="843" t="str">
        <f aca="false">IF($E494=$BP$47,S494,"")</f>
        <v/>
      </c>
      <c r="BQ494" s="843" t="str">
        <f aca="false">IF($E494=$BP$47,T494,"")</f>
        <v/>
      </c>
      <c r="BR494" s="628"/>
      <c r="BS494" s="843" t="str">
        <f aca="false">IF($E494=$BS$47,S494,"")</f>
        <v/>
      </c>
      <c r="BT494" s="843" t="str">
        <f aca="false">IF($E494=$BS$47,T494,"")</f>
        <v/>
      </c>
      <c r="BU494" s="628"/>
      <c r="BV494" s="729"/>
    </row>
    <row r="495" s="667" customFormat="true" ht="15" hidden="false" customHeight="false" outlineLevel="0" collapsed="false">
      <c r="A495" s="828" t="n">
        <v>18</v>
      </c>
      <c r="B495" s="829" t="str">
        <f aca="false">CONCATENATE(E495,": ",C495)</f>
        <v>: </v>
      </c>
      <c r="C495" s="830"/>
      <c r="D495" s="830"/>
      <c r="E495" s="831"/>
      <c r="F495" s="830"/>
      <c r="G495" s="831"/>
      <c r="H495" s="832"/>
      <c r="I495" s="830"/>
      <c r="J495" s="830"/>
      <c r="K495" s="833"/>
      <c r="L495" s="833"/>
      <c r="M495" s="833"/>
      <c r="N495" s="836" t="str">
        <f aca="false">IFERROR(CONCATENATE(VLOOKUP('Advanced Controls'!$H$123,#REF!,5,0)," / ha"),"Select Fuel on Adv. Controls")</f>
        <v>Select Fuel on Adv. Controls</v>
      </c>
      <c r="O495" s="837"/>
      <c r="P495" s="833"/>
      <c r="Q495" s="838"/>
      <c r="R495" s="839"/>
      <c r="S495" s="840" t="str">
        <f aca="false">IF(R495="Y","",IF(AND(M495="",K495=""),"",IF(M495="",K495,M495)))</f>
        <v/>
      </c>
      <c r="T495" s="841" t="str">
        <f aca="false">IF(S495="","",IF($S$506="Y",U495,IF(S495&gt;=$S$498-$AB$35*$S$502,IF(S495&lt;=$S$498+$AB$35*$S$502,S495,""),"")))</f>
        <v/>
      </c>
      <c r="U495" s="840" t="str">
        <f aca="false">IF(R495="Y","",IF(AND(M495="",K495=""),"",IF(M495="",K495*O495,M495*O495)))</f>
        <v/>
      </c>
      <c r="V495" s="842" t="str">
        <f aca="false">IF(AND(N495="",L495=""),"",IF(N495="",L495,N495))</f>
        <v>Select Fuel on Adv. Controls</v>
      </c>
      <c r="W495" s="628"/>
      <c r="X495" s="628"/>
      <c r="Z495" s="728"/>
      <c r="AP495" s="729"/>
      <c r="AQ495" s="628"/>
      <c r="AR495" s="628"/>
      <c r="AS495" s="844"/>
      <c r="AT495" s="628"/>
      <c r="AU495" s="843" t="e">
        <f aca="false">IF($AT$44="region",IF($E495=AU$762,$S495,""),IF($G495=AU$762,$S495,""))</f>
        <v>#REF!</v>
      </c>
      <c r="AV495" s="843" t="e">
        <f aca="false">IF($AT$44="Region",IF($E495=AU$762,$T495,""),IF($G495=AU$762,$T495,""))</f>
        <v>#REF!</v>
      </c>
      <c r="AW495" s="628"/>
      <c r="AX495" s="843" t="e">
        <f aca="false">IF($AT$44="region",IF($E495=AX$762,$S495,""),IF($G495=AX$762,$S495,""))</f>
        <v>#REF!</v>
      </c>
      <c r="AY495" s="843" t="e">
        <f aca="false">IF($AT$44="Region",IF($E495=AX$762,$T495,""),IF($G495=AX$762,$T495,""))</f>
        <v>#REF!</v>
      </c>
      <c r="AZ495" s="628"/>
      <c r="BA495" s="843" t="e">
        <f aca="false">IF($AT$44="region",IF($E495=BA$762,$S495,""),IF($G495=BA$762,$S495,""))</f>
        <v>#REF!</v>
      </c>
      <c r="BB495" s="843" t="e">
        <f aca="false">IF($AT$44="Region",IF($E495=BA$762,$T495,""),IF($G495=BA$762,$T495,""))</f>
        <v>#REF!</v>
      </c>
      <c r="BC495" s="628"/>
      <c r="BD495" s="843" t="e">
        <f aca="false">IF($AT$44="region",IF($E495=BD$762,$S495,""),IF($G495=BD$762,$S495,""))</f>
        <v>#REF!</v>
      </c>
      <c r="BE495" s="843" t="e">
        <f aca="false">IF($AT$44="Region",IF($E495=BD$762,$T495,""),IF($G495=BD$762,$T495,""))</f>
        <v>#REF!</v>
      </c>
      <c r="BF495" s="628"/>
      <c r="BG495" s="843" t="e">
        <f aca="false">IF($AT$44="region",IF($E495=BG$762,$S495,""),IF($G495=BG$762,$S495,""))</f>
        <v>#REF!</v>
      </c>
      <c r="BH495" s="843" t="e">
        <f aca="false">IF($AT$44="Region",IF($E495=BG$762,$T495,""),IF($G495=BG$762,$T495,""))</f>
        <v>#REF!</v>
      </c>
      <c r="BI495" s="628"/>
      <c r="BJ495" s="843" t="str">
        <f aca="false">IF($E495=$BJ$47,S495,"")</f>
        <v/>
      </c>
      <c r="BK495" s="843" t="str">
        <f aca="false">IF($E495=$BJ$47,T495,"")</f>
        <v/>
      </c>
      <c r="BL495" s="628"/>
      <c r="BM495" s="843" t="str">
        <f aca="false">IF($E495=$BM$47,S495,"")</f>
        <v/>
      </c>
      <c r="BN495" s="843" t="str">
        <f aca="false">IF($E495=$BM$47,T495,"")</f>
        <v/>
      </c>
      <c r="BO495" s="628"/>
      <c r="BP495" s="843" t="str">
        <f aca="false">IF($E495=$BP$47,S495,"")</f>
        <v/>
      </c>
      <c r="BQ495" s="843" t="str">
        <f aca="false">IF($E495=$BP$47,T495,"")</f>
        <v/>
      </c>
      <c r="BR495" s="628"/>
      <c r="BS495" s="843" t="str">
        <f aca="false">IF($E495=$BS$47,S495,"")</f>
        <v/>
      </c>
      <c r="BT495" s="843" t="str">
        <f aca="false">IF($E495=$BS$47,T495,"")</f>
        <v/>
      </c>
      <c r="BU495" s="628"/>
      <c r="BV495" s="729"/>
    </row>
    <row r="496" s="667" customFormat="true" ht="15" hidden="false" customHeight="false" outlineLevel="0" collapsed="false">
      <c r="A496" s="828" t="n">
        <v>19</v>
      </c>
      <c r="B496" s="829" t="str">
        <f aca="false">CONCATENATE(E496,": ",C496)</f>
        <v>: </v>
      </c>
      <c r="C496" s="830"/>
      <c r="D496" s="830"/>
      <c r="E496" s="831"/>
      <c r="F496" s="830"/>
      <c r="G496" s="831"/>
      <c r="H496" s="832"/>
      <c r="I496" s="830"/>
      <c r="J496" s="830"/>
      <c r="K496" s="833"/>
      <c r="L496" s="833"/>
      <c r="M496" s="833"/>
      <c r="N496" s="836" t="str">
        <f aca="false">IFERROR(CONCATENATE(VLOOKUP('Advanced Controls'!$H$123,#REF!,5,0)," / ha"),"Select Fuel on Adv. Controls")</f>
        <v>Select Fuel on Adv. Controls</v>
      </c>
      <c r="O496" s="837"/>
      <c r="P496" s="833"/>
      <c r="Q496" s="838"/>
      <c r="R496" s="839"/>
      <c r="S496" s="840" t="str">
        <f aca="false">IF(R496="Y","",IF(AND(M496="",K496=""),"",IF(M496="",K496,M496)))</f>
        <v/>
      </c>
      <c r="T496" s="841" t="str">
        <f aca="false">IF(S496="","",IF($S$506="Y",U496,IF(S496&gt;=$S$498-$AB$35*$S$502,IF(S496&lt;=$S$498+$AB$35*$S$502,S496,""),"")))</f>
        <v/>
      </c>
      <c r="U496" s="840" t="str">
        <f aca="false">IF(R496="Y","",IF(AND(M496="",K496=""),"",IF(M496="",K496*O496,M496*O496)))</f>
        <v/>
      </c>
      <c r="V496" s="842" t="str">
        <f aca="false">IF(AND(N496="",L496=""),"",IF(N496="",L496,N496))</f>
        <v>Select Fuel on Adv. Controls</v>
      </c>
      <c r="W496" s="628"/>
      <c r="X496" s="628"/>
      <c r="Z496" s="728"/>
      <c r="AP496" s="729"/>
      <c r="AQ496" s="628"/>
      <c r="AR496" s="628"/>
      <c r="AS496" s="844"/>
      <c r="AT496" s="628"/>
      <c r="AU496" s="843" t="e">
        <f aca="false">IF($AT$44="region",IF($E496=AU$762,$S496,""),IF($G496=AU$762,$S496,""))</f>
        <v>#REF!</v>
      </c>
      <c r="AV496" s="843" t="e">
        <f aca="false">IF($AT$44="Region",IF($E496=AU$762,$T496,""),IF($G496=AU$762,$T496,""))</f>
        <v>#REF!</v>
      </c>
      <c r="AW496" s="628"/>
      <c r="AX496" s="843" t="e">
        <f aca="false">IF($AT$44="region",IF($E496=AX$762,$S496,""),IF($G496=AX$762,$S496,""))</f>
        <v>#REF!</v>
      </c>
      <c r="AY496" s="843" t="e">
        <f aca="false">IF($AT$44="Region",IF($E496=AX$762,$T496,""),IF($G496=AX$762,$T496,""))</f>
        <v>#REF!</v>
      </c>
      <c r="AZ496" s="628"/>
      <c r="BA496" s="843" t="e">
        <f aca="false">IF($AT$44="region",IF($E496=BA$762,$S496,""),IF($G496=BA$762,$S496,""))</f>
        <v>#REF!</v>
      </c>
      <c r="BB496" s="843" t="e">
        <f aca="false">IF($AT$44="Region",IF($E496=BA$762,$T496,""),IF($G496=BA$762,$T496,""))</f>
        <v>#REF!</v>
      </c>
      <c r="BC496" s="628"/>
      <c r="BD496" s="843" t="e">
        <f aca="false">IF($AT$44="region",IF($E496=BD$762,$S496,""),IF($G496=BD$762,$S496,""))</f>
        <v>#REF!</v>
      </c>
      <c r="BE496" s="843" t="e">
        <f aca="false">IF($AT$44="Region",IF($E496=BD$762,$T496,""),IF($G496=BD$762,$T496,""))</f>
        <v>#REF!</v>
      </c>
      <c r="BF496" s="628"/>
      <c r="BG496" s="843" t="e">
        <f aca="false">IF($AT$44="region",IF($E496=BG$762,$S496,""),IF($G496=BG$762,$S496,""))</f>
        <v>#REF!</v>
      </c>
      <c r="BH496" s="843" t="e">
        <f aca="false">IF($AT$44="Region",IF($E496=BG$762,$T496,""),IF($G496=BG$762,$T496,""))</f>
        <v>#REF!</v>
      </c>
      <c r="BI496" s="628"/>
      <c r="BJ496" s="843" t="str">
        <f aca="false">IF($E496=$BJ$47,S496,"")</f>
        <v/>
      </c>
      <c r="BK496" s="843" t="str">
        <f aca="false">IF($E496=$BJ$47,T496,"")</f>
        <v/>
      </c>
      <c r="BL496" s="628"/>
      <c r="BM496" s="843" t="str">
        <f aca="false">IF($E496=$BM$47,S496,"")</f>
        <v/>
      </c>
      <c r="BN496" s="843" t="str">
        <f aca="false">IF($E496=$BM$47,T496,"")</f>
        <v/>
      </c>
      <c r="BO496" s="628"/>
      <c r="BP496" s="843" t="str">
        <f aca="false">IF($E496=$BP$47,S496,"")</f>
        <v/>
      </c>
      <c r="BQ496" s="843" t="str">
        <f aca="false">IF($E496=$BP$47,T496,"")</f>
        <v/>
      </c>
      <c r="BR496" s="628"/>
      <c r="BS496" s="843" t="str">
        <f aca="false">IF($E496=$BS$47,S496,"")</f>
        <v/>
      </c>
      <c r="BT496" s="843" t="str">
        <f aca="false">IF($E496=$BS$47,T496,"")</f>
        <v/>
      </c>
      <c r="BU496" s="628"/>
      <c r="BV496" s="729"/>
    </row>
    <row r="497" s="667" customFormat="true" ht="15" hidden="false" customHeight="false" outlineLevel="0" collapsed="false">
      <c r="A497" s="828" t="n">
        <v>20</v>
      </c>
      <c r="B497" s="829" t="str">
        <f aca="false">CONCATENATE(E497,": ",C497)</f>
        <v>: </v>
      </c>
      <c r="C497" s="830"/>
      <c r="D497" s="830"/>
      <c r="E497" s="831"/>
      <c r="F497" s="830"/>
      <c r="G497" s="831"/>
      <c r="H497" s="832"/>
      <c r="I497" s="830"/>
      <c r="J497" s="830"/>
      <c r="K497" s="833"/>
      <c r="L497" s="833"/>
      <c r="M497" s="833"/>
      <c r="N497" s="836" t="str">
        <f aca="false">IFERROR(CONCATENATE(VLOOKUP('Advanced Controls'!$H$123,#REF!,5,0)," / ha"),"Select Fuel on Adv. Controls")</f>
        <v>Select Fuel on Adv. Controls</v>
      </c>
      <c r="O497" s="837"/>
      <c r="P497" s="833"/>
      <c r="Q497" s="838"/>
      <c r="R497" s="839"/>
      <c r="S497" s="840" t="str">
        <f aca="false">IF(R497="Y","",IF(AND(M497="",K497=""),"",IF(M497="",K497,M497)))</f>
        <v/>
      </c>
      <c r="T497" s="841" t="str">
        <f aca="false">IF(S497="","",IF($S$506="Y",U497,IF(S497&gt;=$S$498-$AB$35*$S$502,IF(S497&lt;=$S$498+$AB$35*$S$502,S497,""),"")))</f>
        <v/>
      </c>
      <c r="U497" s="840" t="str">
        <f aca="false">IF(R497="Y","",IF(AND(M497="",K497=""),"",IF(M497="",K497*O497,M497*O497)))</f>
        <v/>
      </c>
      <c r="V497" s="842" t="str">
        <f aca="false">IF(AND(N497="",L497=""),"",IF(N497="",L497,N497))</f>
        <v>Select Fuel on Adv. Controls</v>
      </c>
      <c r="W497" s="628"/>
      <c r="X497" s="628"/>
      <c r="Z497" s="728"/>
      <c r="AP497" s="729"/>
      <c r="AQ497" s="628"/>
      <c r="AR497" s="628"/>
      <c r="AS497" s="844"/>
      <c r="AT497" s="628"/>
      <c r="AU497" s="843" t="e">
        <f aca="false">IF($AT$44="region",IF($E497=AU$762,$S497,""),IF($G497=AU$762,$S497,""))</f>
        <v>#REF!</v>
      </c>
      <c r="AV497" s="843" t="e">
        <f aca="false">IF($AT$44="Region",IF($E497=AU$762,$T497,""),IF($G497=AU$762,$T497,""))</f>
        <v>#REF!</v>
      </c>
      <c r="AW497" s="628"/>
      <c r="AX497" s="843" t="e">
        <f aca="false">IF($AT$44="region",IF($E497=AX$762,$S497,""),IF($G497=AX$762,$S497,""))</f>
        <v>#REF!</v>
      </c>
      <c r="AY497" s="843" t="e">
        <f aca="false">IF($AT$44="Region",IF($E497=AX$762,$T497,""),IF($G497=AX$762,$T497,""))</f>
        <v>#REF!</v>
      </c>
      <c r="AZ497" s="628"/>
      <c r="BA497" s="843" t="e">
        <f aca="false">IF($AT$44="region",IF($E497=BA$762,$S497,""),IF($G497=BA$762,$S497,""))</f>
        <v>#REF!</v>
      </c>
      <c r="BB497" s="843" t="e">
        <f aca="false">IF($AT$44="Region",IF($E497=BA$762,$T497,""),IF($G497=BA$762,$T497,""))</f>
        <v>#REF!</v>
      </c>
      <c r="BC497" s="628"/>
      <c r="BD497" s="843" t="e">
        <f aca="false">IF($AT$44="region",IF($E497=BD$762,$S497,""),IF($G497=BD$762,$S497,""))</f>
        <v>#REF!</v>
      </c>
      <c r="BE497" s="843" t="e">
        <f aca="false">IF($AT$44="Region",IF($E497=BD$762,$T497,""),IF($G497=BD$762,$T497,""))</f>
        <v>#REF!</v>
      </c>
      <c r="BF497" s="628"/>
      <c r="BG497" s="843" t="e">
        <f aca="false">IF($AT$44="region",IF($E497=BG$762,$S497,""),IF($G497=BG$762,$S497,""))</f>
        <v>#REF!</v>
      </c>
      <c r="BH497" s="843" t="e">
        <f aca="false">IF($AT$44="Region",IF($E497=BG$762,$T497,""),IF($G497=BG$762,$T497,""))</f>
        <v>#REF!</v>
      </c>
      <c r="BI497" s="628"/>
      <c r="BJ497" s="843" t="str">
        <f aca="false">IF($E497=$BJ$47,S497,"")</f>
        <v/>
      </c>
      <c r="BK497" s="843" t="str">
        <f aca="false">IF($E497=$BJ$47,T497,"")</f>
        <v/>
      </c>
      <c r="BL497" s="628"/>
      <c r="BM497" s="843" t="str">
        <f aca="false">IF($E497=$BM$47,S497,"")</f>
        <v/>
      </c>
      <c r="BN497" s="843" t="str">
        <f aca="false">IF($E497=$BM$47,T497,"")</f>
        <v/>
      </c>
      <c r="BO497" s="628"/>
      <c r="BP497" s="843" t="str">
        <f aca="false">IF($E497=$BP$47,S497,"")</f>
        <v/>
      </c>
      <c r="BQ497" s="843" t="str">
        <f aca="false">IF($E497=$BP$47,T497,"")</f>
        <v/>
      </c>
      <c r="BR497" s="628"/>
      <c r="BS497" s="843" t="str">
        <f aca="false">IF($E497=$BS$47,S497,"")</f>
        <v/>
      </c>
      <c r="BT497" s="843" t="str">
        <f aca="false">IF($E497=$BS$47,T497,"")</f>
        <v/>
      </c>
      <c r="BU497" s="628"/>
      <c r="BV497" s="729"/>
    </row>
    <row r="498" s="667" customFormat="true" ht="15" hidden="false" customHeight="false" outlineLevel="0" collapsed="false">
      <c r="A498" s="846"/>
      <c r="B498" s="847" t="s">
        <v>409</v>
      </c>
      <c r="C498" s="848"/>
      <c r="D498" s="848"/>
      <c r="E498" s="848"/>
      <c r="F498" s="848"/>
      <c r="G498" s="848"/>
      <c r="H498" s="810"/>
      <c r="I498" s="628"/>
      <c r="J498" s="849"/>
      <c r="K498" s="810"/>
      <c r="L498" s="810"/>
      <c r="M498" s="810" t="s">
        <v>354</v>
      </c>
      <c r="N498" s="810"/>
      <c r="O498" s="810"/>
      <c r="P498" s="838"/>
      <c r="Q498" s="838"/>
      <c r="R498" s="849" t="s">
        <v>356</v>
      </c>
      <c r="S498" s="850" t="e">
        <f aca="false">AVERAGE(S478:S497)</f>
        <v>#DIV/0!</v>
      </c>
      <c r="T498" s="850" t="e">
        <f aca="false">IF(S506="Y",SUM(T478:T497)/SUM(O478:O497),AVERAGE(T478:T497))</f>
        <v>#DIV/0!</v>
      </c>
      <c r="U498" s="851" t="e">
        <f aca="false">SUM(U478:U497)/SUM(O478:O497)</f>
        <v>#DIV/0!</v>
      </c>
      <c r="V498" s="628"/>
      <c r="W498" s="628"/>
      <c r="X498" s="628"/>
      <c r="Z498" s="912"/>
      <c r="AP498" s="729"/>
      <c r="AQ498" s="628"/>
      <c r="AR498" s="628"/>
      <c r="AS498" s="628"/>
      <c r="AT498" s="849" t="s">
        <v>356</v>
      </c>
      <c r="AU498" s="852" t="e">
        <f aca="false">AVERAGE(AU478:AU497)</f>
        <v>#REF!</v>
      </c>
      <c r="AV498" s="852" t="e">
        <f aca="false">SUM(AV478:AV497)/COUNTIF(AV478:AV497,"&gt;0")</f>
        <v>#REF!</v>
      </c>
      <c r="AW498" s="628"/>
      <c r="AX498" s="852" t="e">
        <f aca="false">AVERAGE(AX478:AX497)</f>
        <v>#REF!</v>
      </c>
      <c r="AY498" s="852" t="e">
        <f aca="false">SUM(AY478:AY497)/COUNTIF(AY478:AY497,"&gt;0")</f>
        <v>#REF!</v>
      </c>
      <c r="AZ498" s="628"/>
      <c r="BA498" s="852" t="e">
        <f aca="false">AVERAGE(BA478:BA497)</f>
        <v>#REF!</v>
      </c>
      <c r="BB498" s="852" t="e">
        <f aca="false">SUM(BB478:BB497)/COUNTIF(BB478:BB497,"&gt;0")</f>
        <v>#REF!</v>
      </c>
      <c r="BC498" s="628"/>
      <c r="BD498" s="852" t="e">
        <f aca="false">AVERAGE(BD478:BD497)</f>
        <v>#REF!</v>
      </c>
      <c r="BE498" s="852" t="e">
        <f aca="false">SUM(BE478:BE497)/COUNTIF(BE478:BE497,"&gt;0")</f>
        <v>#REF!</v>
      </c>
      <c r="BF498" s="628"/>
      <c r="BG498" s="852" t="e">
        <f aca="false">AVERAGE(BG478:BG497)</f>
        <v>#REF!</v>
      </c>
      <c r="BH498" s="852" t="e">
        <f aca="false">SUM(BH478:BH497)/COUNTIF(BH478:BH497,"&gt;0")</f>
        <v>#REF!</v>
      </c>
      <c r="BI498" s="849"/>
      <c r="BJ498" s="852" t="e">
        <f aca="false">AVERAGE(BJ478:BJ497)</f>
        <v>#DIV/0!</v>
      </c>
      <c r="BK498" s="852" t="e">
        <f aca="false">SUM(BK478:BK497)/COUNTIF(BK478:BK497,"&gt;0")</f>
        <v>#DIV/0!</v>
      </c>
      <c r="BL498" s="628"/>
      <c r="BM498" s="852" t="e">
        <f aca="false">AVERAGE(BM478:BM497)</f>
        <v>#DIV/0!</v>
      </c>
      <c r="BN498" s="852" t="e">
        <f aca="false">SUM(BN478:BN497)/COUNTIF(BN478:BN497,"&gt;0")</f>
        <v>#DIV/0!</v>
      </c>
      <c r="BO498" s="628"/>
      <c r="BP498" s="852" t="e">
        <f aca="false">AVERAGE(BP478:BP497)</f>
        <v>#DIV/0!</v>
      </c>
      <c r="BQ498" s="852" t="e">
        <f aca="false">SUM(BQ478:BQ497)/COUNTIF(BQ478:BQ497,"&gt;0")</f>
        <v>#DIV/0!</v>
      </c>
      <c r="BR498" s="628"/>
      <c r="BS498" s="852" t="e">
        <f aca="false">AVERAGE(BS478:BS497)</f>
        <v>#DIV/0!</v>
      </c>
      <c r="BT498" s="852" t="e">
        <f aca="false">SUM(BT478:BT497)/COUNTIF(BT478:BT497,"&gt;0")</f>
        <v>#DIV/0!</v>
      </c>
      <c r="BU498" s="628"/>
      <c r="BV498" s="729"/>
    </row>
    <row r="499" s="667" customFormat="true" ht="15" hidden="false" customHeight="false" outlineLevel="0" collapsed="false">
      <c r="A499" s="846"/>
      <c r="B499" s="847" t="s">
        <v>410</v>
      </c>
      <c r="C499" s="848" t="s">
        <v>358</v>
      </c>
      <c r="D499" s="893"/>
      <c r="E499" s="893"/>
      <c r="F499" s="893"/>
      <c r="G499" s="893"/>
      <c r="H499" s="893"/>
      <c r="I499" s="893"/>
      <c r="J499" s="893"/>
      <c r="K499" s="893"/>
      <c r="L499" s="810"/>
      <c r="M499" s="810"/>
      <c r="N499" s="810"/>
      <c r="O499" s="810"/>
      <c r="P499" s="838"/>
      <c r="Q499" s="838"/>
      <c r="R499" s="854" t="s">
        <v>97</v>
      </c>
      <c r="S499" s="855" t="e">
        <f aca="false">S498+V499*S502</f>
        <v>#DIV/0!</v>
      </c>
      <c r="T499" s="855" t="e">
        <f aca="false">T498+V499*T502</f>
        <v>#DIV/0!</v>
      </c>
      <c r="U499" s="855" t="e">
        <f aca="false">U498+V499*U502</f>
        <v>#DIV/0!</v>
      </c>
      <c r="V499" s="856" t="n">
        <v>1</v>
      </c>
      <c r="W499" s="669" t="s">
        <v>360</v>
      </c>
      <c r="X499" s="628"/>
      <c r="Y499" s="628" t="s">
        <v>361</v>
      </c>
      <c r="Z499" s="914"/>
      <c r="AP499" s="729"/>
      <c r="AQ499" s="628"/>
      <c r="AR499" s="628"/>
      <c r="AS499" s="628"/>
      <c r="AT499" s="854" t="s">
        <v>97</v>
      </c>
      <c r="AU499" s="857" t="e">
        <f aca="false">AU498+(AU504*AU501)</f>
        <v>#REF!</v>
      </c>
      <c r="AV499" s="857" t="e">
        <f aca="false">AV498+(AV504*AU501)</f>
        <v>#REF!</v>
      </c>
      <c r="AW499" s="628"/>
      <c r="AX499" s="857" t="e">
        <f aca="false">AX498+(AX504*AX501)</f>
        <v>#REF!</v>
      </c>
      <c r="AY499" s="857" t="e">
        <f aca="false">AY498+(AY504*AX501)</f>
        <v>#REF!</v>
      </c>
      <c r="AZ499" s="628"/>
      <c r="BA499" s="857" t="e">
        <f aca="false">BA498+(BA504*BA501)</f>
        <v>#REF!</v>
      </c>
      <c r="BB499" s="857" t="e">
        <f aca="false">BB498+(BB504*BA501)</f>
        <v>#REF!</v>
      </c>
      <c r="BC499" s="628"/>
      <c r="BD499" s="857" t="e">
        <f aca="false">BD498+(BD504*BD501)</f>
        <v>#REF!</v>
      </c>
      <c r="BE499" s="857" t="e">
        <f aca="false">BE498+(BE504*BD501)</f>
        <v>#REF!</v>
      </c>
      <c r="BF499" s="628"/>
      <c r="BG499" s="857" t="e">
        <f aca="false">BG498+(BG504*BG501)</f>
        <v>#REF!</v>
      </c>
      <c r="BH499" s="857" t="e">
        <f aca="false">BH498+(BH504*BG501)</f>
        <v>#REF!</v>
      </c>
      <c r="BI499" s="854"/>
      <c r="BJ499" s="857" t="e">
        <f aca="false">BJ498+(BJ504*BJ501)</f>
        <v>#DIV/0!</v>
      </c>
      <c r="BK499" s="857" t="e">
        <f aca="false">BK498+(BK504*BJ501)</f>
        <v>#DIV/0!</v>
      </c>
      <c r="BL499" s="628"/>
      <c r="BM499" s="857" t="e">
        <f aca="false">BM498+(BM504*BM501)</f>
        <v>#DIV/0!</v>
      </c>
      <c r="BN499" s="857" t="e">
        <f aca="false">BN498+(BN504*BM501)</f>
        <v>#DIV/0!</v>
      </c>
      <c r="BO499" s="628"/>
      <c r="BP499" s="857" t="e">
        <f aca="false">BP498+(BP504*BP501)</f>
        <v>#DIV/0!</v>
      </c>
      <c r="BQ499" s="857" t="e">
        <f aca="false">BQ498+(BQ504*BP501)</f>
        <v>#DIV/0!</v>
      </c>
      <c r="BR499" s="628"/>
      <c r="BS499" s="857" t="e">
        <f aca="false">BS498+(BS504*BS501)</f>
        <v>#DIV/0!</v>
      </c>
      <c r="BT499" s="857" t="e">
        <f aca="false">BT498+(BT504*BS501)</f>
        <v>#DIV/0!</v>
      </c>
      <c r="BU499" s="628"/>
      <c r="BV499" s="729"/>
    </row>
    <row r="500" s="667" customFormat="true" ht="15" hidden="false" customHeight="false" outlineLevel="0" collapsed="false">
      <c r="A500" s="846"/>
      <c r="B500" s="847" t="s">
        <v>411</v>
      </c>
      <c r="C500" s="858"/>
      <c r="D500" s="893"/>
      <c r="E500" s="893"/>
      <c r="F500" s="893"/>
      <c r="G500" s="893"/>
      <c r="H500" s="893"/>
      <c r="I500" s="893"/>
      <c r="J500" s="893"/>
      <c r="K500" s="893"/>
      <c r="L500" s="628"/>
      <c r="M500" s="628"/>
      <c r="N500" s="810"/>
      <c r="O500" s="810"/>
      <c r="P500" s="810"/>
      <c r="Q500" s="810"/>
      <c r="R500" s="854" t="s">
        <v>98</v>
      </c>
      <c r="S500" s="855" t="e">
        <f aca="false">IF($Y500="Y",MIN(S478:S497),S498-$V500*S502)</f>
        <v>#DIV/0!</v>
      </c>
      <c r="T500" s="855" t="e">
        <f aca="false">IF($Y500="Y",MIN(T478:T497),T498-$V500*T502)</f>
        <v>#DIV/0!</v>
      </c>
      <c r="U500" s="855" t="e">
        <f aca="false">IF($Y500="Y",MIN(U478:U497),U498-$V500*U502)</f>
        <v>#DIV/0!</v>
      </c>
      <c r="V500" s="856" t="n">
        <v>1</v>
      </c>
      <c r="W500" s="669" t="s">
        <v>364</v>
      </c>
      <c r="X500" s="628"/>
      <c r="Y500" s="859" t="s">
        <v>166</v>
      </c>
      <c r="Z500" s="914"/>
      <c r="AP500" s="729"/>
      <c r="AQ500" s="628"/>
      <c r="AR500" s="628"/>
      <c r="AS500" s="628"/>
      <c r="AT500" s="854" t="s">
        <v>98</v>
      </c>
      <c r="AU500" s="857" t="e">
        <f aca="false">AU498-(AU504*AU502)</f>
        <v>#REF!</v>
      </c>
      <c r="AV500" s="857" t="e">
        <f aca="false">AV498-(AV504*AU502)</f>
        <v>#REF!</v>
      </c>
      <c r="AW500" s="628"/>
      <c r="AX500" s="857" t="e">
        <f aca="false">AX498-(AX504*AX502)</f>
        <v>#REF!</v>
      </c>
      <c r="AY500" s="857" t="e">
        <f aca="false">AY498-(AY504*AX502)</f>
        <v>#REF!</v>
      </c>
      <c r="AZ500" s="628"/>
      <c r="BA500" s="857" t="e">
        <f aca="false">BA498-(BA504*BA502)</f>
        <v>#REF!</v>
      </c>
      <c r="BB500" s="857" t="e">
        <f aca="false">BB498-(BB504*BA502)</f>
        <v>#REF!</v>
      </c>
      <c r="BC500" s="628"/>
      <c r="BD500" s="857" t="e">
        <f aca="false">BD498-(BD504*BD502)</f>
        <v>#REF!</v>
      </c>
      <c r="BE500" s="857" t="e">
        <f aca="false">BE498-(BE504*BD502)</f>
        <v>#REF!</v>
      </c>
      <c r="BF500" s="628"/>
      <c r="BG500" s="857" t="e">
        <f aca="false">BG498-(BG504*BG502)</f>
        <v>#REF!</v>
      </c>
      <c r="BH500" s="857" t="e">
        <f aca="false">BH498-(BH504*BG502)</f>
        <v>#REF!</v>
      </c>
      <c r="BI500" s="854"/>
      <c r="BJ500" s="857" t="e">
        <f aca="false">BJ498-(BJ504*BJ502)</f>
        <v>#DIV/0!</v>
      </c>
      <c r="BK500" s="857" t="e">
        <f aca="false">BK498-(BK504*BJ502)</f>
        <v>#DIV/0!</v>
      </c>
      <c r="BL500" s="628"/>
      <c r="BM500" s="857" t="e">
        <f aca="false">BM498-(BM504*BM502)</f>
        <v>#DIV/0!</v>
      </c>
      <c r="BN500" s="857" t="e">
        <f aca="false">BN498-(BN504*BM502)</f>
        <v>#DIV/0!</v>
      </c>
      <c r="BO500" s="628"/>
      <c r="BP500" s="857" t="e">
        <f aca="false">BP498-(BP504*BP502)</f>
        <v>#DIV/0!</v>
      </c>
      <c r="BQ500" s="857" t="e">
        <f aca="false">BQ498-(BQ504*BP502)</f>
        <v>#DIV/0!</v>
      </c>
      <c r="BR500" s="628"/>
      <c r="BS500" s="857" t="e">
        <f aca="false">BS498-(BS504*BS502)</f>
        <v>#DIV/0!</v>
      </c>
      <c r="BT500" s="857" t="e">
        <f aca="false">BT498-(BT504*BS502)</f>
        <v>#DIV/0!</v>
      </c>
      <c r="BU500" s="628"/>
      <c r="BV500" s="729"/>
    </row>
    <row r="501" s="667" customFormat="true" ht="14.25" hidden="false" customHeight="false" outlineLevel="0" collapsed="false">
      <c r="A501" s="862" t="str">
        <f aca="false">HYPERLINK("#"&amp;"'"&amp;A$1&amp;"'!a1","Back to top")</f>
        <v>Back to top</v>
      </c>
      <c r="B501" s="862"/>
      <c r="C501" s="858"/>
      <c r="D501" s="893"/>
      <c r="E501" s="893"/>
      <c r="F501" s="893"/>
      <c r="G501" s="893"/>
      <c r="H501" s="893"/>
      <c r="I501" s="893"/>
      <c r="J501" s="893"/>
      <c r="K501" s="893"/>
      <c r="L501" s="810"/>
      <c r="M501" s="810"/>
      <c r="N501" s="810"/>
      <c r="O501" s="810"/>
      <c r="P501" s="810"/>
      <c r="Q501" s="810"/>
      <c r="R501" s="854" t="s">
        <v>365</v>
      </c>
      <c r="S501" s="855" t="e">
        <f aca="false">IF((0.67*S502)&gt;S498,"no","yes")</f>
        <v>#DIV/0!</v>
      </c>
      <c r="T501" s="855" t="e">
        <f aca="false">IF((0.67*T502)&gt;T498,"no","yes")</f>
        <v>#DIV/0!</v>
      </c>
      <c r="U501" s="855" t="e">
        <f aca="false">IF((0.67*U502)&gt;U498,"no","yes")</f>
        <v>#DIV/0!</v>
      </c>
      <c r="V501" s="810"/>
      <c r="W501" s="810"/>
      <c r="X501" s="810"/>
      <c r="Z501" s="914"/>
      <c r="AP501" s="729"/>
      <c r="AQ501" s="810"/>
      <c r="AR501" s="810"/>
      <c r="AS501" s="861" t="s">
        <v>366</v>
      </c>
      <c r="AT501" s="861"/>
      <c r="AU501" s="856" t="n">
        <v>1</v>
      </c>
      <c r="AV501" s="810"/>
      <c r="AW501" s="810"/>
      <c r="AX501" s="856" t="n">
        <v>1</v>
      </c>
      <c r="AY501" s="810"/>
      <c r="AZ501" s="810"/>
      <c r="BA501" s="856" t="n">
        <v>1</v>
      </c>
      <c r="BB501" s="810"/>
      <c r="BC501" s="810"/>
      <c r="BD501" s="856" t="n">
        <v>1</v>
      </c>
      <c r="BE501" s="810"/>
      <c r="BF501" s="810"/>
      <c r="BG501" s="856" t="n">
        <v>1</v>
      </c>
      <c r="BH501" s="810"/>
      <c r="BI501" s="854"/>
      <c r="BJ501" s="856" t="n">
        <v>1</v>
      </c>
      <c r="BK501" s="810"/>
      <c r="BL501" s="810"/>
      <c r="BM501" s="856" t="n">
        <v>1</v>
      </c>
      <c r="BN501" s="810"/>
      <c r="BO501" s="810"/>
      <c r="BP501" s="856" t="n">
        <v>1</v>
      </c>
      <c r="BQ501" s="810"/>
      <c r="BR501" s="810"/>
      <c r="BS501" s="856" t="n">
        <v>1</v>
      </c>
      <c r="BT501" s="810"/>
      <c r="BU501" s="810"/>
      <c r="BV501" s="729"/>
    </row>
    <row r="502" s="667" customFormat="true" ht="14.25" hidden="false" customHeight="false" outlineLevel="0" collapsed="false">
      <c r="A502" s="846"/>
      <c r="B502" s="846"/>
      <c r="C502" s="858"/>
      <c r="D502" s="893"/>
      <c r="E502" s="893"/>
      <c r="F502" s="893"/>
      <c r="G502" s="893"/>
      <c r="H502" s="893"/>
      <c r="I502" s="893"/>
      <c r="J502" s="893"/>
      <c r="K502" s="893"/>
      <c r="L502" s="810"/>
      <c r="M502" s="810"/>
      <c r="N502" s="669"/>
      <c r="O502" s="669"/>
      <c r="P502" s="810"/>
      <c r="Q502" s="810"/>
      <c r="R502" s="854" t="s">
        <v>371</v>
      </c>
      <c r="S502" s="855" t="e">
        <f aca="false">_xlfn.STDEV.P(S478:S497)</f>
        <v>#DIV/0!</v>
      </c>
      <c r="T502" s="855" t="e">
        <f aca="false" t="array" ref="T502:T502">IF(S506="Y",SQRT(SUM(IFERROR(O478:O497*(S478:S497-(T498))^2,0))/((COUNTIFS(O478:O497,"&lt;&gt;"&amp;"")-1)/COUNTIFS(O478:O497,"&lt;&gt;"&amp;"")*SUM(O478:O497))),_xlfn.STDEV.P(T478:T497))</f>
        <v>#DIV/0!</v>
      </c>
      <c r="U502" s="855" t="e">
        <f aca="false" t="array" ref="U502:U502">SQRT(SUM(IFERROR(O478:O497*(S478:S497-(U498))^2,0))/((COUNTIFS(O478:O497,"&lt;&gt;"&amp;"")-1)/COUNTIFS(O478:O497,"&lt;&gt;"&amp;"")*SUM(O478:O497)))</f>
        <v>#DIV/0!</v>
      </c>
      <c r="V502" s="810"/>
      <c r="W502" s="810"/>
      <c r="X502" s="810"/>
      <c r="Z502" s="914"/>
      <c r="AP502" s="729"/>
      <c r="AQ502" s="810"/>
      <c r="AR502" s="810"/>
      <c r="AS502" s="861"/>
      <c r="AT502" s="861"/>
      <c r="AU502" s="856" t="n">
        <v>1</v>
      </c>
      <c r="AV502" s="810"/>
      <c r="AW502" s="810"/>
      <c r="AX502" s="856" t="n">
        <v>1</v>
      </c>
      <c r="AY502" s="810"/>
      <c r="AZ502" s="810"/>
      <c r="BA502" s="856" t="n">
        <v>1</v>
      </c>
      <c r="BB502" s="810"/>
      <c r="BC502" s="810"/>
      <c r="BD502" s="856" t="n">
        <v>1</v>
      </c>
      <c r="BE502" s="810"/>
      <c r="BF502" s="810"/>
      <c r="BG502" s="856" t="n">
        <v>1</v>
      </c>
      <c r="BH502" s="810"/>
      <c r="BI502" s="854"/>
      <c r="BJ502" s="856" t="n">
        <v>1</v>
      </c>
      <c r="BK502" s="810"/>
      <c r="BL502" s="810"/>
      <c r="BM502" s="856" t="n">
        <v>1</v>
      </c>
      <c r="BN502" s="810"/>
      <c r="BO502" s="810"/>
      <c r="BP502" s="856" t="n">
        <v>1</v>
      </c>
      <c r="BQ502" s="810"/>
      <c r="BR502" s="810"/>
      <c r="BS502" s="856" t="n">
        <v>1</v>
      </c>
      <c r="BT502" s="810"/>
      <c r="BU502" s="810"/>
      <c r="BV502" s="729"/>
    </row>
    <row r="503" s="667" customFormat="true" ht="15" hidden="false" customHeight="false" outlineLevel="0" collapsed="false">
      <c r="A503" s="810"/>
      <c r="B503" s="810"/>
      <c r="C503" s="828"/>
      <c r="D503" s="893"/>
      <c r="E503" s="893"/>
      <c r="F503" s="893"/>
      <c r="G503" s="893"/>
      <c r="H503" s="893"/>
      <c r="I503" s="893"/>
      <c r="J503" s="893"/>
      <c r="K503" s="893"/>
      <c r="L503" s="810"/>
      <c r="M503" s="810"/>
      <c r="N503" s="810"/>
      <c r="O503" s="810"/>
      <c r="P503" s="810"/>
      <c r="Q503" s="810"/>
      <c r="R503" s="863" t="s">
        <v>372</v>
      </c>
      <c r="S503" s="864" t="n">
        <f aca="false">COUNTIF(S478:S497,"&gt;0")</f>
        <v>0</v>
      </c>
      <c r="T503" s="864" t="n">
        <f aca="false">COUNTIF(T478:T497,"&gt;0")</f>
        <v>0</v>
      </c>
      <c r="U503" s="865"/>
      <c r="V503" s="866" t="s">
        <v>369</v>
      </c>
      <c r="W503" s="810"/>
      <c r="X503" s="810"/>
      <c r="Z503" s="728"/>
      <c r="AP503" s="729"/>
      <c r="AQ503" s="810"/>
      <c r="AR503" s="810"/>
      <c r="AS503" s="810"/>
      <c r="AT503" s="854" t="s">
        <v>365</v>
      </c>
      <c r="AU503" s="857" t="e">
        <f aca="false">IF((0.67*AU504)&gt;AU498,"no","yes")</f>
        <v>#REF!</v>
      </c>
      <c r="AV503" s="857" t="e">
        <f aca="false">IF((0.67*AV504)&gt;AV498,"no","yes")</f>
        <v>#REF!</v>
      </c>
      <c r="AW503" s="810"/>
      <c r="AX503" s="857" t="e">
        <f aca="false">IF((0.67*AX504)&gt;AX498,"no","yes")</f>
        <v>#REF!</v>
      </c>
      <c r="AY503" s="857" t="e">
        <f aca="false">IF((0.67*AY504)&gt;AY498,"no","yes")</f>
        <v>#REF!</v>
      </c>
      <c r="AZ503" s="810"/>
      <c r="BA503" s="857" t="e">
        <f aca="false">IF((0.67*BA504)&gt;BA498,"no","yes")</f>
        <v>#REF!</v>
      </c>
      <c r="BB503" s="857" t="e">
        <f aca="false">IF((0.67*BB504)&gt;BB498,"no","yes")</f>
        <v>#REF!</v>
      </c>
      <c r="BC503" s="810"/>
      <c r="BD503" s="857" t="e">
        <f aca="false">IF((0.67*BD504)&gt;BD498,"no","yes")</f>
        <v>#REF!</v>
      </c>
      <c r="BE503" s="857" t="e">
        <f aca="false">IF((0.67*BE504)&gt;BE498,"no","yes")</f>
        <v>#REF!</v>
      </c>
      <c r="BF503" s="810"/>
      <c r="BG503" s="857" t="e">
        <f aca="false">IF((0.67*BG504)&gt;BG498,"no","yes")</f>
        <v>#REF!</v>
      </c>
      <c r="BH503" s="857" t="e">
        <f aca="false">IF((0.67*BH504)&gt;BH498,"no","yes")</f>
        <v>#REF!</v>
      </c>
      <c r="BI503" s="863"/>
      <c r="BJ503" s="857" t="e">
        <f aca="false">IF((0.67*BJ504)&gt;BJ498,"no","yes")</f>
        <v>#DIV/0!</v>
      </c>
      <c r="BK503" s="857" t="e">
        <f aca="false">IF((0.67*BK504)&gt;BK498,"no","yes")</f>
        <v>#DIV/0!</v>
      </c>
      <c r="BL503" s="810"/>
      <c r="BM503" s="857" t="e">
        <f aca="false">IF((0.67*BM504)&gt;BM498,"no","yes")</f>
        <v>#DIV/0!</v>
      </c>
      <c r="BN503" s="857" t="e">
        <f aca="false">IF((0.67*BN504)&gt;BN498,"no","yes")</f>
        <v>#DIV/0!</v>
      </c>
      <c r="BO503" s="810"/>
      <c r="BP503" s="857" t="e">
        <f aca="false">IF((0.67*BP504)&gt;BP498,"no","yes")</f>
        <v>#DIV/0!</v>
      </c>
      <c r="BQ503" s="857" t="e">
        <f aca="false">IF((0.67*BQ504)&gt;BQ498,"no","yes")</f>
        <v>#DIV/0!</v>
      </c>
      <c r="BR503" s="810"/>
      <c r="BS503" s="857" t="e">
        <f aca="false">IF((0.67*BS504)&gt;BS498,"no","yes")</f>
        <v>#DIV/0!</v>
      </c>
      <c r="BT503" s="857" t="e">
        <f aca="false">IF((0.67*BT504)&gt;BT498,"no","yes")</f>
        <v>#DIV/0!</v>
      </c>
      <c r="BU503" s="810"/>
      <c r="BV503" s="729"/>
    </row>
    <row r="504" s="667" customFormat="true" ht="14.25" hidden="false" customHeight="false" outlineLevel="0" collapsed="false">
      <c r="C504" s="846"/>
      <c r="D504" s="893"/>
      <c r="E504" s="893"/>
      <c r="F504" s="893"/>
      <c r="G504" s="893"/>
      <c r="H504" s="893"/>
      <c r="I504" s="893"/>
      <c r="J504" s="893"/>
      <c r="K504" s="893"/>
      <c r="L504" s="810"/>
      <c r="M504" s="810"/>
      <c r="N504" s="810"/>
      <c r="O504" s="810"/>
      <c r="P504" s="810"/>
      <c r="Q504" s="810"/>
      <c r="R504" s="810"/>
      <c r="S504" s="865"/>
      <c r="T504" s="916"/>
      <c r="U504" s="916"/>
      <c r="V504" s="894"/>
      <c r="W504" s="895"/>
      <c r="X504" s="896"/>
      <c r="Z504" s="728"/>
      <c r="AP504" s="729"/>
      <c r="AQ504" s="810"/>
      <c r="AR504" s="810"/>
      <c r="AS504" s="810"/>
      <c r="AT504" s="854" t="s">
        <v>371</v>
      </c>
      <c r="AU504" s="857" t="e">
        <f aca="false">_xlfn.STDEV.P(AU478:AU497)</f>
        <v>#REF!</v>
      </c>
      <c r="AV504" s="857" t="e">
        <f aca="false">_xlfn.STDEV.P(AV478:AV497)</f>
        <v>#REF!</v>
      </c>
      <c r="AW504" s="810"/>
      <c r="AX504" s="857" t="e">
        <f aca="false">_xlfn.STDEV.P(AX478:AX497)</f>
        <v>#REF!</v>
      </c>
      <c r="AY504" s="857" t="e">
        <f aca="false">_xlfn.STDEV.P(AY478:AY497)</f>
        <v>#REF!</v>
      </c>
      <c r="AZ504" s="810"/>
      <c r="BA504" s="857" t="e">
        <f aca="false">_xlfn.STDEV.P(BA478:BA497)</f>
        <v>#REF!</v>
      </c>
      <c r="BB504" s="857" t="e">
        <f aca="false">_xlfn.STDEV.P(BB478:BB497)</f>
        <v>#REF!</v>
      </c>
      <c r="BC504" s="810"/>
      <c r="BD504" s="857" t="e">
        <f aca="false">_xlfn.STDEV.P(BD478:BD497)</f>
        <v>#REF!</v>
      </c>
      <c r="BE504" s="857" t="e">
        <f aca="false">_xlfn.STDEV.P(BE478:BE497)</f>
        <v>#REF!</v>
      </c>
      <c r="BF504" s="810"/>
      <c r="BG504" s="857" t="e">
        <f aca="false">_xlfn.STDEV.P(BG478:BG497)</f>
        <v>#REF!</v>
      </c>
      <c r="BH504" s="857" t="e">
        <f aca="false">_xlfn.STDEV.P(BH478:BH497)</f>
        <v>#REF!</v>
      </c>
      <c r="BI504" s="810"/>
      <c r="BJ504" s="857" t="e">
        <f aca="false">_xlfn.STDEV.P(BJ478:BJ497)</f>
        <v>#DIV/0!</v>
      </c>
      <c r="BK504" s="857" t="e">
        <f aca="false">_xlfn.STDEV.P(BK478:BK497)</f>
        <v>#DIV/0!</v>
      </c>
      <c r="BL504" s="810"/>
      <c r="BM504" s="857" t="e">
        <f aca="false">_xlfn.STDEV.P(BM478:BM497)</f>
        <v>#DIV/0!</v>
      </c>
      <c r="BN504" s="857" t="e">
        <f aca="false">_xlfn.STDEV.P(BN478:BN497)</f>
        <v>#DIV/0!</v>
      </c>
      <c r="BO504" s="810"/>
      <c r="BP504" s="857" t="e">
        <f aca="false">_xlfn.STDEV.P(BP478:BP497)</f>
        <v>#DIV/0!</v>
      </c>
      <c r="BQ504" s="857" t="e">
        <f aca="false">_xlfn.STDEV.P(BQ478:BQ497)</f>
        <v>#DIV/0!</v>
      </c>
      <c r="BR504" s="810"/>
      <c r="BS504" s="857" t="e">
        <f aca="false">_xlfn.STDEV.P(BS478:BS497)</f>
        <v>#DIV/0!</v>
      </c>
      <c r="BT504" s="857" t="e">
        <f aca="false">_xlfn.STDEV.P(BT478:BT497)</f>
        <v>#DIV/0!</v>
      </c>
      <c r="BV504" s="729"/>
    </row>
    <row r="505" s="667" customFormat="true" ht="15" hidden="false" customHeight="false" outlineLevel="0" collapsed="false">
      <c r="C505" s="810"/>
      <c r="D505" s="893"/>
      <c r="E505" s="893"/>
      <c r="F505" s="893"/>
      <c r="G505" s="893"/>
      <c r="H505" s="893"/>
      <c r="I505" s="893"/>
      <c r="J505" s="893"/>
      <c r="K505" s="893"/>
      <c r="S505" s="869" t="s">
        <v>373</v>
      </c>
      <c r="T505" s="708"/>
      <c r="U505" s="810"/>
      <c r="V505" s="897"/>
      <c r="W505" s="898"/>
      <c r="X505" s="899"/>
      <c r="Z505" s="728"/>
      <c r="AP505" s="729"/>
      <c r="AQ505" s="810"/>
      <c r="AR505" s="810"/>
      <c r="AS505" s="810"/>
      <c r="AT505" s="863" t="s">
        <v>372</v>
      </c>
      <c r="AU505" s="868" t="n">
        <f aca="false">COUNTIF(AU478:AU497,"&gt;0")</f>
        <v>0</v>
      </c>
      <c r="AV505" s="868" t="n">
        <f aca="false">COUNTIF(AV478:AV497,"&gt;0")</f>
        <v>0</v>
      </c>
      <c r="AW505" s="810"/>
      <c r="AX505" s="868" t="n">
        <f aca="false">COUNTIF(AX478:AX497,"&gt;0")</f>
        <v>0</v>
      </c>
      <c r="AY505" s="868" t="n">
        <f aca="false">COUNTIF(AY478:AY497,"&gt;0")</f>
        <v>0</v>
      </c>
      <c r="AZ505" s="810"/>
      <c r="BA505" s="868" t="n">
        <f aca="false">COUNTIF(BA478:BA497,"&gt;0")</f>
        <v>0</v>
      </c>
      <c r="BB505" s="868" t="n">
        <f aca="false">COUNTIF(BB478:BB497,"&gt;0")</f>
        <v>0</v>
      </c>
      <c r="BC505" s="810"/>
      <c r="BD505" s="868" t="n">
        <f aca="false">COUNTIF(BD478:BD497,"&gt;0")</f>
        <v>0</v>
      </c>
      <c r="BE505" s="868" t="n">
        <f aca="false">COUNTIF(BE478:BE497,"&gt;0")</f>
        <v>0</v>
      </c>
      <c r="BF505" s="810"/>
      <c r="BG505" s="868" t="n">
        <f aca="false">COUNTIF(BG478:BG497,"&gt;0")</f>
        <v>0</v>
      </c>
      <c r="BH505" s="868" t="n">
        <f aca="false">COUNTIF(BH478:BH497,"&gt;0")</f>
        <v>0</v>
      </c>
      <c r="BI505" s="810"/>
      <c r="BJ505" s="868" t="n">
        <f aca="false">COUNTIF(BJ478:BJ497,"&gt;0")</f>
        <v>0</v>
      </c>
      <c r="BK505" s="868" t="n">
        <f aca="false">COUNTIF(BK478:BK497,"&gt;0")</f>
        <v>0</v>
      </c>
      <c r="BL505" s="810"/>
      <c r="BM505" s="868" t="n">
        <f aca="false">COUNTIF(BM478:BM497,"&gt;0")</f>
        <v>0</v>
      </c>
      <c r="BN505" s="868" t="n">
        <f aca="false">COUNTIF(BN478:BN497,"&gt;0")</f>
        <v>0</v>
      </c>
      <c r="BO505" s="810"/>
      <c r="BP505" s="868" t="n">
        <f aca="false">COUNTIF(BP478:BP497,"&gt;0")</f>
        <v>0</v>
      </c>
      <c r="BQ505" s="868" t="n">
        <f aca="false">COUNTIF(BQ478:BQ497,"&gt;0")</f>
        <v>0</v>
      </c>
      <c r="BR505" s="810"/>
      <c r="BS505" s="868" t="n">
        <f aca="false">COUNTIF(BS478:BS497,"&gt;0")</f>
        <v>0</v>
      </c>
      <c r="BT505" s="868" t="n">
        <f aca="false">COUNTIF(BT478:BT497,"&gt;0")</f>
        <v>0</v>
      </c>
      <c r="BV505" s="729"/>
    </row>
    <row r="506" s="667" customFormat="true" ht="14.25" hidden="false" customHeight="false" outlineLevel="0" collapsed="false">
      <c r="A506" s="922"/>
      <c r="B506" s="922"/>
      <c r="S506" s="870" t="s">
        <v>166</v>
      </c>
      <c r="T506" s="708"/>
      <c r="U506" s="810"/>
      <c r="V506" s="897"/>
      <c r="W506" s="898"/>
      <c r="X506" s="899"/>
      <c r="Z506" s="728"/>
      <c r="AP506" s="729"/>
      <c r="AT506" s="905"/>
      <c r="BV506" s="729"/>
    </row>
    <row r="507" s="667" customFormat="true" ht="14.25" hidden="false" customHeight="false" outlineLevel="0" collapsed="false">
      <c r="A507" s="922"/>
      <c r="B507" s="922"/>
      <c r="T507" s="708"/>
      <c r="U507" s="810"/>
      <c r="V507" s="902"/>
      <c r="W507" s="903"/>
      <c r="X507" s="904"/>
      <c r="Z507" s="728"/>
      <c r="AP507" s="729"/>
      <c r="AT507" s="905"/>
      <c r="BV507" s="729"/>
    </row>
    <row r="508" s="667" customFormat="true" ht="14.25" hidden="false" customHeight="false" outlineLevel="0" collapsed="false">
      <c r="A508" s="922"/>
      <c r="B508" s="922"/>
      <c r="T508" s="708"/>
      <c r="U508" s="810"/>
      <c r="V508" s="810"/>
      <c r="W508" s="810"/>
      <c r="X508" s="810"/>
      <c r="Z508" s="728"/>
      <c r="AP508" s="729"/>
      <c r="AQ508" s="905"/>
      <c r="AR508" s="905"/>
      <c r="AS508" s="905"/>
      <c r="AT508" s="905"/>
      <c r="AU508" s="905"/>
      <c r="AV508" s="905"/>
      <c r="AW508" s="905"/>
      <c r="AX508" s="905"/>
      <c r="AY508" s="905"/>
      <c r="AZ508" s="905"/>
      <c r="BA508" s="905"/>
      <c r="BB508" s="905"/>
      <c r="BC508" s="905"/>
      <c r="BD508" s="905"/>
      <c r="BE508" s="905"/>
      <c r="BF508" s="905"/>
      <c r="BG508" s="905"/>
      <c r="BH508" s="905"/>
      <c r="BI508" s="905"/>
      <c r="BJ508" s="905"/>
      <c r="BK508" s="905"/>
      <c r="BL508" s="905"/>
      <c r="BM508" s="905"/>
      <c r="BN508" s="905"/>
      <c r="BO508" s="905"/>
      <c r="BP508" s="905"/>
      <c r="BQ508" s="905"/>
      <c r="BR508" s="905"/>
      <c r="BS508" s="905"/>
      <c r="BT508" s="905"/>
      <c r="BU508" s="905"/>
      <c r="BV508" s="729"/>
    </row>
    <row r="509" s="600" customFormat="true" ht="15.75" hidden="false" customHeight="false" outlineLevel="0" collapsed="false">
      <c r="A509" s="800" t="n">
        <f aca="false">1+A475</f>
        <v>14</v>
      </c>
      <c r="B509" s="800"/>
      <c r="C509" s="612" t="str">
        <f aca="false">'Advanced Controls'!G121</f>
        <v>Fuel Reduction Factor SOLUTION</v>
      </c>
      <c r="D509" s="881"/>
      <c r="E509" s="881"/>
      <c r="F509" s="881"/>
      <c r="G509" s="881"/>
      <c r="H509" s="881"/>
      <c r="K509" s="881"/>
      <c r="L509" s="881"/>
      <c r="M509" s="802"/>
      <c r="N509" s="802"/>
      <c r="O509" s="802"/>
      <c r="T509" s="883"/>
      <c r="U509" s="883"/>
      <c r="Z509" s="883"/>
      <c r="AQ509" s="771" t="n">
        <f aca="false">A509</f>
        <v>14</v>
      </c>
      <c r="AR509" s="771" t="str">
        <f aca="false">C509</f>
        <v>Fuel Reduction Factor SOLUTION</v>
      </c>
      <c r="AT509" s="883"/>
    </row>
    <row r="510" s="667" customFormat="true" ht="15" hidden="false" customHeight="false" outlineLevel="0" collapsed="false">
      <c r="A510" s="884"/>
      <c r="B510" s="884"/>
      <c r="C510" s="884"/>
      <c r="D510" s="785"/>
      <c r="E510" s="785"/>
      <c r="F510" s="785"/>
      <c r="G510" s="785"/>
      <c r="H510" s="785"/>
      <c r="K510" s="785"/>
      <c r="L510" s="785"/>
      <c r="M510" s="810"/>
      <c r="N510" s="810"/>
      <c r="O510" s="810"/>
      <c r="T510" s="708"/>
      <c r="U510" s="708"/>
      <c r="Z510" s="728"/>
      <c r="AP510" s="729"/>
      <c r="AQ510" s="628"/>
      <c r="AR510" s="628"/>
      <c r="AS510" s="628"/>
      <c r="AT510" s="628"/>
      <c r="AU510" s="809" t="e">
        <f aca="false">IF($AT$44="Region",'Advanced Controls'!$A$59,#REF!)</f>
        <v>#REF!</v>
      </c>
      <c r="AV510" s="809"/>
      <c r="AW510" s="628"/>
      <c r="AX510" s="809" t="e">
        <f aca="false">IF($AT$44="Region",'Advanced Controls'!$A$60,#REF!)</f>
        <v>#REF!</v>
      </c>
      <c r="AY510" s="809"/>
      <c r="AZ510" s="628"/>
      <c r="BA510" s="809" t="e">
        <f aca="false">IF($AT$44="Region",'Advanced Controls'!$A$61,#REF!)</f>
        <v>#REF!</v>
      </c>
      <c r="BB510" s="809"/>
      <c r="BC510" s="628"/>
      <c r="BD510" s="809" t="e">
        <f aca="false">IF($AT$44="Region",'Advanced Controls'!$A$62,#REF!)</f>
        <v>#REF!</v>
      </c>
      <c r="BE510" s="809"/>
      <c r="BF510" s="628"/>
      <c r="BG510" s="809" t="e">
        <f aca="false">IF($AT$44="Region",'Advanced Controls'!$A$63,#REF!)</f>
        <v>#REF!</v>
      </c>
      <c r="BH510" s="809"/>
      <c r="BI510" s="628"/>
      <c r="BJ510" s="809" t="s">
        <v>80</v>
      </c>
      <c r="BK510" s="809"/>
      <c r="BL510" s="628"/>
      <c r="BM510" s="809" t="s">
        <v>81</v>
      </c>
      <c r="BN510" s="809"/>
      <c r="BO510" s="628"/>
      <c r="BP510" s="809" t="s">
        <v>82</v>
      </c>
      <c r="BQ510" s="809"/>
      <c r="BR510" s="628"/>
      <c r="BS510" s="809" t="s">
        <v>83</v>
      </c>
      <c r="BT510" s="809"/>
      <c r="BU510" s="628"/>
      <c r="BV510" s="729"/>
    </row>
    <row r="511" s="667" customFormat="true" ht="45.75" hidden="false" customHeight="false" outlineLevel="0" collapsed="false">
      <c r="A511" s="848" t="s">
        <v>329</v>
      </c>
      <c r="B511" s="812" t="s">
        <v>104</v>
      </c>
      <c r="C511" s="816" t="s">
        <v>330</v>
      </c>
      <c r="D511" s="907" t="s">
        <v>331</v>
      </c>
      <c r="E511" s="907" t="s">
        <v>332</v>
      </c>
      <c r="F511" s="816" t="s">
        <v>333</v>
      </c>
      <c r="G511" s="815" t="s">
        <v>326</v>
      </c>
      <c r="H511" s="816" t="s">
        <v>334</v>
      </c>
      <c r="I511" s="816" t="s">
        <v>335</v>
      </c>
      <c r="J511" s="816" t="s">
        <v>336</v>
      </c>
      <c r="K511" s="908" t="s">
        <v>337</v>
      </c>
      <c r="L511" s="818" t="s">
        <v>338</v>
      </c>
      <c r="M511" s="819" t="s">
        <v>339</v>
      </c>
      <c r="N511" s="820" t="s">
        <v>340</v>
      </c>
      <c r="O511" s="821" t="s">
        <v>341</v>
      </c>
      <c r="P511" s="820" t="s">
        <v>342</v>
      </c>
      <c r="Q511" s="807"/>
      <c r="R511" s="822" t="s">
        <v>343</v>
      </c>
      <c r="S511" s="823" t="s">
        <v>344</v>
      </c>
      <c r="T511" s="824" t="s">
        <v>345</v>
      </c>
      <c r="U511" s="823" t="s">
        <v>346</v>
      </c>
      <c r="V511" s="825" t="s">
        <v>347</v>
      </c>
      <c r="W511" s="807"/>
      <c r="X511" s="807"/>
      <c r="Z511" s="728"/>
      <c r="AP511" s="729"/>
      <c r="AQ511" s="807"/>
      <c r="AR511" s="807"/>
      <c r="AS511" s="825" t="s">
        <v>348</v>
      </c>
      <c r="AT511" s="807"/>
      <c r="AU511" s="826" t="s">
        <v>344</v>
      </c>
      <c r="AV511" s="827" t="s">
        <v>345</v>
      </c>
      <c r="AW511" s="807"/>
      <c r="AX511" s="826" t="s">
        <v>344</v>
      </c>
      <c r="AY511" s="827" t="s">
        <v>345</v>
      </c>
      <c r="AZ511" s="807"/>
      <c r="BA511" s="826" t="s">
        <v>344</v>
      </c>
      <c r="BB511" s="827" t="s">
        <v>345</v>
      </c>
      <c r="BC511" s="807"/>
      <c r="BD511" s="826" t="s">
        <v>344</v>
      </c>
      <c r="BE511" s="827" t="s">
        <v>345</v>
      </c>
      <c r="BF511" s="807"/>
      <c r="BG511" s="826" t="s">
        <v>344</v>
      </c>
      <c r="BH511" s="827" t="s">
        <v>345</v>
      </c>
      <c r="BI511" s="807"/>
      <c r="BJ511" s="826" t="s">
        <v>344</v>
      </c>
      <c r="BK511" s="827" t="s">
        <v>345</v>
      </c>
      <c r="BL511" s="807"/>
      <c r="BM511" s="826" t="s">
        <v>344</v>
      </c>
      <c r="BN511" s="827" t="s">
        <v>345</v>
      </c>
      <c r="BO511" s="807"/>
      <c r="BP511" s="826" t="s">
        <v>344</v>
      </c>
      <c r="BQ511" s="827" t="s">
        <v>345</v>
      </c>
      <c r="BR511" s="807"/>
      <c r="BS511" s="826" t="s">
        <v>344</v>
      </c>
      <c r="BT511" s="827" t="s">
        <v>345</v>
      </c>
      <c r="BU511" s="807"/>
      <c r="BV511" s="729"/>
    </row>
    <row r="512" s="667" customFormat="true" ht="15" hidden="false" customHeight="false" outlineLevel="0" collapsed="false">
      <c r="A512" s="828" t="n">
        <v>1</v>
      </c>
      <c r="B512" s="829" t="str">
        <f aca="false">CONCATENATE(E512,": ",C512)</f>
        <v>: </v>
      </c>
      <c r="C512" s="831"/>
      <c r="D512" s="831"/>
      <c r="E512" s="831"/>
      <c r="F512" s="871"/>
      <c r="G512" s="831"/>
      <c r="H512" s="832"/>
      <c r="I512" s="830"/>
      <c r="J512" s="830"/>
      <c r="K512" s="834"/>
      <c r="L512" s="834"/>
      <c r="M512" s="833"/>
      <c r="N512" s="836" t="s">
        <v>15</v>
      </c>
      <c r="O512" s="837"/>
      <c r="P512" s="833"/>
      <c r="Q512" s="838"/>
      <c r="R512" s="839"/>
      <c r="S512" s="840" t="str">
        <f aca="false">IF(R512="Y","",IF(AND(M512="",K512=""),"",IF(M512="",K512,M512)))</f>
        <v/>
      </c>
      <c r="T512" s="841" t="str">
        <f aca="false">IF(S512="","",IF($S$540="Y",U512,IF(S512&gt;=$S$532-$AB$35*$S$536,IF(S512&lt;=$S$532+$AB$35*$S$536,S512,""),"")))</f>
        <v/>
      </c>
      <c r="U512" s="840" t="str">
        <f aca="false">IF(R512="Y","",IF(AND(M512="",K512=""),"",IF(M512="",K512*O512,M512*O512)))</f>
        <v/>
      </c>
      <c r="V512" s="842" t="str">
        <f aca="false">IF(AND(N512="",L512=""),"",IF(N512="",L512,N512))</f>
        <v>%</v>
      </c>
      <c r="W512" s="628"/>
      <c r="X512" s="628"/>
      <c r="Z512" s="728"/>
      <c r="AP512" s="729"/>
      <c r="AQ512" s="628"/>
      <c r="AR512" s="628"/>
      <c r="AS512" s="843" t="str">
        <f aca="false">$U512</f>
        <v/>
      </c>
      <c r="AT512" s="628"/>
      <c r="AU512" s="843" t="e">
        <f aca="false">IF($AT$44="region",IF($E512=AU$762,$S512,""),IF($G512=AU$762,$S512,""))</f>
        <v>#REF!</v>
      </c>
      <c r="AV512" s="843" t="e">
        <f aca="false">IF($AT$44="Region",IF($E512=AU$762,$T512,""),IF($G512=AU$762,$T512,""))</f>
        <v>#REF!</v>
      </c>
      <c r="AW512" s="628"/>
      <c r="AX512" s="843" t="e">
        <f aca="false">IF($AT$44="region",IF($E512=AX$762,$S512,""),IF($G512=AX$762,$S512,""))</f>
        <v>#REF!</v>
      </c>
      <c r="AY512" s="843" t="e">
        <f aca="false">IF($AT$44="Region",IF($E512=AX$762,$T512,""),IF($G512=AX$762,$T512,""))</f>
        <v>#REF!</v>
      </c>
      <c r="AZ512" s="628"/>
      <c r="BA512" s="843" t="e">
        <f aca="false">IF($AT$44="region",IF($E512=BA$762,$S512,""),IF($G512=BA$762,$S512,""))</f>
        <v>#REF!</v>
      </c>
      <c r="BB512" s="843" t="e">
        <f aca="false">IF($AT$44="Region",IF($E512=BA$762,$T512,""),IF($G512=BA$762,$T512,""))</f>
        <v>#REF!</v>
      </c>
      <c r="BC512" s="628"/>
      <c r="BD512" s="843" t="e">
        <f aca="false">IF($AT$44="region",IF($E512=BD$762,$S512,""),IF($G512=BD$762,$S512,""))</f>
        <v>#REF!</v>
      </c>
      <c r="BE512" s="843" t="e">
        <f aca="false">IF($AT$44="Region",IF($E512=BD$762,$T512,""),IF($G512=BD$762,$T512,""))</f>
        <v>#REF!</v>
      </c>
      <c r="BF512" s="628"/>
      <c r="BG512" s="843" t="e">
        <f aca="false">IF($AT$44="region",IF($E512=BG$762,$S512,""),IF($G512=BG$762,$S512,""))</f>
        <v>#REF!</v>
      </c>
      <c r="BH512" s="843" t="e">
        <f aca="false">IF($AT$44="Region",IF($E512=BG$762,$T512,""),IF($G512=BG$762,$T512,""))</f>
        <v>#REF!</v>
      </c>
      <c r="BI512" s="628"/>
      <c r="BJ512" s="843" t="str">
        <f aca="false">IF($E512=$BJ$47,S512,"")</f>
        <v/>
      </c>
      <c r="BK512" s="843" t="str">
        <f aca="false">IF($E512=$BJ$47,T512,"")</f>
        <v/>
      </c>
      <c r="BL512" s="628"/>
      <c r="BM512" s="843" t="str">
        <f aca="false">IF($E512=$BM$47,S512,"")</f>
        <v/>
      </c>
      <c r="BN512" s="843" t="str">
        <f aca="false">IF($E512=$BM$47,T512,"")</f>
        <v/>
      </c>
      <c r="BO512" s="628"/>
      <c r="BP512" s="843" t="str">
        <f aca="false">IF($E512=$BP$47,S512,"")</f>
        <v/>
      </c>
      <c r="BQ512" s="843" t="str">
        <f aca="false">IF($E512=$BP$47,T512,"")</f>
        <v/>
      </c>
      <c r="BR512" s="628"/>
      <c r="BS512" s="843" t="str">
        <f aca="false">IF($E512=$BS$47,S512,"")</f>
        <v/>
      </c>
      <c r="BT512" s="843" t="str">
        <f aca="false">IF($E512=$BS$47,T512,"")</f>
        <v/>
      </c>
      <c r="BU512" s="628"/>
      <c r="BV512" s="729"/>
    </row>
    <row r="513" s="667" customFormat="true" ht="15" hidden="false" customHeight="false" outlineLevel="0" collapsed="false">
      <c r="A513" s="828" t="n">
        <v>2</v>
      </c>
      <c r="B513" s="829" t="str">
        <f aca="false">CONCATENATE(E513,": ",C513)</f>
        <v>: </v>
      </c>
      <c r="C513" s="831"/>
      <c r="D513" s="831"/>
      <c r="E513" s="831"/>
      <c r="F513" s="831"/>
      <c r="G513" s="831"/>
      <c r="H513" s="832"/>
      <c r="I513" s="830"/>
      <c r="J513" s="830"/>
      <c r="K513" s="837"/>
      <c r="L513" s="834"/>
      <c r="M513" s="833"/>
      <c r="N513" s="836" t="s">
        <v>15</v>
      </c>
      <c r="O513" s="837"/>
      <c r="P513" s="833"/>
      <c r="Q513" s="838"/>
      <c r="R513" s="839"/>
      <c r="S513" s="840" t="str">
        <f aca="false">IF(R513="Y","",IF(AND(M513="",K513=""),"",IF(M513="",K513,M513)))</f>
        <v/>
      </c>
      <c r="T513" s="841" t="str">
        <f aca="false">IF(S513="","",IF($S$540="Y",U513,IF(S513&gt;=$S$532-$AB$35*$S$536,IF(S513&lt;=$S$532+$AB$35*$S$536,S513,""),"")))</f>
        <v/>
      </c>
      <c r="U513" s="840" t="str">
        <f aca="false">IF(R513="Y","",IF(AND(M513="",K513=""),"",IF(M513="",K513*O513,M513*O513)))</f>
        <v/>
      </c>
      <c r="V513" s="842" t="str">
        <f aca="false">IF(AND(N513="",L513=""),"",IF(N513="",L513,N513))</f>
        <v>%</v>
      </c>
      <c r="W513" s="628"/>
      <c r="X513" s="628"/>
      <c r="Z513" s="728"/>
      <c r="AP513" s="729"/>
      <c r="AQ513" s="628"/>
      <c r="AR513" s="628"/>
      <c r="AS513" s="844"/>
      <c r="AT513" s="628"/>
      <c r="AU513" s="843" t="e">
        <f aca="false">IF($AT$44="region",IF($E513=AU$762,$S513,""),IF($G513=AU$762,$S513,""))</f>
        <v>#REF!</v>
      </c>
      <c r="AV513" s="843" t="e">
        <f aca="false">IF($AT$44="Region",IF($E513=AU$762,$T513,""),IF($G513=AU$762,$T513,""))</f>
        <v>#REF!</v>
      </c>
      <c r="AW513" s="628"/>
      <c r="AX513" s="843" t="e">
        <f aca="false">IF($AT$44="region",IF($E513=AX$762,$S513,""),IF($G513=AX$762,$S513,""))</f>
        <v>#REF!</v>
      </c>
      <c r="AY513" s="843" t="e">
        <f aca="false">IF($AT$44="Region",IF($E513=AX$762,$T513,""),IF($G513=AX$762,$T513,""))</f>
        <v>#REF!</v>
      </c>
      <c r="AZ513" s="628"/>
      <c r="BA513" s="843" t="e">
        <f aca="false">IF($AT$44="region",IF($E513=BA$762,$S513,""),IF($G513=BA$762,$S513,""))</f>
        <v>#REF!</v>
      </c>
      <c r="BB513" s="843" t="e">
        <f aca="false">IF($AT$44="Region",IF($E513=BA$762,$T513,""),IF($G513=BA$762,$T513,""))</f>
        <v>#REF!</v>
      </c>
      <c r="BC513" s="628"/>
      <c r="BD513" s="843" t="e">
        <f aca="false">IF($AT$44="region",IF($E513=BD$762,$S513,""),IF($G513=BD$762,$S513,""))</f>
        <v>#REF!</v>
      </c>
      <c r="BE513" s="843" t="e">
        <f aca="false">IF($AT$44="Region",IF($E513=BD$762,$T513,""),IF($G513=BD$762,$T513,""))</f>
        <v>#REF!</v>
      </c>
      <c r="BF513" s="628"/>
      <c r="BG513" s="843" t="e">
        <f aca="false">IF($AT$44="region",IF($E513=BG$762,$S513,""),IF($G513=BG$762,$S513,""))</f>
        <v>#REF!</v>
      </c>
      <c r="BH513" s="843" t="e">
        <f aca="false">IF($AT$44="Region",IF($E513=BG$762,$T513,""),IF($G513=BG$762,$T513,""))</f>
        <v>#REF!</v>
      </c>
      <c r="BI513" s="628"/>
      <c r="BJ513" s="843" t="str">
        <f aca="false">IF($E513=$BJ$47,S513,"")</f>
        <v/>
      </c>
      <c r="BK513" s="843" t="str">
        <f aca="false">IF($E513=$BJ$47,T513,"")</f>
        <v/>
      </c>
      <c r="BL513" s="628"/>
      <c r="BM513" s="843" t="str">
        <f aca="false">IF($E513=$BM$47,S513,"")</f>
        <v/>
      </c>
      <c r="BN513" s="843" t="str">
        <f aca="false">IF($E513=$BM$47,T513,"")</f>
        <v/>
      </c>
      <c r="BO513" s="628"/>
      <c r="BP513" s="843" t="str">
        <f aca="false">IF($E513=$BP$47,S513,"")</f>
        <v/>
      </c>
      <c r="BQ513" s="843" t="str">
        <f aca="false">IF($E513=$BP$47,T513,"")</f>
        <v/>
      </c>
      <c r="BR513" s="628"/>
      <c r="BS513" s="843" t="str">
        <f aca="false">IF($E513=$BS$47,S513,"")</f>
        <v/>
      </c>
      <c r="BT513" s="843" t="str">
        <f aca="false">IF($E513=$BS$47,T513,"")</f>
        <v/>
      </c>
      <c r="BU513" s="628"/>
      <c r="BV513" s="729"/>
    </row>
    <row r="514" s="667" customFormat="true" ht="15" hidden="false" customHeight="false" outlineLevel="0" collapsed="false">
      <c r="A514" s="828" t="n">
        <v>3</v>
      </c>
      <c r="B514" s="829" t="str">
        <f aca="false">CONCATENATE(E514,": ",C514)</f>
        <v>: </v>
      </c>
      <c r="C514" s="830"/>
      <c r="D514" s="830"/>
      <c r="E514" s="831"/>
      <c r="F514" s="830"/>
      <c r="G514" s="831"/>
      <c r="H514" s="832"/>
      <c r="I514" s="830"/>
      <c r="J514" s="830"/>
      <c r="K514" s="833"/>
      <c r="L514" s="834"/>
      <c r="M514" s="833"/>
      <c r="N514" s="836" t="s">
        <v>15</v>
      </c>
      <c r="O514" s="837"/>
      <c r="P514" s="833"/>
      <c r="Q514" s="838"/>
      <c r="R514" s="839"/>
      <c r="S514" s="840" t="str">
        <f aca="false">IF(R514="Y","",IF(AND(M514="",K514=""),"",IF(M514="",K514,M514)))</f>
        <v/>
      </c>
      <c r="T514" s="841" t="str">
        <f aca="false">IF(S514="","",IF($S$540="Y",U514,IF(S514&gt;=$S$532-$AB$35*$S$536,IF(S514&lt;=$S$532+$AB$35*$S$536,S514,""),"")))</f>
        <v/>
      </c>
      <c r="U514" s="840" t="str">
        <f aca="false">IF(R514="Y","",IF(AND(M514="",K514=""),"",IF(M514="",K514*O514,M514*O514)))</f>
        <v/>
      </c>
      <c r="V514" s="842" t="str">
        <f aca="false">IF(AND(N514="",L514=""),"",IF(N514="",L514,N514))</f>
        <v>%</v>
      </c>
      <c r="W514" s="628"/>
      <c r="X514" s="628"/>
      <c r="Z514" s="728"/>
      <c r="AP514" s="729"/>
      <c r="AQ514" s="628"/>
      <c r="AR514" s="628"/>
      <c r="AS514" s="844"/>
      <c r="AT514" s="628"/>
      <c r="AU514" s="843" t="e">
        <f aca="false">IF($AT$44="region",IF($E514=AU$762,$S514,""),IF($G514=AU$762,$S514,""))</f>
        <v>#REF!</v>
      </c>
      <c r="AV514" s="843" t="e">
        <f aca="false">IF($AT$44="Region",IF($E514=AU$762,$T514,""),IF($G514=AU$762,$T514,""))</f>
        <v>#REF!</v>
      </c>
      <c r="AW514" s="628"/>
      <c r="AX514" s="843" t="e">
        <f aca="false">IF($AT$44="region",IF($E514=AX$762,$S514,""),IF($G514=AX$762,$S514,""))</f>
        <v>#REF!</v>
      </c>
      <c r="AY514" s="843" t="e">
        <f aca="false">IF($AT$44="Region",IF($E514=AX$762,$T514,""),IF($G514=AX$762,$T514,""))</f>
        <v>#REF!</v>
      </c>
      <c r="AZ514" s="628"/>
      <c r="BA514" s="843" t="e">
        <f aca="false">IF($AT$44="region",IF($E514=BA$762,$S514,""),IF($G514=BA$762,$S514,""))</f>
        <v>#REF!</v>
      </c>
      <c r="BB514" s="843" t="e">
        <f aca="false">IF($AT$44="Region",IF($E514=BA$762,$T514,""),IF($G514=BA$762,$T514,""))</f>
        <v>#REF!</v>
      </c>
      <c r="BC514" s="628"/>
      <c r="BD514" s="843" t="e">
        <f aca="false">IF($AT$44="region",IF($E514=BD$762,$S514,""),IF($G514=BD$762,$S514,""))</f>
        <v>#REF!</v>
      </c>
      <c r="BE514" s="843" t="e">
        <f aca="false">IF($AT$44="Region",IF($E514=BD$762,$T514,""),IF($G514=BD$762,$T514,""))</f>
        <v>#REF!</v>
      </c>
      <c r="BF514" s="628"/>
      <c r="BG514" s="843" t="e">
        <f aca="false">IF($AT$44="region",IF($E514=BG$762,$S514,""),IF($G514=BG$762,$S514,""))</f>
        <v>#REF!</v>
      </c>
      <c r="BH514" s="843" t="e">
        <f aca="false">IF($AT$44="Region",IF($E514=BG$762,$T514,""),IF($G514=BG$762,$T514,""))</f>
        <v>#REF!</v>
      </c>
      <c r="BI514" s="628"/>
      <c r="BJ514" s="843" t="str">
        <f aca="false">IF($E514=$BJ$47,S514,"")</f>
        <v/>
      </c>
      <c r="BK514" s="843" t="str">
        <f aca="false">IF($E514=$BJ$47,T514,"")</f>
        <v/>
      </c>
      <c r="BL514" s="628"/>
      <c r="BM514" s="843" t="str">
        <f aca="false">IF($E514=$BM$47,S514,"")</f>
        <v/>
      </c>
      <c r="BN514" s="843" t="str">
        <f aca="false">IF($E514=$BM$47,T514,"")</f>
        <v/>
      </c>
      <c r="BO514" s="628"/>
      <c r="BP514" s="843" t="str">
        <f aca="false">IF($E514=$BP$47,S514,"")</f>
        <v/>
      </c>
      <c r="BQ514" s="843" t="str">
        <f aca="false">IF($E514=$BP$47,T514,"")</f>
        <v/>
      </c>
      <c r="BR514" s="628"/>
      <c r="BS514" s="843" t="str">
        <f aca="false">IF($E514=$BS$47,S514,"")</f>
        <v/>
      </c>
      <c r="BT514" s="843" t="str">
        <f aca="false">IF($E514=$BS$47,T514,"")</f>
        <v/>
      </c>
      <c r="BU514" s="628"/>
      <c r="BV514" s="729"/>
    </row>
    <row r="515" s="667" customFormat="true" ht="15" hidden="false" customHeight="false" outlineLevel="0" collapsed="false">
      <c r="A515" s="828" t="n">
        <v>4</v>
      </c>
      <c r="B515" s="829" t="str">
        <f aca="false">CONCATENATE(E515,": ",C515)</f>
        <v>: </v>
      </c>
      <c r="C515" s="830"/>
      <c r="D515" s="830"/>
      <c r="E515" s="831"/>
      <c r="F515" s="830"/>
      <c r="G515" s="831"/>
      <c r="H515" s="832"/>
      <c r="I515" s="830"/>
      <c r="J515" s="830"/>
      <c r="K515" s="833"/>
      <c r="L515" s="834"/>
      <c r="M515" s="833"/>
      <c r="N515" s="836" t="s">
        <v>15</v>
      </c>
      <c r="O515" s="837"/>
      <c r="P515" s="833"/>
      <c r="Q515" s="838"/>
      <c r="R515" s="839"/>
      <c r="S515" s="840" t="str">
        <f aca="false">IF(R515="Y","",IF(AND(M515="",K515=""),"",IF(M515="",K515,M515)))</f>
        <v/>
      </c>
      <c r="T515" s="841" t="str">
        <f aca="false">IF(S515="","",IF($S$540="Y",U515,IF(S515&gt;=$S$532-$AB$35*$S$536,IF(S515&lt;=$S$532+$AB$35*$S$536,S515,""),"")))</f>
        <v/>
      </c>
      <c r="U515" s="840" t="str">
        <f aca="false">IF(R515="Y","",IF(AND(M515="",K515=""),"",IF(M515="",K515*O515,M515*O515)))</f>
        <v/>
      </c>
      <c r="V515" s="842" t="str">
        <f aca="false">IF(AND(N515="",L515=""),"",IF(N515="",L515,N515))</f>
        <v>%</v>
      </c>
      <c r="W515" s="628"/>
      <c r="X515" s="628"/>
      <c r="Z515" s="728"/>
      <c r="AP515" s="729"/>
      <c r="AQ515" s="628"/>
      <c r="AR515" s="628"/>
      <c r="AS515" s="844"/>
      <c r="AT515" s="628"/>
      <c r="AU515" s="843" t="e">
        <f aca="false">IF($AT$44="region",IF($E515=AU$762,$S515,""),IF($G515=AU$762,$S515,""))</f>
        <v>#REF!</v>
      </c>
      <c r="AV515" s="843" t="e">
        <f aca="false">IF($AT$44="Region",IF($E515=AU$762,$T515,""),IF($G515=AU$762,$T515,""))</f>
        <v>#REF!</v>
      </c>
      <c r="AW515" s="628"/>
      <c r="AX515" s="843" t="e">
        <f aca="false">IF($AT$44="region",IF($E515=AX$762,$S515,""),IF($G515=AX$762,$S515,""))</f>
        <v>#REF!</v>
      </c>
      <c r="AY515" s="843" t="e">
        <f aca="false">IF($AT$44="Region",IF($E515=AX$762,$T515,""),IF($G515=AX$762,$T515,""))</f>
        <v>#REF!</v>
      </c>
      <c r="AZ515" s="628"/>
      <c r="BA515" s="843" t="e">
        <f aca="false">IF($AT$44="region",IF($E515=BA$762,$S515,""),IF($G515=BA$762,$S515,""))</f>
        <v>#REF!</v>
      </c>
      <c r="BB515" s="843" t="e">
        <f aca="false">IF($AT$44="Region",IF($E515=BA$762,$T515,""),IF($G515=BA$762,$T515,""))</f>
        <v>#REF!</v>
      </c>
      <c r="BC515" s="628"/>
      <c r="BD515" s="843" t="e">
        <f aca="false">IF($AT$44="region",IF($E515=BD$762,$S515,""),IF($G515=BD$762,$S515,""))</f>
        <v>#REF!</v>
      </c>
      <c r="BE515" s="843" t="e">
        <f aca="false">IF($AT$44="Region",IF($E515=BD$762,$T515,""),IF($G515=BD$762,$T515,""))</f>
        <v>#REF!</v>
      </c>
      <c r="BF515" s="628"/>
      <c r="BG515" s="843" t="e">
        <f aca="false">IF($AT$44="region",IF($E515=BG$762,$S515,""),IF($G515=BG$762,$S515,""))</f>
        <v>#REF!</v>
      </c>
      <c r="BH515" s="843" t="e">
        <f aca="false">IF($AT$44="Region",IF($E515=BG$762,$T515,""),IF($G515=BG$762,$T515,""))</f>
        <v>#REF!</v>
      </c>
      <c r="BI515" s="628"/>
      <c r="BJ515" s="843" t="str">
        <f aca="false">IF($E515=$BJ$47,S515,"")</f>
        <v/>
      </c>
      <c r="BK515" s="843" t="str">
        <f aca="false">IF($E515=$BJ$47,T515,"")</f>
        <v/>
      </c>
      <c r="BL515" s="628"/>
      <c r="BM515" s="843" t="str">
        <f aca="false">IF($E515=$BM$47,S515,"")</f>
        <v/>
      </c>
      <c r="BN515" s="843" t="str">
        <f aca="false">IF($E515=$BM$47,T515,"")</f>
        <v/>
      </c>
      <c r="BO515" s="628"/>
      <c r="BP515" s="843" t="str">
        <f aca="false">IF($E515=$BP$47,S515,"")</f>
        <v/>
      </c>
      <c r="BQ515" s="843" t="str">
        <f aca="false">IF($E515=$BP$47,T515,"")</f>
        <v/>
      </c>
      <c r="BR515" s="628"/>
      <c r="BS515" s="843" t="str">
        <f aca="false">IF($E515=$BS$47,S515,"")</f>
        <v/>
      </c>
      <c r="BT515" s="843" t="str">
        <f aca="false">IF($E515=$BS$47,T515,"")</f>
        <v/>
      </c>
      <c r="BU515" s="628"/>
      <c r="BV515" s="729"/>
    </row>
    <row r="516" s="667" customFormat="true" ht="15" hidden="false" customHeight="false" outlineLevel="0" collapsed="false">
      <c r="A516" s="828" t="n">
        <v>5</v>
      </c>
      <c r="B516" s="829" t="str">
        <f aca="false">CONCATENATE(E516,": ",C516)</f>
        <v>: </v>
      </c>
      <c r="C516" s="830"/>
      <c r="D516" s="830"/>
      <c r="E516" s="831"/>
      <c r="F516" s="830"/>
      <c r="G516" s="831"/>
      <c r="H516" s="832"/>
      <c r="I516" s="830"/>
      <c r="J516" s="830"/>
      <c r="K516" s="833"/>
      <c r="L516" s="834"/>
      <c r="M516" s="833"/>
      <c r="N516" s="836" t="s">
        <v>15</v>
      </c>
      <c r="O516" s="837"/>
      <c r="P516" s="833"/>
      <c r="Q516" s="838"/>
      <c r="R516" s="839"/>
      <c r="S516" s="840" t="str">
        <f aca="false">IF(R516="Y","",IF(AND(M516="",K516=""),"",IF(M516="",K516,M516)))</f>
        <v/>
      </c>
      <c r="T516" s="841" t="str">
        <f aca="false">IF(S516="","",IF($S$540="Y",U516,IF(S516&gt;=$S$532-$AB$35*$S$536,IF(S516&lt;=$S$532+$AB$35*$S$536,S516,""),"")))</f>
        <v/>
      </c>
      <c r="U516" s="840" t="str">
        <f aca="false">IF(R516="Y","",IF(AND(M516="",K516=""),"",IF(M516="",K516*O516,M516*O516)))</f>
        <v/>
      </c>
      <c r="V516" s="842" t="str">
        <f aca="false">IF(AND(N516="",L516=""),"",IF(N516="",L516,N516))</f>
        <v>%</v>
      </c>
      <c r="W516" s="628"/>
      <c r="X516" s="628"/>
      <c r="Z516" s="728"/>
      <c r="AP516" s="729"/>
      <c r="AQ516" s="628"/>
      <c r="AR516" s="628"/>
      <c r="AS516" s="844"/>
      <c r="AT516" s="628"/>
      <c r="AU516" s="843" t="e">
        <f aca="false">IF($AT$44="region",IF($E516=AU$762,$S516,""),IF($G516=AU$762,$S516,""))</f>
        <v>#REF!</v>
      </c>
      <c r="AV516" s="843" t="e">
        <f aca="false">IF($AT$44="Region",IF($E516=AU$762,$T516,""),IF($G516=AU$762,$T516,""))</f>
        <v>#REF!</v>
      </c>
      <c r="AW516" s="628"/>
      <c r="AX516" s="843" t="e">
        <f aca="false">IF($AT$44="region",IF($E516=AX$762,$S516,""),IF($G516=AX$762,$S516,""))</f>
        <v>#REF!</v>
      </c>
      <c r="AY516" s="843" t="e">
        <f aca="false">IF($AT$44="Region",IF($E516=AX$762,$T516,""),IF($G516=AX$762,$T516,""))</f>
        <v>#REF!</v>
      </c>
      <c r="AZ516" s="628"/>
      <c r="BA516" s="843" t="e">
        <f aca="false">IF($AT$44="region",IF($E516=BA$762,$S516,""),IF($G516=BA$762,$S516,""))</f>
        <v>#REF!</v>
      </c>
      <c r="BB516" s="843" t="e">
        <f aca="false">IF($AT$44="Region",IF($E516=BA$762,$T516,""),IF($G516=BA$762,$T516,""))</f>
        <v>#REF!</v>
      </c>
      <c r="BC516" s="628"/>
      <c r="BD516" s="843" t="e">
        <f aca="false">IF($AT$44="region",IF($E516=BD$762,$S516,""),IF($G516=BD$762,$S516,""))</f>
        <v>#REF!</v>
      </c>
      <c r="BE516" s="843" t="e">
        <f aca="false">IF($AT$44="Region",IF($E516=BD$762,$T516,""),IF($G516=BD$762,$T516,""))</f>
        <v>#REF!</v>
      </c>
      <c r="BF516" s="628"/>
      <c r="BG516" s="843" t="e">
        <f aca="false">IF($AT$44="region",IF($E516=BG$762,$S516,""),IF($G516=BG$762,$S516,""))</f>
        <v>#REF!</v>
      </c>
      <c r="BH516" s="843" t="e">
        <f aca="false">IF($AT$44="Region",IF($E516=BG$762,$T516,""),IF($G516=BG$762,$T516,""))</f>
        <v>#REF!</v>
      </c>
      <c r="BI516" s="628"/>
      <c r="BJ516" s="843" t="str">
        <f aca="false">IF($E516=$BJ$47,S516,"")</f>
        <v/>
      </c>
      <c r="BK516" s="843" t="str">
        <f aca="false">IF($E516=$BJ$47,T516,"")</f>
        <v/>
      </c>
      <c r="BL516" s="628"/>
      <c r="BM516" s="843" t="str">
        <f aca="false">IF($E516=$BM$47,S516,"")</f>
        <v/>
      </c>
      <c r="BN516" s="843" t="str">
        <f aca="false">IF($E516=$BM$47,T516,"")</f>
        <v/>
      </c>
      <c r="BO516" s="628"/>
      <c r="BP516" s="843" t="str">
        <f aca="false">IF($E516=$BP$47,S516,"")</f>
        <v/>
      </c>
      <c r="BQ516" s="843" t="str">
        <f aca="false">IF($E516=$BP$47,T516,"")</f>
        <v/>
      </c>
      <c r="BR516" s="628"/>
      <c r="BS516" s="843" t="str">
        <f aca="false">IF($E516=$BS$47,S516,"")</f>
        <v/>
      </c>
      <c r="BT516" s="843" t="str">
        <f aca="false">IF($E516=$BS$47,T516,"")</f>
        <v/>
      </c>
      <c r="BU516" s="628"/>
      <c r="BV516" s="729"/>
    </row>
    <row r="517" s="667" customFormat="true" ht="15" hidden="false" customHeight="false" outlineLevel="0" collapsed="false">
      <c r="A517" s="828" t="n">
        <v>6</v>
      </c>
      <c r="B517" s="829" t="str">
        <f aca="false">CONCATENATE(E517,": ",C517)</f>
        <v>: </v>
      </c>
      <c r="C517" s="830"/>
      <c r="D517" s="830"/>
      <c r="E517" s="831"/>
      <c r="F517" s="830"/>
      <c r="G517" s="831"/>
      <c r="H517" s="832"/>
      <c r="I517" s="830"/>
      <c r="J517" s="830"/>
      <c r="K517" s="833"/>
      <c r="L517" s="834"/>
      <c r="M517" s="833"/>
      <c r="N517" s="836" t="s">
        <v>15</v>
      </c>
      <c r="O517" s="837"/>
      <c r="P517" s="833"/>
      <c r="Q517" s="838"/>
      <c r="R517" s="839"/>
      <c r="S517" s="840" t="str">
        <f aca="false">IF(R517="Y","",IF(AND(M517="",K517=""),"",IF(M517="",K517,M517)))</f>
        <v/>
      </c>
      <c r="T517" s="841" t="str">
        <f aca="false">IF(S517="","",IF($S$540="Y",U517,IF(S517&gt;=$S$532-$AB$35*$S$536,IF(S517&lt;=$S$532+$AB$35*$S$536,S517,""),"")))</f>
        <v/>
      </c>
      <c r="U517" s="840" t="str">
        <f aca="false">IF(R517="Y","",IF(AND(M517="",K517=""),"",IF(M517="",K517*O517,M517*O517)))</f>
        <v/>
      </c>
      <c r="V517" s="842" t="str">
        <f aca="false">IF(AND(N517="",L517=""),"",IF(N517="",L517,N517))</f>
        <v>%</v>
      </c>
      <c r="W517" s="628"/>
      <c r="X517" s="628"/>
      <c r="Z517" s="728"/>
      <c r="AP517" s="729"/>
      <c r="AQ517" s="628"/>
      <c r="AR517" s="628"/>
      <c r="AS517" s="844"/>
      <c r="AT517" s="628"/>
      <c r="AU517" s="843" t="e">
        <f aca="false">IF($AT$44="region",IF($E517=AU$762,$S517,""),IF($G517=AU$762,$S517,""))</f>
        <v>#REF!</v>
      </c>
      <c r="AV517" s="843" t="e">
        <f aca="false">IF($AT$44="Region",IF($E517=AU$762,$T517,""),IF($G517=AU$762,$T517,""))</f>
        <v>#REF!</v>
      </c>
      <c r="AW517" s="628"/>
      <c r="AX517" s="843" t="e">
        <f aca="false">IF($AT$44="region",IF($E517=AX$762,$S517,""),IF($G517=AX$762,$S517,""))</f>
        <v>#REF!</v>
      </c>
      <c r="AY517" s="843" t="e">
        <f aca="false">IF($AT$44="Region",IF($E517=AX$762,$T517,""),IF($G517=AX$762,$T517,""))</f>
        <v>#REF!</v>
      </c>
      <c r="AZ517" s="628"/>
      <c r="BA517" s="843" t="e">
        <f aca="false">IF($AT$44="region",IF($E517=BA$762,$S517,""),IF($G517=BA$762,$S517,""))</f>
        <v>#REF!</v>
      </c>
      <c r="BB517" s="843" t="e">
        <f aca="false">IF($AT$44="Region",IF($E517=BA$762,$T517,""),IF($G517=BA$762,$T517,""))</f>
        <v>#REF!</v>
      </c>
      <c r="BC517" s="628"/>
      <c r="BD517" s="843" t="e">
        <f aca="false">IF($AT$44="region",IF($E517=BD$762,$S517,""),IF($G517=BD$762,$S517,""))</f>
        <v>#REF!</v>
      </c>
      <c r="BE517" s="843" t="e">
        <f aca="false">IF($AT$44="Region",IF($E517=BD$762,$T517,""),IF($G517=BD$762,$T517,""))</f>
        <v>#REF!</v>
      </c>
      <c r="BF517" s="628"/>
      <c r="BG517" s="843" t="e">
        <f aca="false">IF($AT$44="region",IF($E517=BG$762,$S517,""),IF($G517=BG$762,$S517,""))</f>
        <v>#REF!</v>
      </c>
      <c r="BH517" s="843" t="e">
        <f aca="false">IF($AT$44="Region",IF($E517=BG$762,$T517,""),IF($G517=BG$762,$T517,""))</f>
        <v>#REF!</v>
      </c>
      <c r="BI517" s="628"/>
      <c r="BJ517" s="843" t="str">
        <f aca="false">IF($E517=$BJ$47,S517,"")</f>
        <v/>
      </c>
      <c r="BK517" s="843" t="str">
        <f aca="false">IF($E517=$BJ$47,T517,"")</f>
        <v/>
      </c>
      <c r="BL517" s="628"/>
      <c r="BM517" s="843" t="str">
        <f aca="false">IF($E517=$BM$47,S517,"")</f>
        <v/>
      </c>
      <c r="BN517" s="843" t="str">
        <f aca="false">IF($E517=$BM$47,T517,"")</f>
        <v/>
      </c>
      <c r="BO517" s="628"/>
      <c r="BP517" s="843" t="str">
        <f aca="false">IF($E517=$BP$47,S517,"")</f>
        <v/>
      </c>
      <c r="BQ517" s="843" t="str">
        <f aca="false">IF($E517=$BP$47,T517,"")</f>
        <v/>
      </c>
      <c r="BR517" s="628"/>
      <c r="BS517" s="843" t="str">
        <f aca="false">IF($E517=$BS$47,S517,"")</f>
        <v/>
      </c>
      <c r="BT517" s="843" t="str">
        <f aca="false">IF($E517=$BS$47,T517,"")</f>
        <v/>
      </c>
      <c r="BU517" s="628"/>
      <c r="BV517" s="729"/>
    </row>
    <row r="518" s="667" customFormat="true" ht="15" hidden="false" customHeight="false" outlineLevel="0" collapsed="false">
      <c r="A518" s="828" t="n">
        <v>7</v>
      </c>
      <c r="B518" s="829" t="str">
        <f aca="false">CONCATENATE(E518,": ",C518)</f>
        <v>: </v>
      </c>
      <c r="C518" s="830"/>
      <c r="D518" s="830"/>
      <c r="E518" s="831"/>
      <c r="F518" s="830"/>
      <c r="G518" s="831"/>
      <c r="H518" s="832"/>
      <c r="I518" s="830"/>
      <c r="J518" s="830"/>
      <c r="K518" s="833"/>
      <c r="L518" s="834"/>
      <c r="M518" s="833"/>
      <c r="N518" s="836" t="s">
        <v>15</v>
      </c>
      <c r="O518" s="837"/>
      <c r="P518" s="833"/>
      <c r="Q518" s="838"/>
      <c r="R518" s="839"/>
      <c r="S518" s="840" t="str">
        <f aca="false">IF(R518="Y","",IF(AND(M518="",K518=""),"",IF(M518="",K518,M518)))</f>
        <v/>
      </c>
      <c r="T518" s="841" t="str">
        <f aca="false">IF(S518="","",IF($S$540="Y",U518,IF(S518&gt;=$S$532-$AB$35*$S$536,IF(S518&lt;=$S$532+$AB$35*$S$536,S518,""),"")))</f>
        <v/>
      </c>
      <c r="U518" s="840" t="str">
        <f aca="false">IF(R518="Y","",IF(AND(M518="",K518=""),"",IF(M518="",K518*O518,M518*O518)))</f>
        <v/>
      </c>
      <c r="V518" s="842" t="str">
        <f aca="false">IF(AND(N518="",L518=""),"",IF(N518="",L518,N518))</f>
        <v>%</v>
      </c>
      <c r="W518" s="628"/>
      <c r="X518" s="628"/>
      <c r="Z518" s="728"/>
      <c r="AP518" s="729"/>
      <c r="AQ518" s="628"/>
      <c r="AR518" s="628"/>
      <c r="AS518" s="844"/>
      <c r="AT518" s="628"/>
      <c r="AU518" s="843" t="e">
        <f aca="false">IF($AT$44="region",IF($E518=AU$762,$S518,""),IF($G518=AU$762,$S518,""))</f>
        <v>#REF!</v>
      </c>
      <c r="AV518" s="843" t="e">
        <f aca="false">IF($AT$44="Region",IF($E518=AU$762,$T518,""),IF($G518=AU$762,$T518,""))</f>
        <v>#REF!</v>
      </c>
      <c r="AW518" s="628"/>
      <c r="AX518" s="843" t="e">
        <f aca="false">IF($AT$44="region",IF($E518=AX$762,$S518,""),IF($G518=AX$762,$S518,""))</f>
        <v>#REF!</v>
      </c>
      <c r="AY518" s="843" t="e">
        <f aca="false">IF($AT$44="Region",IF($E518=AX$762,$T518,""),IF($G518=AX$762,$T518,""))</f>
        <v>#REF!</v>
      </c>
      <c r="AZ518" s="628"/>
      <c r="BA518" s="843" t="e">
        <f aca="false">IF($AT$44="region",IF($E518=BA$762,$S518,""),IF($G518=BA$762,$S518,""))</f>
        <v>#REF!</v>
      </c>
      <c r="BB518" s="843" t="e">
        <f aca="false">IF($AT$44="Region",IF($E518=BA$762,$T518,""),IF($G518=BA$762,$T518,""))</f>
        <v>#REF!</v>
      </c>
      <c r="BC518" s="628"/>
      <c r="BD518" s="843" t="e">
        <f aca="false">IF($AT$44="region",IF($E518=BD$762,$S518,""),IF($G518=BD$762,$S518,""))</f>
        <v>#REF!</v>
      </c>
      <c r="BE518" s="843" t="e">
        <f aca="false">IF($AT$44="Region",IF($E518=BD$762,$T518,""),IF($G518=BD$762,$T518,""))</f>
        <v>#REF!</v>
      </c>
      <c r="BF518" s="628"/>
      <c r="BG518" s="843" t="e">
        <f aca="false">IF($AT$44="region",IF($E518=BG$762,$S518,""),IF($G518=BG$762,$S518,""))</f>
        <v>#REF!</v>
      </c>
      <c r="BH518" s="843" t="e">
        <f aca="false">IF($AT$44="Region",IF($E518=BG$762,$T518,""),IF($G518=BG$762,$T518,""))</f>
        <v>#REF!</v>
      </c>
      <c r="BI518" s="628"/>
      <c r="BJ518" s="843" t="str">
        <f aca="false">IF($E518=$BJ$47,S518,"")</f>
        <v/>
      </c>
      <c r="BK518" s="843" t="str">
        <f aca="false">IF($E518=$BJ$47,T518,"")</f>
        <v/>
      </c>
      <c r="BL518" s="628"/>
      <c r="BM518" s="843" t="str">
        <f aca="false">IF($E518=$BM$47,S518,"")</f>
        <v/>
      </c>
      <c r="BN518" s="843" t="str">
        <f aca="false">IF($E518=$BM$47,T518,"")</f>
        <v/>
      </c>
      <c r="BO518" s="628"/>
      <c r="BP518" s="843" t="str">
        <f aca="false">IF($E518=$BP$47,S518,"")</f>
        <v/>
      </c>
      <c r="BQ518" s="843" t="str">
        <f aca="false">IF($E518=$BP$47,T518,"")</f>
        <v/>
      </c>
      <c r="BR518" s="628"/>
      <c r="BS518" s="843" t="str">
        <f aca="false">IF($E518=$BS$47,S518,"")</f>
        <v/>
      </c>
      <c r="BT518" s="843" t="str">
        <f aca="false">IF($E518=$BS$47,T518,"")</f>
        <v/>
      </c>
      <c r="BU518" s="628"/>
      <c r="BV518" s="729"/>
    </row>
    <row r="519" s="667" customFormat="true" ht="15" hidden="false" customHeight="false" outlineLevel="0" collapsed="false">
      <c r="A519" s="828" t="n">
        <v>8</v>
      </c>
      <c r="B519" s="829" t="str">
        <f aca="false">CONCATENATE(E519,": ",C519)</f>
        <v>: </v>
      </c>
      <c r="C519" s="830"/>
      <c r="D519" s="830"/>
      <c r="E519" s="831"/>
      <c r="F519" s="830"/>
      <c r="G519" s="831"/>
      <c r="H519" s="832"/>
      <c r="I519" s="830"/>
      <c r="J519" s="830"/>
      <c r="K519" s="833"/>
      <c r="L519" s="834"/>
      <c r="M519" s="833"/>
      <c r="N519" s="836" t="s">
        <v>15</v>
      </c>
      <c r="O519" s="837"/>
      <c r="P519" s="833"/>
      <c r="Q519" s="838"/>
      <c r="R519" s="839"/>
      <c r="S519" s="840" t="str">
        <f aca="false">IF(R519="Y","",IF(AND(M519="",K519=""),"",IF(M519="",K519,M519)))</f>
        <v/>
      </c>
      <c r="T519" s="841" t="str">
        <f aca="false">IF(S519="","",IF($S$540="Y",U519,IF(S519&gt;=$S$532-$AB$35*$S$536,IF(S519&lt;=$S$532+$AB$35*$S$536,S519,""),"")))</f>
        <v/>
      </c>
      <c r="U519" s="840" t="str">
        <f aca="false">IF(R519="Y","",IF(AND(M519="",K519=""),"",IF(M519="",K519*O519,M519*O519)))</f>
        <v/>
      </c>
      <c r="V519" s="842" t="str">
        <f aca="false">IF(AND(N519="",L519=""),"",IF(N519="",L519,N519))</f>
        <v>%</v>
      </c>
      <c r="W519" s="628"/>
      <c r="X519" s="628"/>
      <c r="Z519" s="728"/>
      <c r="AP519" s="729"/>
      <c r="AQ519" s="628"/>
      <c r="AR519" s="628"/>
      <c r="AS519" s="844"/>
      <c r="AT519" s="628"/>
      <c r="AU519" s="843" t="e">
        <f aca="false">IF($AT$44="region",IF($E519=AU$762,$S519,""),IF($G519=AU$762,$S519,""))</f>
        <v>#REF!</v>
      </c>
      <c r="AV519" s="843" t="e">
        <f aca="false">IF($AT$44="Region",IF($E519=AU$762,$T519,""),IF($G519=AU$762,$T519,""))</f>
        <v>#REF!</v>
      </c>
      <c r="AW519" s="628"/>
      <c r="AX519" s="843" t="e">
        <f aca="false">IF($AT$44="region",IF($E519=AX$762,$S519,""),IF($G519=AX$762,$S519,""))</f>
        <v>#REF!</v>
      </c>
      <c r="AY519" s="843" t="e">
        <f aca="false">IF($AT$44="Region",IF($E519=AX$762,$T519,""),IF($G519=AX$762,$T519,""))</f>
        <v>#REF!</v>
      </c>
      <c r="AZ519" s="628"/>
      <c r="BA519" s="843" t="e">
        <f aca="false">IF($AT$44="region",IF($E519=BA$762,$S519,""),IF($G519=BA$762,$S519,""))</f>
        <v>#REF!</v>
      </c>
      <c r="BB519" s="843" t="e">
        <f aca="false">IF($AT$44="Region",IF($E519=BA$762,$T519,""),IF($G519=BA$762,$T519,""))</f>
        <v>#REF!</v>
      </c>
      <c r="BC519" s="628"/>
      <c r="BD519" s="843" t="e">
        <f aca="false">IF($AT$44="region",IF($E519=BD$762,$S519,""),IF($G519=BD$762,$S519,""))</f>
        <v>#REF!</v>
      </c>
      <c r="BE519" s="843" t="e">
        <f aca="false">IF($AT$44="Region",IF($E519=BD$762,$T519,""),IF($G519=BD$762,$T519,""))</f>
        <v>#REF!</v>
      </c>
      <c r="BF519" s="628"/>
      <c r="BG519" s="843" t="e">
        <f aca="false">IF($AT$44="region",IF($E519=BG$762,$S519,""),IF($G519=BG$762,$S519,""))</f>
        <v>#REF!</v>
      </c>
      <c r="BH519" s="843" t="e">
        <f aca="false">IF($AT$44="Region",IF($E519=BG$762,$T519,""),IF($G519=BG$762,$T519,""))</f>
        <v>#REF!</v>
      </c>
      <c r="BI519" s="628"/>
      <c r="BJ519" s="843" t="str">
        <f aca="false">IF($E519=$BJ$47,S519,"")</f>
        <v/>
      </c>
      <c r="BK519" s="843" t="str">
        <f aca="false">IF($E519=$BJ$47,T519,"")</f>
        <v/>
      </c>
      <c r="BL519" s="628"/>
      <c r="BM519" s="843" t="str">
        <f aca="false">IF($E519=$BM$47,S519,"")</f>
        <v/>
      </c>
      <c r="BN519" s="843" t="str">
        <f aca="false">IF($E519=$BM$47,T519,"")</f>
        <v/>
      </c>
      <c r="BO519" s="628"/>
      <c r="BP519" s="843" t="str">
        <f aca="false">IF($E519=$BP$47,S519,"")</f>
        <v/>
      </c>
      <c r="BQ519" s="843" t="str">
        <f aca="false">IF($E519=$BP$47,T519,"")</f>
        <v/>
      </c>
      <c r="BR519" s="628"/>
      <c r="BS519" s="843" t="str">
        <f aca="false">IF($E519=$BS$47,S519,"")</f>
        <v/>
      </c>
      <c r="BT519" s="843" t="str">
        <f aca="false">IF($E519=$BS$47,T519,"")</f>
        <v/>
      </c>
      <c r="BU519" s="628"/>
      <c r="BV519" s="729"/>
    </row>
    <row r="520" s="667" customFormat="true" ht="15" hidden="false" customHeight="false" outlineLevel="0" collapsed="false">
      <c r="A520" s="828" t="n">
        <v>9</v>
      </c>
      <c r="B520" s="829" t="str">
        <f aca="false">CONCATENATE(E520,": ",C520)</f>
        <v>: </v>
      </c>
      <c r="C520" s="830"/>
      <c r="D520" s="830"/>
      <c r="E520" s="831"/>
      <c r="F520" s="830"/>
      <c r="G520" s="831"/>
      <c r="H520" s="832"/>
      <c r="I520" s="830"/>
      <c r="J520" s="830"/>
      <c r="K520" s="833"/>
      <c r="L520" s="834"/>
      <c r="M520" s="833"/>
      <c r="N520" s="836" t="s">
        <v>15</v>
      </c>
      <c r="O520" s="837"/>
      <c r="P520" s="833"/>
      <c r="Q520" s="838"/>
      <c r="R520" s="839"/>
      <c r="S520" s="840" t="str">
        <f aca="false">IF(R520="Y","",IF(AND(M520="",K520=""),"",IF(M520="",K520,M520)))</f>
        <v/>
      </c>
      <c r="T520" s="841" t="str">
        <f aca="false">IF(S520="","",IF($S$540="Y",U520,IF(S520&gt;=$S$532-$AB$35*$S$536,IF(S520&lt;=$S$532+$AB$35*$S$536,S520,""),"")))</f>
        <v/>
      </c>
      <c r="U520" s="840" t="str">
        <f aca="false">IF(R520="Y","",IF(AND(M520="",K520=""),"",IF(M520="",K520*O520,M520*O520)))</f>
        <v/>
      </c>
      <c r="V520" s="842" t="str">
        <f aca="false">IF(AND(N520="",L520=""),"",IF(N520="",L520,N520))</f>
        <v>%</v>
      </c>
      <c r="W520" s="628"/>
      <c r="X520" s="628"/>
      <c r="Z520" s="728"/>
      <c r="AP520" s="729"/>
      <c r="AQ520" s="628"/>
      <c r="AR520" s="628"/>
      <c r="AS520" s="844"/>
      <c r="AT520" s="628"/>
      <c r="AU520" s="843" t="e">
        <f aca="false">IF($AT$44="region",IF($E520=AU$762,$S520,""),IF($G520=AU$762,$S520,""))</f>
        <v>#REF!</v>
      </c>
      <c r="AV520" s="843" t="e">
        <f aca="false">IF($AT$44="Region",IF($E520=AU$762,$T520,""),IF($G520=AU$762,$T520,""))</f>
        <v>#REF!</v>
      </c>
      <c r="AW520" s="628"/>
      <c r="AX520" s="843" t="e">
        <f aca="false">IF($AT$44="region",IF($E520=AX$762,$S520,""),IF($G520=AX$762,$S520,""))</f>
        <v>#REF!</v>
      </c>
      <c r="AY520" s="843" t="e">
        <f aca="false">IF($AT$44="Region",IF($E520=AX$762,$T520,""),IF($G520=AX$762,$T520,""))</f>
        <v>#REF!</v>
      </c>
      <c r="AZ520" s="628"/>
      <c r="BA520" s="843" t="e">
        <f aca="false">IF($AT$44="region",IF($E520=BA$762,$S520,""),IF($G520=BA$762,$S520,""))</f>
        <v>#REF!</v>
      </c>
      <c r="BB520" s="843" t="e">
        <f aca="false">IF($AT$44="Region",IF($E520=BA$762,$T520,""),IF($G520=BA$762,$T520,""))</f>
        <v>#REF!</v>
      </c>
      <c r="BC520" s="628"/>
      <c r="BD520" s="843" t="e">
        <f aca="false">IF($AT$44="region",IF($E520=BD$762,$S520,""),IF($G520=BD$762,$S520,""))</f>
        <v>#REF!</v>
      </c>
      <c r="BE520" s="843" t="e">
        <f aca="false">IF($AT$44="Region",IF($E520=BD$762,$T520,""),IF($G520=BD$762,$T520,""))</f>
        <v>#REF!</v>
      </c>
      <c r="BF520" s="628"/>
      <c r="BG520" s="843" t="e">
        <f aca="false">IF($AT$44="region",IF($E520=BG$762,$S520,""),IF($G520=BG$762,$S520,""))</f>
        <v>#REF!</v>
      </c>
      <c r="BH520" s="843" t="e">
        <f aca="false">IF($AT$44="Region",IF($E520=BG$762,$T520,""),IF($G520=BG$762,$T520,""))</f>
        <v>#REF!</v>
      </c>
      <c r="BI520" s="628"/>
      <c r="BJ520" s="843" t="str">
        <f aca="false">IF($E520=$BJ$47,S520,"")</f>
        <v/>
      </c>
      <c r="BK520" s="843" t="str">
        <f aca="false">IF($E520=$BJ$47,T520,"")</f>
        <v/>
      </c>
      <c r="BL520" s="628"/>
      <c r="BM520" s="843" t="str">
        <f aca="false">IF($E520=$BM$47,S520,"")</f>
        <v/>
      </c>
      <c r="BN520" s="843" t="str">
        <f aca="false">IF($E520=$BM$47,T520,"")</f>
        <v/>
      </c>
      <c r="BO520" s="628"/>
      <c r="BP520" s="843" t="str">
        <f aca="false">IF($E520=$BP$47,S520,"")</f>
        <v/>
      </c>
      <c r="BQ520" s="843" t="str">
        <f aca="false">IF($E520=$BP$47,T520,"")</f>
        <v/>
      </c>
      <c r="BR520" s="628"/>
      <c r="BS520" s="843" t="str">
        <f aca="false">IF($E520=$BS$47,S520,"")</f>
        <v/>
      </c>
      <c r="BT520" s="843" t="str">
        <f aca="false">IF($E520=$BS$47,T520,"")</f>
        <v/>
      </c>
      <c r="BU520" s="628"/>
      <c r="BV520" s="729"/>
    </row>
    <row r="521" s="667" customFormat="true" ht="15" hidden="false" customHeight="false" outlineLevel="0" collapsed="false">
      <c r="A521" s="828" t="n">
        <v>10</v>
      </c>
      <c r="B521" s="829" t="str">
        <f aca="false">CONCATENATE(E521,": ",C521)</f>
        <v>: </v>
      </c>
      <c r="C521" s="830"/>
      <c r="D521" s="830"/>
      <c r="E521" s="831"/>
      <c r="F521" s="830"/>
      <c r="G521" s="831"/>
      <c r="H521" s="832"/>
      <c r="I521" s="830"/>
      <c r="J521" s="830"/>
      <c r="K521" s="833"/>
      <c r="L521" s="834"/>
      <c r="M521" s="833"/>
      <c r="N521" s="836" t="s">
        <v>15</v>
      </c>
      <c r="O521" s="837"/>
      <c r="P521" s="833"/>
      <c r="Q521" s="838"/>
      <c r="R521" s="839"/>
      <c r="S521" s="840" t="str">
        <f aca="false">IF(R521="Y","",IF(AND(M521="",K521=""),"",IF(M521="",K521,M521)))</f>
        <v/>
      </c>
      <c r="T521" s="841" t="str">
        <f aca="false">IF(S521="","",IF($S$540="Y",U521,IF(S521&gt;=$S$532-$AB$35*$S$536,IF(S521&lt;=$S$532+$AB$35*$S$536,S521,""),"")))</f>
        <v/>
      </c>
      <c r="U521" s="840" t="str">
        <f aca="false">IF(R521="Y","",IF(AND(M521="",K521=""),"",IF(M521="",K521*O521,M521*O521)))</f>
        <v/>
      </c>
      <c r="V521" s="842" t="str">
        <f aca="false">IF(AND(N521="",L521=""),"",IF(N521="",L521,N521))</f>
        <v>%</v>
      </c>
      <c r="W521" s="628"/>
      <c r="X521" s="628"/>
      <c r="Z521" s="728"/>
      <c r="AP521" s="729"/>
      <c r="AQ521" s="628"/>
      <c r="AR521" s="628"/>
      <c r="AS521" s="844"/>
      <c r="AT521" s="628"/>
      <c r="AU521" s="843" t="e">
        <f aca="false">IF($AT$44="region",IF($E521=AU$762,$S521,""),IF($G521=AU$762,$S521,""))</f>
        <v>#REF!</v>
      </c>
      <c r="AV521" s="843" t="e">
        <f aca="false">IF($AT$44="Region",IF($E521=AU$762,$T521,""),IF($G521=AU$762,$T521,""))</f>
        <v>#REF!</v>
      </c>
      <c r="AW521" s="628"/>
      <c r="AX521" s="843" t="e">
        <f aca="false">IF($AT$44="region",IF($E521=AX$762,$S521,""),IF($G521=AX$762,$S521,""))</f>
        <v>#REF!</v>
      </c>
      <c r="AY521" s="843" t="e">
        <f aca="false">IF($AT$44="Region",IF($E521=AX$762,$T521,""),IF($G521=AX$762,$T521,""))</f>
        <v>#REF!</v>
      </c>
      <c r="AZ521" s="628"/>
      <c r="BA521" s="843" t="e">
        <f aca="false">IF($AT$44="region",IF($E521=BA$762,$S521,""),IF($G521=BA$762,$S521,""))</f>
        <v>#REF!</v>
      </c>
      <c r="BB521" s="843" t="e">
        <f aca="false">IF($AT$44="Region",IF($E521=BA$762,$T521,""),IF($G521=BA$762,$T521,""))</f>
        <v>#REF!</v>
      </c>
      <c r="BC521" s="628"/>
      <c r="BD521" s="843" t="e">
        <f aca="false">IF($AT$44="region",IF($E521=BD$762,$S521,""),IF($G521=BD$762,$S521,""))</f>
        <v>#REF!</v>
      </c>
      <c r="BE521" s="843" t="e">
        <f aca="false">IF($AT$44="Region",IF($E521=BD$762,$T521,""),IF($G521=BD$762,$T521,""))</f>
        <v>#REF!</v>
      </c>
      <c r="BF521" s="628"/>
      <c r="BG521" s="843" t="e">
        <f aca="false">IF($AT$44="region",IF($E521=BG$762,$S521,""),IF($G521=BG$762,$S521,""))</f>
        <v>#REF!</v>
      </c>
      <c r="BH521" s="843" t="e">
        <f aca="false">IF($AT$44="Region",IF($E521=BG$762,$T521,""),IF($G521=BG$762,$T521,""))</f>
        <v>#REF!</v>
      </c>
      <c r="BI521" s="628"/>
      <c r="BJ521" s="843" t="str">
        <f aca="false">IF($E521=$BJ$47,S521,"")</f>
        <v/>
      </c>
      <c r="BK521" s="843" t="str">
        <f aca="false">IF($E521=$BJ$47,T521,"")</f>
        <v/>
      </c>
      <c r="BL521" s="628"/>
      <c r="BM521" s="843" t="str">
        <f aca="false">IF($E521=$BM$47,S521,"")</f>
        <v/>
      </c>
      <c r="BN521" s="843" t="str">
        <f aca="false">IF($E521=$BM$47,T521,"")</f>
        <v/>
      </c>
      <c r="BO521" s="628"/>
      <c r="BP521" s="843" t="str">
        <f aca="false">IF($E521=$BP$47,S521,"")</f>
        <v/>
      </c>
      <c r="BQ521" s="843" t="str">
        <f aca="false">IF($E521=$BP$47,T521,"")</f>
        <v/>
      </c>
      <c r="BR521" s="628"/>
      <c r="BS521" s="843" t="str">
        <f aca="false">IF($E521=$BS$47,S521,"")</f>
        <v/>
      </c>
      <c r="BT521" s="843" t="str">
        <f aca="false">IF($E521=$BS$47,T521,"")</f>
        <v/>
      </c>
      <c r="BU521" s="628"/>
      <c r="BV521" s="729"/>
    </row>
    <row r="522" s="667" customFormat="true" ht="15" hidden="false" customHeight="false" outlineLevel="0" collapsed="false">
      <c r="A522" s="828" t="n">
        <v>11</v>
      </c>
      <c r="B522" s="829" t="str">
        <f aca="false">CONCATENATE(E522,": ",C522)</f>
        <v>: </v>
      </c>
      <c r="C522" s="830"/>
      <c r="D522" s="830"/>
      <c r="E522" s="831"/>
      <c r="F522" s="830"/>
      <c r="G522" s="831"/>
      <c r="H522" s="832"/>
      <c r="I522" s="830"/>
      <c r="J522" s="830"/>
      <c r="K522" s="833"/>
      <c r="L522" s="834"/>
      <c r="M522" s="833"/>
      <c r="N522" s="836" t="s">
        <v>15</v>
      </c>
      <c r="O522" s="837"/>
      <c r="P522" s="833"/>
      <c r="Q522" s="838"/>
      <c r="R522" s="839"/>
      <c r="S522" s="840" t="str">
        <f aca="false">IF(R522="Y","",IF(AND(M522="",K522=""),"",IF(M522="",K522,M522)))</f>
        <v/>
      </c>
      <c r="T522" s="841" t="str">
        <f aca="false">IF(S522="","",IF($S$540="Y",U522,IF(S522&gt;=$S$532-$AB$35*$S$536,IF(S522&lt;=$S$532+$AB$35*$S$536,S522,""),"")))</f>
        <v/>
      </c>
      <c r="U522" s="840" t="str">
        <f aca="false">IF(R522="Y","",IF(AND(M522="",K522=""),"",IF(M522="",K522*O522,M522*O522)))</f>
        <v/>
      </c>
      <c r="V522" s="842" t="str">
        <f aca="false">IF(AND(N522="",L522=""),"",IF(N522="",L522,N522))</f>
        <v>%</v>
      </c>
      <c r="W522" s="628"/>
      <c r="X522" s="628"/>
      <c r="Z522" s="728"/>
      <c r="AP522" s="729"/>
      <c r="AQ522" s="628"/>
      <c r="AR522" s="628"/>
      <c r="AS522" s="844"/>
      <c r="AT522" s="628"/>
      <c r="AU522" s="843" t="e">
        <f aca="false">IF($AT$44="region",IF($E522=AU$762,$S522,""),IF($G522=AU$762,$S522,""))</f>
        <v>#REF!</v>
      </c>
      <c r="AV522" s="843" t="e">
        <f aca="false">IF($AT$44="Region",IF($E522=AU$762,$T522,""),IF($G522=AU$762,$T522,""))</f>
        <v>#REF!</v>
      </c>
      <c r="AW522" s="628"/>
      <c r="AX522" s="843" t="e">
        <f aca="false">IF($AT$44="region",IF($E522=AX$762,$S522,""),IF($G522=AX$762,$S522,""))</f>
        <v>#REF!</v>
      </c>
      <c r="AY522" s="843" t="e">
        <f aca="false">IF($AT$44="Region",IF($E522=AX$762,$T522,""),IF($G522=AX$762,$T522,""))</f>
        <v>#REF!</v>
      </c>
      <c r="AZ522" s="628"/>
      <c r="BA522" s="843" t="e">
        <f aca="false">IF($AT$44="region",IF($E522=BA$762,$S522,""),IF($G522=BA$762,$S522,""))</f>
        <v>#REF!</v>
      </c>
      <c r="BB522" s="843" t="e">
        <f aca="false">IF($AT$44="Region",IF($E522=BA$762,$T522,""),IF($G522=BA$762,$T522,""))</f>
        <v>#REF!</v>
      </c>
      <c r="BC522" s="628"/>
      <c r="BD522" s="843" t="e">
        <f aca="false">IF($AT$44="region",IF($E522=BD$762,$S522,""),IF($G522=BD$762,$S522,""))</f>
        <v>#REF!</v>
      </c>
      <c r="BE522" s="843" t="e">
        <f aca="false">IF($AT$44="Region",IF($E522=BD$762,$T522,""),IF($G522=BD$762,$T522,""))</f>
        <v>#REF!</v>
      </c>
      <c r="BF522" s="628"/>
      <c r="BG522" s="843" t="e">
        <f aca="false">IF($AT$44="region",IF($E522=BG$762,$S522,""),IF($G522=BG$762,$S522,""))</f>
        <v>#REF!</v>
      </c>
      <c r="BH522" s="843" t="e">
        <f aca="false">IF($AT$44="Region",IF($E522=BG$762,$T522,""),IF($G522=BG$762,$T522,""))</f>
        <v>#REF!</v>
      </c>
      <c r="BI522" s="628"/>
      <c r="BJ522" s="843" t="str">
        <f aca="false">IF($E522=$BJ$47,S522,"")</f>
        <v/>
      </c>
      <c r="BK522" s="843" t="str">
        <f aca="false">IF($E522=$BJ$47,T522,"")</f>
        <v/>
      </c>
      <c r="BL522" s="628"/>
      <c r="BM522" s="843" t="str">
        <f aca="false">IF($E522=$BM$47,S522,"")</f>
        <v/>
      </c>
      <c r="BN522" s="843" t="str">
        <f aca="false">IF($E522=$BM$47,T522,"")</f>
        <v/>
      </c>
      <c r="BO522" s="628"/>
      <c r="BP522" s="843" t="str">
        <f aca="false">IF($E522=$BP$47,S522,"")</f>
        <v/>
      </c>
      <c r="BQ522" s="843" t="str">
        <f aca="false">IF($E522=$BP$47,T522,"")</f>
        <v/>
      </c>
      <c r="BR522" s="628"/>
      <c r="BS522" s="843" t="str">
        <f aca="false">IF($E522=$BS$47,S522,"")</f>
        <v/>
      </c>
      <c r="BT522" s="843" t="str">
        <f aca="false">IF($E522=$BS$47,T522,"")</f>
        <v/>
      </c>
      <c r="BU522" s="628"/>
      <c r="BV522" s="729"/>
    </row>
    <row r="523" s="667" customFormat="true" ht="15" hidden="false" customHeight="false" outlineLevel="0" collapsed="false">
      <c r="A523" s="828" t="n">
        <v>12</v>
      </c>
      <c r="B523" s="829" t="str">
        <f aca="false">CONCATENATE(E523,": ",C523)</f>
        <v>: </v>
      </c>
      <c r="C523" s="830"/>
      <c r="D523" s="830"/>
      <c r="E523" s="831"/>
      <c r="F523" s="830"/>
      <c r="G523" s="831"/>
      <c r="H523" s="832"/>
      <c r="I523" s="830"/>
      <c r="J523" s="830"/>
      <c r="K523" s="833"/>
      <c r="L523" s="834"/>
      <c r="M523" s="833"/>
      <c r="N523" s="836" t="s">
        <v>15</v>
      </c>
      <c r="O523" s="837"/>
      <c r="P523" s="833"/>
      <c r="Q523" s="838"/>
      <c r="R523" s="839"/>
      <c r="S523" s="840" t="str">
        <f aca="false">IF(R523="Y","",IF(AND(M523="",K523=""),"",IF(M523="",K523,M523)))</f>
        <v/>
      </c>
      <c r="T523" s="841" t="str">
        <f aca="false">IF(S523="","",IF($S$540="Y",U523,IF(S523&gt;=$S$532-$AB$35*$S$536,IF(S523&lt;=$S$532+$AB$35*$S$536,S523,""),"")))</f>
        <v/>
      </c>
      <c r="U523" s="840" t="str">
        <f aca="false">IF(R523="Y","",IF(AND(M523="",K523=""),"",IF(M523="",K523*O523,M523*O523)))</f>
        <v/>
      </c>
      <c r="V523" s="842" t="str">
        <f aca="false">IF(AND(N523="",L523=""),"",IF(N523="",L523,N523))</f>
        <v>%</v>
      </c>
      <c r="W523" s="628"/>
      <c r="X523" s="628"/>
      <c r="Z523" s="728"/>
      <c r="AP523" s="729"/>
      <c r="AQ523" s="628"/>
      <c r="AR523" s="628"/>
      <c r="AS523" s="844"/>
      <c r="AT523" s="628"/>
      <c r="AU523" s="843" t="e">
        <f aca="false">IF($AT$44="region",IF($E523=AU$762,$S523,""),IF($G523=AU$762,$S523,""))</f>
        <v>#REF!</v>
      </c>
      <c r="AV523" s="843" t="e">
        <f aca="false">IF($AT$44="Region",IF($E523=AU$762,$T523,""),IF($G523=AU$762,$T523,""))</f>
        <v>#REF!</v>
      </c>
      <c r="AW523" s="628"/>
      <c r="AX523" s="843" t="e">
        <f aca="false">IF($AT$44="region",IF($E523=AX$762,$S523,""),IF($G523=AX$762,$S523,""))</f>
        <v>#REF!</v>
      </c>
      <c r="AY523" s="843" t="e">
        <f aca="false">IF($AT$44="Region",IF($E523=AX$762,$T523,""),IF($G523=AX$762,$T523,""))</f>
        <v>#REF!</v>
      </c>
      <c r="AZ523" s="628"/>
      <c r="BA523" s="843" t="e">
        <f aca="false">IF($AT$44="region",IF($E523=BA$762,$S523,""),IF($G523=BA$762,$S523,""))</f>
        <v>#REF!</v>
      </c>
      <c r="BB523" s="843" t="e">
        <f aca="false">IF($AT$44="Region",IF($E523=BA$762,$T523,""),IF($G523=BA$762,$T523,""))</f>
        <v>#REF!</v>
      </c>
      <c r="BC523" s="628"/>
      <c r="BD523" s="843" t="e">
        <f aca="false">IF($AT$44="region",IF($E523=BD$762,$S523,""),IF($G523=BD$762,$S523,""))</f>
        <v>#REF!</v>
      </c>
      <c r="BE523" s="843" t="e">
        <f aca="false">IF($AT$44="Region",IF($E523=BD$762,$T523,""),IF($G523=BD$762,$T523,""))</f>
        <v>#REF!</v>
      </c>
      <c r="BF523" s="628"/>
      <c r="BG523" s="843" t="e">
        <f aca="false">IF($AT$44="region",IF($E523=BG$762,$S523,""),IF($G523=BG$762,$S523,""))</f>
        <v>#REF!</v>
      </c>
      <c r="BH523" s="843" t="e">
        <f aca="false">IF($AT$44="Region",IF($E523=BG$762,$T523,""),IF($G523=BG$762,$T523,""))</f>
        <v>#REF!</v>
      </c>
      <c r="BI523" s="628"/>
      <c r="BJ523" s="843" t="str">
        <f aca="false">IF($E523=$BJ$47,S523,"")</f>
        <v/>
      </c>
      <c r="BK523" s="843" t="str">
        <f aca="false">IF($E523=$BJ$47,T523,"")</f>
        <v/>
      </c>
      <c r="BL523" s="628"/>
      <c r="BM523" s="843" t="str">
        <f aca="false">IF($E523=$BM$47,S523,"")</f>
        <v/>
      </c>
      <c r="BN523" s="843" t="str">
        <f aca="false">IF($E523=$BM$47,T523,"")</f>
        <v/>
      </c>
      <c r="BO523" s="628"/>
      <c r="BP523" s="843" t="str">
        <f aca="false">IF($E523=$BP$47,S523,"")</f>
        <v/>
      </c>
      <c r="BQ523" s="843" t="str">
        <f aca="false">IF($E523=$BP$47,T523,"")</f>
        <v/>
      </c>
      <c r="BR523" s="628"/>
      <c r="BS523" s="843" t="str">
        <f aca="false">IF($E523=$BS$47,S523,"")</f>
        <v/>
      </c>
      <c r="BT523" s="843" t="str">
        <f aca="false">IF($E523=$BS$47,T523,"")</f>
        <v/>
      </c>
      <c r="BU523" s="628"/>
      <c r="BV523" s="729"/>
    </row>
    <row r="524" s="667" customFormat="true" ht="15" hidden="false" customHeight="false" outlineLevel="0" collapsed="false">
      <c r="A524" s="828" t="n">
        <v>13</v>
      </c>
      <c r="B524" s="829" t="str">
        <f aca="false">CONCATENATE(E524,": ",C524)</f>
        <v>: </v>
      </c>
      <c r="C524" s="830"/>
      <c r="D524" s="830"/>
      <c r="E524" s="831"/>
      <c r="F524" s="830"/>
      <c r="G524" s="831"/>
      <c r="H524" s="832"/>
      <c r="I524" s="830"/>
      <c r="J524" s="830"/>
      <c r="K524" s="833"/>
      <c r="L524" s="834"/>
      <c r="M524" s="833"/>
      <c r="N524" s="836" t="s">
        <v>15</v>
      </c>
      <c r="O524" s="837"/>
      <c r="P524" s="833"/>
      <c r="Q524" s="838"/>
      <c r="R524" s="839"/>
      <c r="S524" s="840" t="str">
        <f aca="false">IF(R524="Y","",IF(AND(M524="",K524=""),"",IF(M524="",K524,M524)))</f>
        <v/>
      </c>
      <c r="T524" s="841" t="str">
        <f aca="false">IF(S524="","",IF($S$540="Y",U524,IF(S524&gt;=$S$532-$AB$35*$S$536,IF(S524&lt;=$S$532+$AB$35*$S$536,S524,""),"")))</f>
        <v/>
      </c>
      <c r="U524" s="840" t="str">
        <f aca="false">IF(R524="Y","",IF(AND(M524="",K524=""),"",IF(M524="",K524*O524,M524*O524)))</f>
        <v/>
      </c>
      <c r="V524" s="842" t="str">
        <f aca="false">IF(AND(N524="",L524=""),"",IF(N524="",L524,N524))</f>
        <v>%</v>
      </c>
      <c r="W524" s="628"/>
      <c r="X524" s="628"/>
      <c r="Z524" s="728"/>
      <c r="AP524" s="729"/>
      <c r="AQ524" s="628"/>
      <c r="AR524" s="628"/>
      <c r="AS524" s="844"/>
      <c r="AT524" s="628"/>
      <c r="AU524" s="843" t="e">
        <f aca="false">IF($AT$44="region",IF($E524=AU$762,$S524,""),IF($G524=AU$762,$S524,""))</f>
        <v>#REF!</v>
      </c>
      <c r="AV524" s="843" t="e">
        <f aca="false">IF($AT$44="Region",IF($E524=AU$762,$T524,""),IF($G524=AU$762,$T524,""))</f>
        <v>#REF!</v>
      </c>
      <c r="AW524" s="628"/>
      <c r="AX524" s="843" t="e">
        <f aca="false">IF($AT$44="region",IF($E524=AX$762,$S524,""),IF($G524=AX$762,$S524,""))</f>
        <v>#REF!</v>
      </c>
      <c r="AY524" s="843" t="e">
        <f aca="false">IF($AT$44="Region",IF($E524=AX$762,$T524,""),IF($G524=AX$762,$T524,""))</f>
        <v>#REF!</v>
      </c>
      <c r="AZ524" s="628"/>
      <c r="BA524" s="843" t="e">
        <f aca="false">IF($AT$44="region",IF($E524=BA$762,$S524,""),IF($G524=BA$762,$S524,""))</f>
        <v>#REF!</v>
      </c>
      <c r="BB524" s="843" t="e">
        <f aca="false">IF($AT$44="Region",IF($E524=BA$762,$T524,""),IF($G524=BA$762,$T524,""))</f>
        <v>#REF!</v>
      </c>
      <c r="BC524" s="628"/>
      <c r="BD524" s="843" t="e">
        <f aca="false">IF($AT$44="region",IF($E524=BD$762,$S524,""),IF($G524=BD$762,$S524,""))</f>
        <v>#REF!</v>
      </c>
      <c r="BE524" s="843" t="e">
        <f aca="false">IF($AT$44="Region",IF($E524=BD$762,$T524,""),IF($G524=BD$762,$T524,""))</f>
        <v>#REF!</v>
      </c>
      <c r="BF524" s="628"/>
      <c r="BG524" s="843" t="e">
        <f aca="false">IF($AT$44="region",IF($E524=BG$762,$S524,""),IF($G524=BG$762,$S524,""))</f>
        <v>#REF!</v>
      </c>
      <c r="BH524" s="843" t="e">
        <f aca="false">IF($AT$44="Region",IF($E524=BG$762,$T524,""),IF($G524=BG$762,$T524,""))</f>
        <v>#REF!</v>
      </c>
      <c r="BI524" s="628"/>
      <c r="BJ524" s="843" t="str">
        <f aca="false">IF($E524=$BJ$47,S524,"")</f>
        <v/>
      </c>
      <c r="BK524" s="843" t="str">
        <f aca="false">IF($E524=$BJ$47,T524,"")</f>
        <v/>
      </c>
      <c r="BL524" s="628"/>
      <c r="BM524" s="843" t="str">
        <f aca="false">IF($E524=$BM$47,S524,"")</f>
        <v/>
      </c>
      <c r="BN524" s="843" t="str">
        <f aca="false">IF($E524=$BM$47,T524,"")</f>
        <v/>
      </c>
      <c r="BO524" s="628"/>
      <c r="BP524" s="843" t="str">
        <f aca="false">IF($E524=$BP$47,S524,"")</f>
        <v/>
      </c>
      <c r="BQ524" s="843" t="str">
        <f aca="false">IF($E524=$BP$47,T524,"")</f>
        <v/>
      </c>
      <c r="BR524" s="628"/>
      <c r="BS524" s="843" t="str">
        <f aca="false">IF($E524=$BS$47,S524,"")</f>
        <v/>
      </c>
      <c r="BT524" s="843" t="str">
        <f aca="false">IF($E524=$BS$47,T524,"")</f>
        <v/>
      </c>
      <c r="BU524" s="628"/>
      <c r="BV524" s="729"/>
    </row>
    <row r="525" s="667" customFormat="true" ht="15" hidden="false" customHeight="false" outlineLevel="0" collapsed="false">
      <c r="A525" s="828" t="n">
        <v>14</v>
      </c>
      <c r="B525" s="829" t="str">
        <f aca="false">CONCATENATE(E525,": ",C525)</f>
        <v>: </v>
      </c>
      <c r="C525" s="830"/>
      <c r="D525" s="830"/>
      <c r="E525" s="831"/>
      <c r="F525" s="830"/>
      <c r="G525" s="831"/>
      <c r="H525" s="832"/>
      <c r="I525" s="830"/>
      <c r="J525" s="830"/>
      <c r="K525" s="833"/>
      <c r="L525" s="834"/>
      <c r="M525" s="833"/>
      <c r="N525" s="836" t="s">
        <v>15</v>
      </c>
      <c r="O525" s="837"/>
      <c r="P525" s="833"/>
      <c r="Q525" s="838"/>
      <c r="R525" s="839"/>
      <c r="S525" s="840" t="str">
        <f aca="false">IF(R525="Y","",IF(AND(M525="",K525=""),"",IF(M525="",K525,M525)))</f>
        <v/>
      </c>
      <c r="T525" s="841" t="str">
        <f aca="false">IF(S525="","",IF($S$540="Y",U525,IF(S525&gt;=$S$532-$AB$35*$S$536,IF(S525&lt;=$S$532+$AB$35*$S$536,S525,""),"")))</f>
        <v/>
      </c>
      <c r="U525" s="840" t="str">
        <f aca="false">IF(R525="Y","",IF(AND(M525="",K525=""),"",IF(M525="",K525*O525,M525*O525)))</f>
        <v/>
      </c>
      <c r="V525" s="842" t="str">
        <f aca="false">IF(AND(N525="",L525=""),"",IF(N525="",L525,N525))</f>
        <v>%</v>
      </c>
      <c r="W525" s="628"/>
      <c r="X525" s="628"/>
      <c r="Z525" s="728"/>
      <c r="AP525" s="729"/>
      <c r="AQ525" s="628"/>
      <c r="AR525" s="628"/>
      <c r="AS525" s="844"/>
      <c r="AT525" s="628"/>
      <c r="AU525" s="843" t="e">
        <f aca="false">IF($AT$44="region",IF($E525=AU$762,$S525,""),IF($G525=AU$762,$S525,""))</f>
        <v>#REF!</v>
      </c>
      <c r="AV525" s="843" t="e">
        <f aca="false">IF($AT$44="Region",IF($E525=AU$762,$T525,""),IF($G525=AU$762,$T525,""))</f>
        <v>#REF!</v>
      </c>
      <c r="AW525" s="628"/>
      <c r="AX525" s="843" t="e">
        <f aca="false">IF($AT$44="region",IF($E525=AX$762,$S525,""),IF($G525=AX$762,$S525,""))</f>
        <v>#REF!</v>
      </c>
      <c r="AY525" s="843" t="e">
        <f aca="false">IF($AT$44="Region",IF($E525=AX$762,$T525,""),IF($G525=AX$762,$T525,""))</f>
        <v>#REF!</v>
      </c>
      <c r="AZ525" s="628"/>
      <c r="BA525" s="843" t="e">
        <f aca="false">IF($AT$44="region",IF($E525=BA$762,$S525,""),IF($G525=BA$762,$S525,""))</f>
        <v>#REF!</v>
      </c>
      <c r="BB525" s="843" t="e">
        <f aca="false">IF($AT$44="Region",IF($E525=BA$762,$T525,""),IF($G525=BA$762,$T525,""))</f>
        <v>#REF!</v>
      </c>
      <c r="BC525" s="628"/>
      <c r="BD525" s="843" t="e">
        <f aca="false">IF($AT$44="region",IF($E525=BD$762,$S525,""),IF($G525=BD$762,$S525,""))</f>
        <v>#REF!</v>
      </c>
      <c r="BE525" s="843" t="e">
        <f aca="false">IF($AT$44="Region",IF($E525=BD$762,$T525,""),IF($G525=BD$762,$T525,""))</f>
        <v>#REF!</v>
      </c>
      <c r="BF525" s="628"/>
      <c r="BG525" s="843" t="e">
        <f aca="false">IF($AT$44="region",IF($E525=BG$762,$S525,""),IF($G525=BG$762,$S525,""))</f>
        <v>#REF!</v>
      </c>
      <c r="BH525" s="843" t="e">
        <f aca="false">IF($AT$44="Region",IF($E525=BG$762,$T525,""),IF($G525=BG$762,$T525,""))</f>
        <v>#REF!</v>
      </c>
      <c r="BI525" s="628"/>
      <c r="BJ525" s="843" t="str">
        <f aca="false">IF($E525=$BJ$47,S525,"")</f>
        <v/>
      </c>
      <c r="BK525" s="843" t="str">
        <f aca="false">IF($E525=$BJ$47,T525,"")</f>
        <v/>
      </c>
      <c r="BL525" s="628"/>
      <c r="BM525" s="843" t="str">
        <f aca="false">IF($E525=$BM$47,S525,"")</f>
        <v/>
      </c>
      <c r="BN525" s="843" t="str">
        <f aca="false">IF($E525=$BM$47,T525,"")</f>
        <v/>
      </c>
      <c r="BO525" s="628"/>
      <c r="BP525" s="843" t="str">
        <f aca="false">IF($E525=$BP$47,S525,"")</f>
        <v/>
      </c>
      <c r="BQ525" s="843" t="str">
        <f aca="false">IF($E525=$BP$47,T525,"")</f>
        <v/>
      </c>
      <c r="BR525" s="628"/>
      <c r="BS525" s="843" t="str">
        <f aca="false">IF($E525=$BS$47,S525,"")</f>
        <v/>
      </c>
      <c r="BT525" s="843" t="str">
        <f aca="false">IF($E525=$BS$47,T525,"")</f>
        <v/>
      </c>
      <c r="BU525" s="628"/>
      <c r="BV525" s="729"/>
    </row>
    <row r="526" s="667" customFormat="true" ht="15" hidden="false" customHeight="false" outlineLevel="0" collapsed="false">
      <c r="A526" s="828" t="n">
        <v>15</v>
      </c>
      <c r="B526" s="829" t="str">
        <f aca="false">CONCATENATE(E526,": ",C526)</f>
        <v>: </v>
      </c>
      <c r="C526" s="830"/>
      <c r="D526" s="830"/>
      <c r="E526" s="831"/>
      <c r="F526" s="830"/>
      <c r="G526" s="831"/>
      <c r="H526" s="832"/>
      <c r="I526" s="830"/>
      <c r="J526" s="830"/>
      <c r="K526" s="833"/>
      <c r="L526" s="834"/>
      <c r="M526" s="833"/>
      <c r="N526" s="836" t="s">
        <v>15</v>
      </c>
      <c r="O526" s="837"/>
      <c r="P526" s="833"/>
      <c r="Q526" s="838"/>
      <c r="R526" s="839"/>
      <c r="S526" s="840" t="str">
        <f aca="false">IF(R526="Y","",IF(AND(M526="",K526=""),"",IF(M526="",K526,M526)))</f>
        <v/>
      </c>
      <c r="T526" s="841" t="str">
        <f aca="false">IF(S526="","",IF($S$540="Y",U526,IF(S526&gt;=$S$532-$AB$35*$S$536,IF(S526&lt;=$S$532+$AB$35*$S$536,S526,""),"")))</f>
        <v/>
      </c>
      <c r="U526" s="840" t="str">
        <f aca="false">IF(R526="Y","",IF(AND(M526="",K526=""),"",IF(M526="",K526*O526,M526*O526)))</f>
        <v/>
      </c>
      <c r="V526" s="842" t="str">
        <f aca="false">IF(AND(N526="",L526=""),"",IF(N526="",L526,N526))</f>
        <v>%</v>
      </c>
      <c r="W526" s="628"/>
      <c r="X526" s="628"/>
      <c r="Z526" s="728"/>
      <c r="AP526" s="729"/>
      <c r="AQ526" s="628"/>
      <c r="AR526" s="628"/>
      <c r="AS526" s="844"/>
      <c r="AT526" s="628"/>
      <c r="AU526" s="843" t="e">
        <f aca="false">IF($AT$44="region",IF($E526=AU$762,$S526,""),IF($G526=AU$762,$S526,""))</f>
        <v>#REF!</v>
      </c>
      <c r="AV526" s="843" t="e">
        <f aca="false">IF($AT$44="Region",IF($E526=AU$762,$T526,""),IF($G526=AU$762,$T526,""))</f>
        <v>#REF!</v>
      </c>
      <c r="AW526" s="628"/>
      <c r="AX526" s="843" t="e">
        <f aca="false">IF($AT$44="region",IF($E526=AX$762,$S526,""),IF($G526=AX$762,$S526,""))</f>
        <v>#REF!</v>
      </c>
      <c r="AY526" s="843" t="e">
        <f aca="false">IF($AT$44="Region",IF($E526=AX$762,$T526,""),IF($G526=AX$762,$T526,""))</f>
        <v>#REF!</v>
      </c>
      <c r="AZ526" s="628"/>
      <c r="BA526" s="843" t="e">
        <f aca="false">IF($AT$44="region",IF($E526=BA$762,$S526,""),IF($G526=BA$762,$S526,""))</f>
        <v>#REF!</v>
      </c>
      <c r="BB526" s="843" t="e">
        <f aca="false">IF($AT$44="Region",IF($E526=BA$762,$T526,""),IF($G526=BA$762,$T526,""))</f>
        <v>#REF!</v>
      </c>
      <c r="BC526" s="628"/>
      <c r="BD526" s="843" t="e">
        <f aca="false">IF($AT$44="region",IF($E526=BD$762,$S526,""),IF($G526=BD$762,$S526,""))</f>
        <v>#REF!</v>
      </c>
      <c r="BE526" s="843" t="e">
        <f aca="false">IF($AT$44="Region",IF($E526=BD$762,$T526,""),IF($G526=BD$762,$T526,""))</f>
        <v>#REF!</v>
      </c>
      <c r="BF526" s="628"/>
      <c r="BG526" s="843" t="e">
        <f aca="false">IF($AT$44="region",IF($E526=BG$762,$S526,""),IF($G526=BG$762,$S526,""))</f>
        <v>#REF!</v>
      </c>
      <c r="BH526" s="843" t="e">
        <f aca="false">IF($AT$44="Region",IF($E526=BG$762,$T526,""),IF($G526=BG$762,$T526,""))</f>
        <v>#REF!</v>
      </c>
      <c r="BI526" s="628"/>
      <c r="BJ526" s="843" t="str">
        <f aca="false">IF($E526=$BJ$47,S526,"")</f>
        <v/>
      </c>
      <c r="BK526" s="843" t="str">
        <f aca="false">IF($E526=$BJ$47,T526,"")</f>
        <v/>
      </c>
      <c r="BL526" s="628"/>
      <c r="BM526" s="843" t="str">
        <f aca="false">IF($E526=$BM$47,S526,"")</f>
        <v/>
      </c>
      <c r="BN526" s="843" t="str">
        <f aca="false">IF($E526=$BM$47,T526,"")</f>
        <v/>
      </c>
      <c r="BO526" s="628"/>
      <c r="BP526" s="843" t="str">
        <f aca="false">IF($E526=$BP$47,S526,"")</f>
        <v/>
      </c>
      <c r="BQ526" s="843" t="str">
        <f aca="false">IF($E526=$BP$47,T526,"")</f>
        <v/>
      </c>
      <c r="BR526" s="628"/>
      <c r="BS526" s="843" t="str">
        <f aca="false">IF($E526=$BS$47,S526,"")</f>
        <v/>
      </c>
      <c r="BT526" s="843" t="str">
        <f aca="false">IF($E526=$BS$47,T526,"")</f>
        <v/>
      </c>
      <c r="BU526" s="628"/>
      <c r="BV526" s="729"/>
    </row>
    <row r="527" s="667" customFormat="true" ht="15" hidden="false" customHeight="false" outlineLevel="0" collapsed="false">
      <c r="A527" s="828" t="n">
        <v>16</v>
      </c>
      <c r="B527" s="829" t="str">
        <f aca="false">CONCATENATE(E527,": ",C527)</f>
        <v>: </v>
      </c>
      <c r="C527" s="830"/>
      <c r="D527" s="830"/>
      <c r="E527" s="831"/>
      <c r="F527" s="830"/>
      <c r="G527" s="831"/>
      <c r="H527" s="832"/>
      <c r="I527" s="830"/>
      <c r="J527" s="830"/>
      <c r="K527" s="833"/>
      <c r="L527" s="834"/>
      <c r="M527" s="833"/>
      <c r="N527" s="836" t="s">
        <v>15</v>
      </c>
      <c r="O527" s="837"/>
      <c r="P527" s="833"/>
      <c r="Q527" s="838"/>
      <c r="R527" s="839"/>
      <c r="S527" s="840" t="str">
        <f aca="false">IF(R527="Y","",IF(AND(M527="",K527=""),"",IF(M527="",K527,M527)))</f>
        <v/>
      </c>
      <c r="T527" s="841" t="str">
        <f aca="false">IF(S527="","",IF($S$540="Y",U527,IF(S527&gt;=$S$532-$AB$35*$S$536,IF(S527&lt;=$S$532+$AB$35*$S$536,S527,""),"")))</f>
        <v/>
      </c>
      <c r="U527" s="840" t="str">
        <f aca="false">IF(R527="Y","",IF(AND(M527="",K527=""),"",IF(M527="",K527*O527,M527*O527)))</f>
        <v/>
      </c>
      <c r="V527" s="842" t="str">
        <f aca="false">IF(AND(N527="",L527=""),"",IF(N527="",L527,N527))</f>
        <v>%</v>
      </c>
      <c r="W527" s="628"/>
      <c r="X527" s="628"/>
      <c r="Z527" s="728"/>
      <c r="AP527" s="729"/>
      <c r="AQ527" s="628"/>
      <c r="AR527" s="628"/>
      <c r="AS527" s="844"/>
      <c r="AT527" s="628"/>
      <c r="AU527" s="843" t="e">
        <f aca="false">IF($AT$44="region",IF($E527=AU$762,$S527,""),IF($G527=AU$762,$S527,""))</f>
        <v>#REF!</v>
      </c>
      <c r="AV527" s="843" t="e">
        <f aca="false">IF($AT$44="Region",IF($E527=AU$762,$T527,""),IF($G527=AU$762,$T527,""))</f>
        <v>#REF!</v>
      </c>
      <c r="AW527" s="628"/>
      <c r="AX527" s="843" t="e">
        <f aca="false">IF($AT$44="region",IF($E527=AX$762,$S527,""),IF($G527=AX$762,$S527,""))</f>
        <v>#REF!</v>
      </c>
      <c r="AY527" s="843" t="e">
        <f aca="false">IF($AT$44="Region",IF($E527=AX$762,$T527,""),IF($G527=AX$762,$T527,""))</f>
        <v>#REF!</v>
      </c>
      <c r="AZ527" s="628"/>
      <c r="BA527" s="843" t="e">
        <f aca="false">IF($AT$44="region",IF($E527=BA$762,$S527,""),IF($G527=BA$762,$S527,""))</f>
        <v>#REF!</v>
      </c>
      <c r="BB527" s="843" t="e">
        <f aca="false">IF($AT$44="Region",IF($E527=BA$762,$T527,""),IF($G527=BA$762,$T527,""))</f>
        <v>#REF!</v>
      </c>
      <c r="BC527" s="628"/>
      <c r="BD527" s="843" t="e">
        <f aca="false">IF($AT$44="region",IF($E527=BD$762,$S527,""),IF($G527=BD$762,$S527,""))</f>
        <v>#REF!</v>
      </c>
      <c r="BE527" s="843" t="e">
        <f aca="false">IF($AT$44="Region",IF($E527=BD$762,$T527,""),IF($G527=BD$762,$T527,""))</f>
        <v>#REF!</v>
      </c>
      <c r="BF527" s="628"/>
      <c r="BG527" s="843" t="e">
        <f aca="false">IF($AT$44="region",IF($E527=BG$762,$S527,""),IF($G527=BG$762,$S527,""))</f>
        <v>#REF!</v>
      </c>
      <c r="BH527" s="843" t="e">
        <f aca="false">IF($AT$44="Region",IF($E527=BG$762,$T527,""),IF($G527=BG$762,$T527,""))</f>
        <v>#REF!</v>
      </c>
      <c r="BI527" s="628"/>
      <c r="BJ527" s="843" t="str">
        <f aca="false">IF($E527=$BJ$47,S527,"")</f>
        <v/>
      </c>
      <c r="BK527" s="843" t="str">
        <f aca="false">IF($E527=$BJ$47,T527,"")</f>
        <v/>
      </c>
      <c r="BL527" s="628"/>
      <c r="BM527" s="843" t="str">
        <f aca="false">IF($E527=$BM$47,S527,"")</f>
        <v/>
      </c>
      <c r="BN527" s="843" t="str">
        <f aca="false">IF($E527=$BM$47,T527,"")</f>
        <v/>
      </c>
      <c r="BO527" s="628"/>
      <c r="BP527" s="843" t="str">
        <f aca="false">IF($E527=$BP$47,S527,"")</f>
        <v/>
      </c>
      <c r="BQ527" s="843" t="str">
        <f aca="false">IF($E527=$BP$47,T527,"")</f>
        <v/>
      </c>
      <c r="BR527" s="628"/>
      <c r="BS527" s="843" t="str">
        <f aca="false">IF($E527=$BS$47,S527,"")</f>
        <v/>
      </c>
      <c r="BT527" s="843" t="str">
        <f aca="false">IF($E527=$BS$47,T527,"")</f>
        <v/>
      </c>
      <c r="BU527" s="628"/>
      <c r="BV527" s="729"/>
    </row>
    <row r="528" s="667" customFormat="true" ht="15" hidden="false" customHeight="false" outlineLevel="0" collapsed="false">
      <c r="A528" s="828" t="n">
        <v>17</v>
      </c>
      <c r="B528" s="829" t="str">
        <f aca="false">CONCATENATE(E528,": ",C528)</f>
        <v>: </v>
      </c>
      <c r="C528" s="830"/>
      <c r="D528" s="830"/>
      <c r="E528" s="831"/>
      <c r="F528" s="830"/>
      <c r="G528" s="831"/>
      <c r="H528" s="832"/>
      <c r="I528" s="830"/>
      <c r="J528" s="830"/>
      <c r="K528" s="833"/>
      <c r="L528" s="834"/>
      <c r="M528" s="833"/>
      <c r="N528" s="836" t="s">
        <v>15</v>
      </c>
      <c r="O528" s="837"/>
      <c r="P528" s="833"/>
      <c r="Q528" s="838"/>
      <c r="R528" s="839"/>
      <c r="S528" s="840" t="str">
        <f aca="false">IF(R528="Y","",IF(AND(M528="",K528=""),"",IF(M528="",K528,M528)))</f>
        <v/>
      </c>
      <c r="T528" s="841" t="str">
        <f aca="false">IF(S528="","",IF($S$540="Y",U528,IF(S528&gt;=$S$532-$AB$35*$S$536,IF(S528&lt;=$S$532+$AB$35*$S$536,S528,""),"")))</f>
        <v/>
      </c>
      <c r="U528" s="840" t="str">
        <f aca="false">IF(R528="Y","",IF(AND(M528="",K528=""),"",IF(M528="",K528*O528,M528*O528)))</f>
        <v/>
      </c>
      <c r="V528" s="842" t="str">
        <f aca="false">IF(AND(N528="",L528=""),"",IF(N528="",L528,N528))</f>
        <v>%</v>
      </c>
      <c r="W528" s="628"/>
      <c r="X528" s="628"/>
      <c r="Z528" s="728"/>
      <c r="AP528" s="729"/>
      <c r="AQ528" s="628"/>
      <c r="AR528" s="628"/>
      <c r="AS528" s="844"/>
      <c r="AT528" s="628"/>
      <c r="AU528" s="843" t="e">
        <f aca="false">IF($AT$44="region",IF($E528=AU$762,$S528,""),IF($G528=AU$762,$S528,""))</f>
        <v>#REF!</v>
      </c>
      <c r="AV528" s="843" t="e">
        <f aca="false">IF($AT$44="Region",IF($E528=AU$762,$T528,""),IF($G528=AU$762,$T528,""))</f>
        <v>#REF!</v>
      </c>
      <c r="AW528" s="628"/>
      <c r="AX528" s="843" t="e">
        <f aca="false">IF($AT$44="region",IF($E528=AX$762,$S528,""),IF($G528=AX$762,$S528,""))</f>
        <v>#REF!</v>
      </c>
      <c r="AY528" s="843" t="e">
        <f aca="false">IF($AT$44="Region",IF($E528=AX$762,$T528,""),IF($G528=AX$762,$T528,""))</f>
        <v>#REF!</v>
      </c>
      <c r="AZ528" s="628"/>
      <c r="BA528" s="843" t="e">
        <f aca="false">IF($AT$44="region",IF($E528=BA$762,$S528,""),IF($G528=BA$762,$S528,""))</f>
        <v>#REF!</v>
      </c>
      <c r="BB528" s="843" t="e">
        <f aca="false">IF($AT$44="Region",IF($E528=BA$762,$T528,""),IF($G528=BA$762,$T528,""))</f>
        <v>#REF!</v>
      </c>
      <c r="BC528" s="628"/>
      <c r="BD528" s="843" t="e">
        <f aca="false">IF($AT$44="region",IF($E528=BD$762,$S528,""),IF($G528=BD$762,$S528,""))</f>
        <v>#REF!</v>
      </c>
      <c r="BE528" s="843" t="e">
        <f aca="false">IF($AT$44="Region",IF($E528=BD$762,$T528,""),IF($G528=BD$762,$T528,""))</f>
        <v>#REF!</v>
      </c>
      <c r="BF528" s="628"/>
      <c r="BG528" s="843" t="e">
        <f aca="false">IF($AT$44="region",IF($E528=BG$762,$S528,""),IF($G528=BG$762,$S528,""))</f>
        <v>#REF!</v>
      </c>
      <c r="BH528" s="843" t="e">
        <f aca="false">IF($AT$44="Region",IF($E528=BG$762,$T528,""),IF($G528=BG$762,$T528,""))</f>
        <v>#REF!</v>
      </c>
      <c r="BI528" s="628"/>
      <c r="BJ528" s="843" t="str">
        <f aca="false">IF($E528=$BJ$47,S528,"")</f>
        <v/>
      </c>
      <c r="BK528" s="843" t="str">
        <f aca="false">IF($E528=$BJ$47,T528,"")</f>
        <v/>
      </c>
      <c r="BL528" s="628"/>
      <c r="BM528" s="843" t="str">
        <f aca="false">IF($E528=$BM$47,S528,"")</f>
        <v/>
      </c>
      <c r="BN528" s="843" t="str">
        <f aca="false">IF($E528=$BM$47,T528,"")</f>
        <v/>
      </c>
      <c r="BO528" s="628"/>
      <c r="BP528" s="843" t="str">
        <f aca="false">IF($E528=$BP$47,S528,"")</f>
        <v/>
      </c>
      <c r="BQ528" s="843" t="str">
        <f aca="false">IF($E528=$BP$47,T528,"")</f>
        <v/>
      </c>
      <c r="BR528" s="628"/>
      <c r="BS528" s="843" t="str">
        <f aca="false">IF($E528=$BS$47,S528,"")</f>
        <v/>
      </c>
      <c r="BT528" s="843" t="str">
        <f aca="false">IF($E528=$BS$47,T528,"")</f>
        <v/>
      </c>
      <c r="BU528" s="628"/>
      <c r="BV528" s="729"/>
    </row>
    <row r="529" s="667" customFormat="true" ht="15" hidden="false" customHeight="false" outlineLevel="0" collapsed="false">
      <c r="A529" s="828" t="n">
        <v>18</v>
      </c>
      <c r="B529" s="829" t="str">
        <f aca="false">CONCATENATE(E529,": ",C529)</f>
        <v>: </v>
      </c>
      <c r="C529" s="830"/>
      <c r="D529" s="830"/>
      <c r="E529" s="831"/>
      <c r="F529" s="830"/>
      <c r="G529" s="831"/>
      <c r="H529" s="832"/>
      <c r="I529" s="830"/>
      <c r="J529" s="830"/>
      <c r="K529" s="833"/>
      <c r="L529" s="833"/>
      <c r="M529" s="833"/>
      <c r="N529" s="836" t="s">
        <v>15</v>
      </c>
      <c r="O529" s="837"/>
      <c r="P529" s="833"/>
      <c r="Q529" s="838"/>
      <c r="R529" s="839"/>
      <c r="S529" s="840" t="str">
        <f aca="false">IF(R529="Y","",IF(AND(M529="",K529=""),"",IF(M529="",K529,M529)))</f>
        <v/>
      </c>
      <c r="T529" s="841" t="str">
        <f aca="false">IF(S529="","",IF($S$540="Y",U529,IF(S529&gt;=$S$532-$AB$35*$S$536,IF(S529&lt;=$S$532+$AB$35*$S$536,S529,""),"")))</f>
        <v/>
      </c>
      <c r="U529" s="840" t="str">
        <f aca="false">IF(R529="Y","",IF(AND(M529="",K529=""),"",IF(M529="",K529*O529,M529*O529)))</f>
        <v/>
      </c>
      <c r="V529" s="842" t="str">
        <f aca="false">IF(AND(N529="",L529=""),"",IF(N529="",L529,N529))</f>
        <v>%</v>
      </c>
      <c r="W529" s="628"/>
      <c r="X529" s="628"/>
      <c r="Z529" s="728"/>
      <c r="AP529" s="729"/>
      <c r="AQ529" s="628"/>
      <c r="AR529" s="628"/>
      <c r="AS529" s="844"/>
      <c r="AT529" s="628"/>
      <c r="AU529" s="843" t="e">
        <f aca="false">IF($AT$44="region",IF($E529=AU$762,$S529,""),IF($G529=AU$762,$S529,""))</f>
        <v>#REF!</v>
      </c>
      <c r="AV529" s="843" t="e">
        <f aca="false">IF($AT$44="Region",IF($E529=AU$762,$T529,""),IF($G529=AU$762,$T529,""))</f>
        <v>#REF!</v>
      </c>
      <c r="AW529" s="628"/>
      <c r="AX529" s="843" t="e">
        <f aca="false">IF($AT$44="region",IF($E529=AX$762,$S529,""),IF($G529=AX$762,$S529,""))</f>
        <v>#REF!</v>
      </c>
      <c r="AY529" s="843" t="e">
        <f aca="false">IF($AT$44="Region",IF($E529=AX$762,$T529,""),IF($G529=AX$762,$T529,""))</f>
        <v>#REF!</v>
      </c>
      <c r="AZ529" s="628"/>
      <c r="BA529" s="843" t="e">
        <f aca="false">IF($AT$44="region",IF($E529=BA$762,$S529,""),IF($G529=BA$762,$S529,""))</f>
        <v>#REF!</v>
      </c>
      <c r="BB529" s="843" t="e">
        <f aca="false">IF($AT$44="Region",IF($E529=BA$762,$T529,""),IF($G529=BA$762,$T529,""))</f>
        <v>#REF!</v>
      </c>
      <c r="BC529" s="628"/>
      <c r="BD529" s="843" t="e">
        <f aca="false">IF($AT$44="region",IF($E529=BD$762,$S529,""),IF($G529=BD$762,$S529,""))</f>
        <v>#REF!</v>
      </c>
      <c r="BE529" s="843" t="e">
        <f aca="false">IF($AT$44="Region",IF($E529=BD$762,$T529,""),IF($G529=BD$762,$T529,""))</f>
        <v>#REF!</v>
      </c>
      <c r="BF529" s="628"/>
      <c r="BG529" s="843" t="e">
        <f aca="false">IF($AT$44="region",IF($E529=BG$762,$S529,""),IF($G529=BG$762,$S529,""))</f>
        <v>#REF!</v>
      </c>
      <c r="BH529" s="843" t="e">
        <f aca="false">IF($AT$44="Region",IF($E529=BG$762,$T529,""),IF($G529=BG$762,$T529,""))</f>
        <v>#REF!</v>
      </c>
      <c r="BI529" s="628"/>
      <c r="BJ529" s="843" t="str">
        <f aca="false">IF($E529=$BJ$47,S529,"")</f>
        <v/>
      </c>
      <c r="BK529" s="843" t="str">
        <f aca="false">IF($E529=$BJ$47,T529,"")</f>
        <v/>
      </c>
      <c r="BL529" s="628"/>
      <c r="BM529" s="843" t="str">
        <f aca="false">IF($E529=$BM$47,S529,"")</f>
        <v/>
      </c>
      <c r="BN529" s="843" t="str">
        <f aca="false">IF($E529=$BM$47,T529,"")</f>
        <v/>
      </c>
      <c r="BO529" s="628"/>
      <c r="BP529" s="843" t="str">
        <f aca="false">IF($E529=$BP$47,S529,"")</f>
        <v/>
      </c>
      <c r="BQ529" s="843" t="str">
        <f aca="false">IF($E529=$BP$47,T529,"")</f>
        <v/>
      </c>
      <c r="BR529" s="628"/>
      <c r="BS529" s="843" t="str">
        <f aca="false">IF($E529=$BS$47,S529,"")</f>
        <v/>
      </c>
      <c r="BT529" s="843" t="str">
        <f aca="false">IF($E529=$BS$47,T529,"")</f>
        <v/>
      </c>
      <c r="BU529" s="628"/>
      <c r="BV529" s="729"/>
    </row>
    <row r="530" s="667" customFormat="true" ht="15" hidden="false" customHeight="false" outlineLevel="0" collapsed="false">
      <c r="A530" s="828" t="n">
        <v>19</v>
      </c>
      <c r="B530" s="829" t="str">
        <f aca="false">CONCATENATE(E530,": ",C530)</f>
        <v>: </v>
      </c>
      <c r="C530" s="830"/>
      <c r="D530" s="830"/>
      <c r="E530" s="831"/>
      <c r="F530" s="830"/>
      <c r="G530" s="831"/>
      <c r="H530" s="832"/>
      <c r="I530" s="830"/>
      <c r="J530" s="830"/>
      <c r="K530" s="833"/>
      <c r="L530" s="833"/>
      <c r="M530" s="833"/>
      <c r="N530" s="836" t="s">
        <v>15</v>
      </c>
      <c r="O530" s="837"/>
      <c r="P530" s="833"/>
      <c r="Q530" s="838"/>
      <c r="R530" s="839"/>
      <c r="S530" s="840" t="str">
        <f aca="false">IF(R530="Y","",IF(AND(M530="",K530=""),"",IF(M530="",K530,M530)))</f>
        <v/>
      </c>
      <c r="T530" s="841" t="str">
        <f aca="false">IF(S530="","",IF($S$540="Y",U530,IF(S530&gt;=$S$532-$AB$35*$S$536,IF(S530&lt;=$S$532+$AB$35*$S$536,S530,""),"")))</f>
        <v/>
      </c>
      <c r="U530" s="840" t="str">
        <f aca="false">IF(R530="Y","",IF(AND(M530="",K530=""),"",IF(M530="",K530*O530,M530*O530)))</f>
        <v/>
      </c>
      <c r="V530" s="842" t="str">
        <f aca="false">IF(AND(N530="",L530=""),"",IF(N530="",L530,N530))</f>
        <v>%</v>
      </c>
      <c r="W530" s="628"/>
      <c r="X530" s="628"/>
      <c r="Z530" s="728"/>
      <c r="AP530" s="729"/>
      <c r="AQ530" s="628"/>
      <c r="AR530" s="628"/>
      <c r="AS530" s="844"/>
      <c r="AT530" s="628"/>
      <c r="AU530" s="843" t="e">
        <f aca="false">IF($AT$44="region",IF($E530=AU$762,$S530,""),IF($G530=AU$762,$S530,""))</f>
        <v>#REF!</v>
      </c>
      <c r="AV530" s="843" t="e">
        <f aca="false">IF($AT$44="Region",IF($E530=AU$762,$T530,""),IF($G530=AU$762,$T530,""))</f>
        <v>#REF!</v>
      </c>
      <c r="AW530" s="628"/>
      <c r="AX530" s="843" t="e">
        <f aca="false">IF($AT$44="region",IF($E530=AX$762,$S530,""),IF($G530=AX$762,$S530,""))</f>
        <v>#REF!</v>
      </c>
      <c r="AY530" s="843" t="e">
        <f aca="false">IF($AT$44="Region",IF($E530=AX$762,$T530,""),IF($G530=AX$762,$T530,""))</f>
        <v>#REF!</v>
      </c>
      <c r="AZ530" s="628"/>
      <c r="BA530" s="843" t="e">
        <f aca="false">IF($AT$44="region",IF($E530=BA$762,$S530,""),IF($G530=BA$762,$S530,""))</f>
        <v>#REF!</v>
      </c>
      <c r="BB530" s="843" t="e">
        <f aca="false">IF($AT$44="Region",IF($E530=BA$762,$T530,""),IF($G530=BA$762,$T530,""))</f>
        <v>#REF!</v>
      </c>
      <c r="BC530" s="628"/>
      <c r="BD530" s="843" t="e">
        <f aca="false">IF($AT$44="region",IF($E530=BD$762,$S530,""),IF($G530=BD$762,$S530,""))</f>
        <v>#REF!</v>
      </c>
      <c r="BE530" s="843" t="e">
        <f aca="false">IF($AT$44="Region",IF($E530=BD$762,$T530,""),IF($G530=BD$762,$T530,""))</f>
        <v>#REF!</v>
      </c>
      <c r="BF530" s="628"/>
      <c r="BG530" s="843" t="e">
        <f aca="false">IF($AT$44="region",IF($E530=BG$762,$S530,""),IF($G530=BG$762,$S530,""))</f>
        <v>#REF!</v>
      </c>
      <c r="BH530" s="843" t="e">
        <f aca="false">IF($AT$44="Region",IF($E530=BG$762,$T530,""),IF($G530=BG$762,$T530,""))</f>
        <v>#REF!</v>
      </c>
      <c r="BI530" s="628"/>
      <c r="BJ530" s="843" t="str">
        <f aca="false">IF($E530=$BJ$47,S530,"")</f>
        <v/>
      </c>
      <c r="BK530" s="843" t="str">
        <f aca="false">IF($E530=$BJ$47,T530,"")</f>
        <v/>
      </c>
      <c r="BL530" s="628"/>
      <c r="BM530" s="843" t="str">
        <f aca="false">IF($E530=$BM$47,S530,"")</f>
        <v/>
      </c>
      <c r="BN530" s="843" t="str">
        <f aca="false">IF($E530=$BM$47,T530,"")</f>
        <v/>
      </c>
      <c r="BO530" s="628"/>
      <c r="BP530" s="843" t="str">
        <f aca="false">IF($E530=$BP$47,S530,"")</f>
        <v/>
      </c>
      <c r="BQ530" s="843" t="str">
        <f aca="false">IF($E530=$BP$47,T530,"")</f>
        <v/>
      </c>
      <c r="BR530" s="628"/>
      <c r="BS530" s="843" t="str">
        <f aca="false">IF($E530=$BS$47,S530,"")</f>
        <v/>
      </c>
      <c r="BT530" s="843" t="str">
        <f aca="false">IF($E530=$BS$47,T530,"")</f>
        <v/>
      </c>
      <c r="BU530" s="628"/>
      <c r="BV530" s="729"/>
    </row>
    <row r="531" s="667" customFormat="true" ht="15" hidden="false" customHeight="false" outlineLevel="0" collapsed="false">
      <c r="A531" s="828" t="n">
        <v>20</v>
      </c>
      <c r="B531" s="829" t="str">
        <f aca="false">CONCATENATE(E531,": ",C531)</f>
        <v>: </v>
      </c>
      <c r="C531" s="830"/>
      <c r="D531" s="830"/>
      <c r="E531" s="831"/>
      <c r="F531" s="830"/>
      <c r="G531" s="831"/>
      <c r="H531" s="832"/>
      <c r="I531" s="830"/>
      <c r="J531" s="830"/>
      <c r="K531" s="833"/>
      <c r="L531" s="833"/>
      <c r="M531" s="833"/>
      <c r="N531" s="836" t="s">
        <v>15</v>
      </c>
      <c r="O531" s="837"/>
      <c r="P531" s="833"/>
      <c r="Q531" s="838"/>
      <c r="R531" s="839"/>
      <c r="S531" s="840" t="str">
        <f aca="false">IF(R531="Y","",IF(AND(M531="",K531=""),"",IF(M531="",K531,M531)))</f>
        <v/>
      </c>
      <c r="T531" s="841" t="str">
        <f aca="false">IF(S531="","",IF($S$540="Y",U531,IF(S531&gt;=$S$532-$AB$35*$S$536,IF(S531&lt;=$S$532+$AB$35*$S$536,S531,""),"")))</f>
        <v/>
      </c>
      <c r="U531" s="840" t="str">
        <f aca="false">IF(R531="Y","",IF(AND(M531="",K531=""),"",IF(M531="",K531*O531,M531*O531)))</f>
        <v/>
      </c>
      <c r="V531" s="842" t="str">
        <f aca="false">IF(AND(N531="",L531=""),"",IF(N531="",L531,N531))</f>
        <v>%</v>
      </c>
      <c r="W531" s="628"/>
      <c r="X531" s="628"/>
      <c r="Z531" s="728"/>
      <c r="AP531" s="729"/>
      <c r="AQ531" s="628"/>
      <c r="AR531" s="628"/>
      <c r="AS531" s="844"/>
      <c r="AT531" s="628"/>
      <c r="AU531" s="843" t="e">
        <f aca="false">IF($AT$44="region",IF($E531=AU$762,$S531,""),IF($G531=AU$762,$S531,""))</f>
        <v>#REF!</v>
      </c>
      <c r="AV531" s="843" t="e">
        <f aca="false">IF($AT$44="Region",IF($E531=AU$762,$T531,""),IF($G531=AU$762,$T531,""))</f>
        <v>#REF!</v>
      </c>
      <c r="AW531" s="628"/>
      <c r="AX531" s="843" t="e">
        <f aca="false">IF($AT$44="region",IF($E531=AX$762,$S531,""),IF($G531=AX$762,$S531,""))</f>
        <v>#REF!</v>
      </c>
      <c r="AY531" s="843" t="e">
        <f aca="false">IF($AT$44="Region",IF($E531=AX$762,$T531,""),IF($G531=AX$762,$T531,""))</f>
        <v>#REF!</v>
      </c>
      <c r="AZ531" s="628"/>
      <c r="BA531" s="843" t="e">
        <f aca="false">IF($AT$44="region",IF($E531=BA$762,$S531,""),IF($G531=BA$762,$S531,""))</f>
        <v>#REF!</v>
      </c>
      <c r="BB531" s="843" t="e">
        <f aca="false">IF($AT$44="Region",IF($E531=BA$762,$T531,""),IF($G531=BA$762,$T531,""))</f>
        <v>#REF!</v>
      </c>
      <c r="BC531" s="628"/>
      <c r="BD531" s="843" t="e">
        <f aca="false">IF($AT$44="region",IF($E531=BD$762,$S531,""),IF($G531=BD$762,$S531,""))</f>
        <v>#REF!</v>
      </c>
      <c r="BE531" s="843" t="e">
        <f aca="false">IF($AT$44="Region",IF($E531=BD$762,$T531,""),IF($G531=BD$762,$T531,""))</f>
        <v>#REF!</v>
      </c>
      <c r="BF531" s="628"/>
      <c r="BG531" s="843" t="e">
        <f aca="false">IF($AT$44="region",IF($E531=BG$762,$S531,""),IF($G531=BG$762,$S531,""))</f>
        <v>#REF!</v>
      </c>
      <c r="BH531" s="843" t="e">
        <f aca="false">IF($AT$44="Region",IF($E531=BG$762,$T531,""),IF($G531=BG$762,$T531,""))</f>
        <v>#REF!</v>
      </c>
      <c r="BI531" s="628"/>
      <c r="BJ531" s="843" t="str">
        <f aca="false">IF($E531=$BJ$47,S531,"")</f>
        <v/>
      </c>
      <c r="BK531" s="843" t="str">
        <f aca="false">IF($E531=$BJ$47,T531,"")</f>
        <v/>
      </c>
      <c r="BL531" s="628"/>
      <c r="BM531" s="843" t="str">
        <f aca="false">IF($E531=$BM$47,S531,"")</f>
        <v/>
      </c>
      <c r="BN531" s="843" t="str">
        <f aca="false">IF($E531=$BM$47,T531,"")</f>
        <v/>
      </c>
      <c r="BO531" s="628"/>
      <c r="BP531" s="843" t="str">
        <f aca="false">IF($E531=$BP$47,S531,"")</f>
        <v/>
      </c>
      <c r="BQ531" s="843" t="str">
        <f aca="false">IF($E531=$BP$47,T531,"")</f>
        <v/>
      </c>
      <c r="BR531" s="628"/>
      <c r="BS531" s="843" t="str">
        <f aca="false">IF($E531=$BS$47,S531,"")</f>
        <v/>
      </c>
      <c r="BT531" s="843" t="str">
        <f aca="false">IF($E531=$BS$47,T531,"")</f>
        <v/>
      </c>
      <c r="BU531" s="628"/>
      <c r="BV531" s="729"/>
    </row>
    <row r="532" s="667" customFormat="true" ht="15" hidden="false" customHeight="false" outlineLevel="0" collapsed="false">
      <c r="A532" s="846"/>
      <c r="B532" s="847" t="s">
        <v>409</v>
      </c>
      <c r="C532" s="848"/>
      <c r="D532" s="848"/>
      <c r="E532" s="848"/>
      <c r="F532" s="848"/>
      <c r="G532" s="848"/>
      <c r="H532" s="810"/>
      <c r="I532" s="628"/>
      <c r="J532" s="849"/>
      <c r="K532" s="810"/>
      <c r="L532" s="810"/>
      <c r="M532" s="810" t="s">
        <v>354</v>
      </c>
      <c r="N532" s="810"/>
      <c r="O532" s="810"/>
      <c r="P532" s="838"/>
      <c r="Q532" s="838"/>
      <c r="R532" s="849" t="s">
        <v>356</v>
      </c>
      <c r="S532" s="850" t="e">
        <f aca="false">AVERAGE(S512:S531)</f>
        <v>#DIV/0!</v>
      </c>
      <c r="T532" s="850" t="e">
        <f aca="false">IF(S540="Y",SUM(T512:T531)/SUM(O512:O531),AVERAGE(T512:T531))</f>
        <v>#DIV/0!</v>
      </c>
      <c r="U532" s="851" t="e">
        <f aca="false">SUM(U512:U531)/SUM(O512:O531)</f>
        <v>#DIV/0!</v>
      </c>
      <c r="V532" s="628"/>
      <c r="W532" s="628"/>
      <c r="X532" s="628"/>
      <c r="Z532" s="912"/>
      <c r="AP532" s="729"/>
      <c r="AQ532" s="628"/>
      <c r="AR532" s="628"/>
      <c r="AS532" s="628"/>
      <c r="AT532" s="849" t="s">
        <v>356</v>
      </c>
      <c r="AU532" s="852" t="e">
        <f aca="false">AVERAGE(AU512:AU531)</f>
        <v>#REF!</v>
      </c>
      <c r="AV532" s="852" t="e">
        <f aca="false">SUM(AV512:AV531)/COUNTIF(AV512:AV531,"&gt;0")</f>
        <v>#REF!</v>
      </c>
      <c r="AW532" s="628"/>
      <c r="AX532" s="852" t="e">
        <f aca="false">AVERAGE(AX512:AX531)</f>
        <v>#REF!</v>
      </c>
      <c r="AY532" s="852" t="e">
        <f aca="false">SUM(AY512:AY531)/COUNTIF(AY512:AY531,"&gt;0")</f>
        <v>#REF!</v>
      </c>
      <c r="AZ532" s="628"/>
      <c r="BA532" s="852" t="e">
        <f aca="false">AVERAGE(BA512:BA531)</f>
        <v>#REF!</v>
      </c>
      <c r="BB532" s="852" t="e">
        <f aca="false">SUM(BB512:BB531)/COUNTIF(BB512:BB531,"&gt;0")</f>
        <v>#REF!</v>
      </c>
      <c r="BC532" s="628"/>
      <c r="BD532" s="852" t="e">
        <f aca="false">AVERAGE(BD512:BD531)</f>
        <v>#REF!</v>
      </c>
      <c r="BE532" s="852" t="e">
        <f aca="false">SUM(BE512:BE531)/COUNTIF(BE512:BE531,"&gt;0")</f>
        <v>#REF!</v>
      </c>
      <c r="BF532" s="628"/>
      <c r="BG532" s="852" t="e">
        <f aca="false">AVERAGE(BG512:BG531)</f>
        <v>#REF!</v>
      </c>
      <c r="BH532" s="852" t="e">
        <f aca="false">SUM(BH512:BH531)/COUNTIF(BH512:BH531,"&gt;0")</f>
        <v>#REF!</v>
      </c>
      <c r="BI532" s="849"/>
      <c r="BJ532" s="852" t="e">
        <f aca="false">AVERAGE(BJ512:BJ531)</f>
        <v>#DIV/0!</v>
      </c>
      <c r="BK532" s="852" t="e">
        <f aca="false">SUM(BK512:BK531)/COUNTIF(BK512:BK531,"&gt;0")</f>
        <v>#DIV/0!</v>
      </c>
      <c r="BL532" s="628"/>
      <c r="BM532" s="852" t="e">
        <f aca="false">AVERAGE(BM512:BM531)</f>
        <v>#DIV/0!</v>
      </c>
      <c r="BN532" s="852" t="e">
        <f aca="false">SUM(BN512:BN531)/COUNTIF(BN512:BN531,"&gt;0")</f>
        <v>#DIV/0!</v>
      </c>
      <c r="BO532" s="628"/>
      <c r="BP532" s="852" t="e">
        <f aca="false">AVERAGE(BP512:BP531)</f>
        <v>#DIV/0!</v>
      </c>
      <c r="BQ532" s="852" t="e">
        <f aca="false">SUM(BQ512:BQ531)/COUNTIF(BQ512:BQ531,"&gt;0")</f>
        <v>#DIV/0!</v>
      </c>
      <c r="BR532" s="628"/>
      <c r="BS532" s="852" t="e">
        <f aca="false">AVERAGE(BS512:BS531)</f>
        <v>#DIV/0!</v>
      </c>
      <c r="BT532" s="852" t="e">
        <f aca="false">SUM(BT512:BT531)/COUNTIF(BT512:BT531,"&gt;0")</f>
        <v>#DIV/0!</v>
      </c>
      <c r="BU532" s="628"/>
      <c r="BV532" s="729"/>
    </row>
    <row r="533" s="667" customFormat="true" ht="15" hidden="false" customHeight="false" outlineLevel="0" collapsed="false">
      <c r="A533" s="846"/>
      <c r="B533" s="847" t="s">
        <v>410</v>
      </c>
      <c r="C533" s="848" t="s">
        <v>358</v>
      </c>
      <c r="D533" s="893"/>
      <c r="E533" s="893"/>
      <c r="F533" s="893"/>
      <c r="G533" s="893"/>
      <c r="H533" s="893"/>
      <c r="I533" s="893"/>
      <c r="J533" s="893"/>
      <c r="K533" s="893"/>
      <c r="L533" s="810"/>
      <c r="M533" s="810"/>
      <c r="N533" s="810"/>
      <c r="O533" s="810"/>
      <c r="P533" s="838"/>
      <c r="Q533" s="838"/>
      <c r="R533" s="854" t="s">
        <v>97</v>
      </c>
      <c r="S533" s="855" t="e">
        <f aca="false">S532+V533*S536</f>
        <v>#DIV/0!</v>
      </c>
      <c r="T533" s="855" t="e">
        <f aca="false">T532+V533*T536</f>
        <v>#DIV/0!</v>
      </c>
      <c r="U533" s="855" t="e">
        <f aca="false">U532+V533*U536</f>
        <v>#DIV/0!</v>
      </c>
      <c r="V533" s="856" t="n">
        <v>1</v>
      </c>
      <c r="W533" s="669" t="s">
        <v>360</v>
      </c>
      <c r="X533" s="628"/>
      <c r="Y533" s="628" t="s">
        <v>361</v>
      </c>
      <c r="Z533" s="914"/>
      <c r="AP533" s="729"/>
      <c r="AQ533" s="628"/>
      <c r="AR533" s="628"/>
      <c r="AS533" s="628"/>
      <c r="AT533" s="854" t="s">
        <v>97</v>
      </c>
      <c r="AU533" s="857" t="e">
        <f aca="false">AU532+(AU538*AU535)</f>
        <v>#REF!</v>
      </c>
      <c r="AV533" s="857" t="e">
        <f aca="false">AV532+(AV538*AU535)</f>
        <v>#REF!</v>
      </c>
      <c r="AW533" s="628"/>
      <c r="AX533" s="857" t="e">
        <f aca="false">AX532+(AX538*AX535)</f>
        <v>#REF!</v>
      </c>
      <c r="AY533" s="857" t="e">
        <f aca="false">AY532+(AY538*AX535)</f>
        <v>#REF!</v>
      </c>
      <c r="AZ533" s="628"/>
      <c r="BA533" s="857" t="e">
        <f aca="false">BA532+(BA538*BA535)</f>
        <v>#REF!</v>
      </c>
      <c r="BB533" s="857" t="e">
        <f aca="false">BB532+(BB538*BA535)</f>
        <v>#REF!</v>
      </c>
      <c r="BC533" s="628"/>
      <c r="BD533" s="857" t="e">
        <f aca="false">BD532+(BD538*BD535)</f>
        <v>#REF!</v>
      </c>
      <c r="BE533" s="857" t="e">
        <f aca="false">BE532+(BE538*BD535)</f>
        <v>#REF!</v>
      </c>
      <c r="BF533" s="628"/>
      <c r="BG533" s="857" t="e">
        <f aca="false">BG532+(BG538*BG535)</f>
        <v>#REF!</v>
      </c>
      <c r="BH533" s="857" t="e">
        <f aca="false">BH532+(BH538*BG535)</f>
        <v>#REF!</v>
      </c>
      <c r="BI533" s="854"/>
      <c r="BJ533" s="857" t="e">
        <f aca="false">BJ532+(BJ538*BJ535)</f>
        <v>#DIV/0!</v>
      </c>
      <c r="BK533" s="857" t="e">
        <f aca="false">BK532+(BK538*BJ535)</f>
        <v>#DIV/0!</v>
      </c>
      <c r="BL533" s="628"/>
      <c r="BM533" s="857" t="e">
        <f aca="false">BM532+(BM538*BM535)</f>
        <v>#DIV/0!</v>
      </c>
      <c r="BN533" s="857" t="e">
        <f aca="false">BN532+(BN538*BM535)</f>
        <v>#DIV/0!</v>
      </c>
      <c r="BO533" s="628"/>
      <c r="BP533" s="857" t="e">
        <f aca="false">BP532+(BP538*BP535)</f>
        <v>#DIV/0!</v>
      </c>
      <c r="BQ533" s="857" t="e">
        <f aca="false">BQ532+(BQ538*BP535)</f>
        <v>#DIV/0!</v>
      </c>
      <c r="BR533" s="628"/>
      <c r="BS533" s="857" t="e">
        <f aca="false">BS532+(BS538*BS535)</f>
        <v>#DIV/0!</v>
      </c>
      <c r="BT533" s="857" t="e">
        <f aca="false">BT532+(BT538*BS535)</f>
        <v>#DIV/0!</v>
      </c>
      <c r="BU533" s="628"/>
      <c r="BV533" s="729"/>
    </row>
    <row r="534" s="667" customFormat="true" ht="15" hidden="false" customHeight="false" outlineLevel="0" collapsed="false">
      <c r="A534" s="846"/>
      <c r="B534" s="847" t="s">
        <v>411</v>
      </c>
      <c r="C534" s="858"/>
      <c r="D534" s="893"/>
      <c r="E534" s="893"/>
      <c r="F534" s="893"/>
      <c r="G534" s="893"/>
      <c r="H534" s="893"/>
      <c r="I534" s="893"/>
      <c r="J534" s="893"/>
      <c r="K534" s="893"/>
      <c r="L534" s="628"/>
      <c r="M534" s="628"/>
      <c r="N534" s="810"/>
      <c r="O534" s="810"/>
      <c r="P534" s="810"/>
      <c r="Q534" s="810"/>
      <c r="R534" s="854" t="s">
        <v>98</v>
      </c>
      <c r="S534" s="855" t="e">
        <f aca="false">IF($Y534="Y",MIN(S512:S531),S532-$V534*S536)</f>
        <v>#DIV/0!</v>
      </c>
      <c r="T534" s="855" t="e">
        <f aca="false">IF($Y534="Y",MIN(T512:T531),T532-$V534*T536)</f>
        <v>#DIV/0!</v>
      </c>
      <c r="U534" s="855" t="e">
        <f aca="false">IF($Y534="Y",MIN(U512:U531),U532-$V534*U536)</f>
        <v>#DIV/0!</v>
      </c>
      <c r="V534" s="856" t="n">
        <v>1</v>
      </c>
      <c r="W534" s="669" t="s">
        <v>364</v>
      </c>
      <c r="X534" s="628"/>
      <c r="Y534" s="859" t="s">
        <v>166</v>
      </c>
      <c r="Z534" s="914"/>
      <c r="AP534" s="729"/>
      <c r="AQ534" s="628"/>
      <c r="AR534" s="628"/>
      <c r="AS534" s="628"/>
      <c r="AT534" s="854" t="s">
        <v>98</v>
      </c>
      <c r="AU534" s="857" t="e">
        <f aca="false">AU532-(AU538*AU536)</f>
        <v>#REF!</v>
      </c>
      <c r="AV534" s="857" t="e">
        <f aca="false">AV532-(AV538*AU536)</f>
        <v>#REF!</v>
      </c>
      <c r="AW534" s="628"/>
      <c r="AX534" s="857" t="e">
        <f aca="false">AX532-(AX538*AX536)</f>
        <v>#REF!</v>
      </c>
      <c r="AY534" s="857" t="e">
        <f aca="false">AY532-(AY538*AX536)</f>
        <v>#REF!</v>
      </c>
      <c r="AZ534" s="628"/>
      <c r="BA534" s="857" t="e">
        <f aca="false">BA532-(BA538*BA536)</f>
        <v>#REF!</v>
      </c>
      <c r="BB534" s="857" t="e">
        <f aca="false">BB532-(BB538*BA536)</f>
        <v>#REF!</v>
      </c>
      <c r="BC534" s="628"/>
      <c r="BD534" s="857" t="e">
        <f aca="false">BD532-(BD538*BD536)</f>
        <v>#REF!</v>
      </c>
      <c r="BE534" s="857" t="e">
        <f aca="false">BE532-(BE538*BD536)</f>
        <v>#REF!</v>
      </c>
      <c r="BF534" s="628"/>
      <c r="BG534" s="857" t="e">
        <f aca="false">BG532-(BG538*BG536)</f>
        <v>#REF!</v>
      </c>
      <c r="BH534" s="857" t="e">
        <f aca="false">BH532-(BH538*BG536)</f>
        <v>#REF!</v>
      </c>
      <c r="BI534" s="854"/>
      <c r="BJ534" s="857" t="e">
        <f aca="false">BJ532-(BJ538*BJ536)</f>
        <v>#DIV/0!</v>
      </c>
      <c r="BK534" s="857" t="e">
        <f aca="false">BK532-(BK538*BJ536)</f>
        <v>#DIV/0!</v>
      </c>
      <c r="BL534" s="628"/>
      <c r="BM534" s="857" t="e">
        <f aca="false">BM532-(BM538*BM536)</f>
        <v>#DIV/0!</v>
      </c>
      <c r="BN534" s="857" t="e">
        <f aca="false">BN532-(BN538*BM536)</f>
        <v>#DIV/0!</v>
      </c>
      <c r="BO534" s="628"/>
      <c r="BP534" s="857" t="e">
        <f aca="false">BP532-(BP538*BP536)</f>
        <v>#DIV/0!</v>
      </c>
      <c r="BQ534" s="857" t="e">
        <f aca="false">BQ532-(BQ538*BP536)</f>
        <v>#DIV/0!</v>
      </c>
      <c r="BR534" s="628"/>
      <c r="BS534" s="857" t="e">
        <f aca="false">BS532-(BS538*BS536)</f>
        <v>#DIV/0!</v>
      </c>
      <c r="BT534" s="857" t="e">
        <f aca="false">BT532-(BT538*BS536)</f>
        <v>#DIV/0!</v>
      </c>
      <c r="BU534" s="628"/>
      <c r="BV534" s="729"/>
    </row>
    <row r="535" s="667" customFormat="true" ht="14.25" hidden="false" customHeight="false" outlineLevel="0" collapsed="false">
      <c r="A535" s="846"/>
      <c r="B535" s="846"/>
      <c r="C535" s="858"/>
      <c r="D535" s="893"/>
      <c r="E535" s="893"/>
      <c r="F535" s="893"/>
      <c r="G535" s="893"/>
      <c r="H535" s="893"/>
      <c r="I535" s="893"/>
      <c r="J535" s="893"/>
      <c r="K535" s="893"/>
      <c r="L535" s="810"/>
      <c r="M535" s="810"/>
      <c r="N535" s="810"/>
      <c r="O535" s="810"/>
      <c r="P535" s="810"/>
      <c r="Q535" s="810"/>
      <c r="R535" s="854" t="s">
        <v>365</v>
      </c>
      <c r="S535" s="855" t="e">
        <f aca="false">IF((0.67*S536)&gt;S532,"no","yes")</f>
        <v>#DIV/0!</v>
      </c>
      <c r="T535" s="855" t="e">
        <f aca="false">IF((0.67*T536)&gt;T532,"no","yes")</f>
        <v>#DIV/0!</v>
      </c>
      <c r="U535" s="855" t="e">
        <f aca="false">IF((0.67*U536)&gt;U532,"no","yes")</f>
        <v>#DIV/0!</v>
      </c>
      <c r="V535" s="810"/>
      <c r="W535" s="810"/>
      <c r="X535" s="810"/>
      <c r="Z535" s="914"/>
      <c r="AP535" s="729"/>
      <c r="AQ535" s="810"/>
      <c r="AR535" s="810"/>
      <c r="AS535" s="861" t="s">
        <v>366</v>
      </c>
      <c r="AT535" s="861"/>
      <c r="AU535" s="856" t="n">
        <v>1</v>
      </c>
      <c r="AV535" s="810"/>
      <c r="AW535" s="810"/>
      <c r="AX535" s="856" t="n">
        <v>1</v>
      </c>
      <c r="AY535" s="810"/>
      <c r="AZ535" s="810"/>
      <c r="BA535" s="856" t="n">
        <v>1</v>
      </c>
      <c r="BB535" s="810"/>
      <c r="BC535" s="810"/>
      <c r="BD535" s="856" t="n">
        <v>1</v>
      </c>
      <c r="BE535" s="810"/>
      <c r="BF535" s="810"/>
      <c r="BG535" s="856" t="n">
        <v>1</v>
      </c>
      <c r="BH535" s="810"/>
      <c r="BI535" s="854"/>
      <c r="BJ535" s="856" t="n">
        <v>1</v>
      </c>
      <c r="BK535" s="810"/>
      <c r="BL535" s="810"/>
      <c r="BM535" s="856" t="n">
        <v>1</v>
      </c>
      <c r="BN535" s="810"/>
      <c r="BO535" s="810"/>
      <c r="BP535" s="856" t="n">
        <v>1</v>
      </c>
      <c r="BQ535" s="810"/>
      <c r="BR535" s="810"/>
      <c r="BS535" s="856" t="n">
        <v>1</v>
      </c>
      <c r="BT535" s="810"/>
      <c r="BU535" s="810"/>
      <c r="BV535" s="729"/>
    </row>
    <row r="536" s="667" customFormat="true" ht="14.25" hidden="false" customHeight="false" outlineLevel="0" collapsed="false">
      <c r="A536" s="862" t="str">
        <f aca="false">HYPERLINK("#"&amp;"'"&amp;A$1&amp;"'!a1","Back to top")</f>
        <v>Back to top</v>
      </c>
      <c r="B536" s="862"/>
      <c r="C536" s="858"/>
      <c r="D536" s="893"/>
      <c r="E536" s="893"/>
      <c r="F536" s="893"/>
      <c r="G536" s="893"/>
      <c r="H536" s="893"/>
      <c r="I536" s="893"/>
      <c r="J536" s="893"/>
      <c r="K536" s="893"/>
      <c r="L536" s="810"/>
      <c r="M536" s="810"/>
      <c r="N536" s="669"/>
      <c r="O536" s="669"/>
      <c r="P536" s="810"/>
      <c r="Q536" s="810"/>
      <c r="R536" s="854" t="s">
        <v>371</v>
      </c>
      <c r="S536" s="855" t="e">
        <f aca="false">_xlfn.STDEV.P(S512:S531)</f>
        <v>#DIV/0!</v>
      </c>
      <c r="T536" s="855" t="e">
        <f aca="false" t="array" ref="T536:T536">IF(S540="Y",SQRT(SUM(IFERROR(O512:O531*(S512:S531-(T532))^2,0))/((COUNTIFS(O512:O531,"&lt;&gt;"&amp;"")-1)/COUNTIFS(O512:O531,"&lt;&gt;"&amp;"")*SUM(O512:O531))),_xlfn.STDEV.P(T512:T531))</f>
        <v>#DIV/0!</v>
      </c>
      <c r="U536" s="855" t="e">
        <f aca="false" t="array" ref="U536:U536">SQRT(SUM(IFERROR(O512:O531*(S512:S531-(U532))^2,0))/((COUNTIFS(O512:O531,"&lt;&gt;"&amp;"")-1)/COUNTIFS(O512:O531,"&lt;&gt;"&amp;"")*SUM(O512:O531)))</f>
        <v>#DIV/0!</v>
      </c>
      <c r="V536" s="810"/>
      <c r="W536" s="810"/>
      <c r="X536" s="810"/>
      <c r="Z536" s="914"/>
      <c r="AP536" s="729"/>
      <c r="AQ536" s="810"/>
      <c r="AR536" s="810"/>
      <c r="AS536" s="861"/>
      <c r="AT536" s="861"/>
      <c r="AU536" s="856" t="n">
        <v>1</v>
      </c>
      <c r="AV536" s="810"/>
      <c r="AW536" s="810"/>
      <c r="AX536" s="856" t="n">
        <v>1</v>
      </c>
      <c r="AY536" s="810"/>
      <c r="AZ536" s="810"/>
      <c r="BA536" s="856" t="n">
        <v>1</v>
      </c>
      <c r="BB536" s="810"/>
      <c r="BC536" s="810"/>
      <c r="BD536" s="856" t="n">
        <v>1</v>
      </c>
      <c r="BE536" s="810"/>
      <c r="BF536" s="810"/>
      <c r="BG536" s="856" t="n">
        <v>1</v>
      </c>
      <c r="BH536" s="810"/>
      <c r="BI536" s="854"/>
      <c r="BJ536" s="856" t="n">
        <v>1</v>
      </c>
      <c r="BK536" s="810"/>
      <c r="BL536" s="810"/>
      <c r="BM536" s="856" t="n">
        <v>1</v>
      </c>
      <c r="BN536" s="810"/>
      <c r="BO536" s="810"/>
      <c r="BP536" s="856" t="n">
        <v>1</v>
      </c>
      <c r="BQ536" s="810"/>
      <c r="BR536" s="810"/>
      <c r="BS536" s="856" t="n">
        <v>1</v>
      </c>
      <c r="BT536" s="810"/>
      <c r="BU536" s="810"/>
      <c r="BV536" s="729"/>
    </row>
    <row r="537" s="667" customFormat="true" ht="15" hidden="false" customHeight="false" outlineLevel="0" collapsed="false">
      <c r="A537" s="810"/>
      <c r="B537" s="810"/>
      <c r="C537" s="828"/>
      <c r="D537" s="893"/>
      <c r="E537" s="893"/>
      <c r="F537" s="893"/>
      <c r="G537" s="893"/>
      <c r="H537" s="893"/>
      <c r="I537" s="893"/>
      <c r="J537" s="893"/>
      <c r="K537" s="893"/>
      <c r="L537" s="810"/>
      <c r="M537" s="810"/>
      <c r="N537" s="810"/>
      <c r="O537" s="810"/>
      <c r="P537" s="810"/>
      <c r="Q537" s="810"/>
      <c r="R537" s="863" t="s">
        <v>372</v>
      </c>
      <c r="S537" s="864" t="n">
        <f aca="false">COUNTIF(S512:S531,"&gt;0")</f>
        <v>0</v>
      </c>
      <c r="T537" s="864" t="n">
        <f aca="false">COUNTIF(T512:T531,"&gt;0")</f>
        <v>0</v>
      </c>
      <c r="U537" s="865"/>
      <c r="V537" s="866" t="s">
        <v>369</v>
      </c>
      <c r="W537" s="810"/>
      <c r="X537" s="810"/>
      <c r="Z537" s="728"/>
      <c r="AP537" s="729"/>
      <c r="AQ537" s="810"/>
      <c r="AR537" s="810"/>
      <c r="AS537" s="810"/>
      <c r="AT537" s="854" t="s">
        <v>365</v>
      </c>
      <c r="AU537" s="857" t="e">
        <f aca="false">IF((0.67*AU538)&gt;AU532,"no","yes")</f>
        <v>#REF!</v>
      </c>
      <c r="AV537" s="857" t="e">
        <f aca="false">IF((0.67*AV538)&gt;AV532,"no","yes")</f>
        <v>#REF!</v>
      </c>
      <c r="AW537" s="810"/>
      <c r="AX537" s="857" t="e">
        <f aca="false">IF((0.67*AX538)&gt;AX532,"no","yes")</f>
        <v>#REF!</v>
      </c>
      <c r="AY537" s="857" t="e">
        <f aca="false">IF((0.67*AY538)&gt;AY532,"no","yes")</f>
        <v>#REF!</v>
      </c>
      <c r="AZ537" s="810"/>
      <c r="BA537" s="857" t="e">
        <f aca="false">IF((0.67*BA538)&gt;BA532,"no","yes")</f>
        <v>#REF!</v>
      </c>
      <c r="BB537" s="857" t="e">
        <f aca="false">IF((0.67*BB538)&gt;BB532,"no","yes")</f>
        <v>#REF!</v>
      </c>
      <c r="BC537" s="810"/>
      <c r="BD537" s="857" t="e">
        <f aca="false">IF((0.67*BD538)&gt;BD532,"no","yes")</f>
        <v>#REF!</v>
      </c>
      <c r="BE537" s="857" t="e">
        <f aca="false">IF((0.67*BE538)&gt;BE532,"no","yes")</f>
        <v>#REF!</v>
      </c>
      <c r="BF537" s="810"/>
      <c r="BG537" s="857" t="e">
        <f aca="false">IF((0.67*BG538)&gt;BG532,"no","yes")</f>
        <v>#REF!</v>
      </c>
      <c r="BH537" s="857" t="e">
        <f aca="false">IF((0.67*BH538)&gt;BH532,"no","yes")</f>
        <v>#REF!</v>
      </c>
      <c r="BI537" s="863"/>
      <c r="BJ537" s="857" t="e">
        <f aca="false">IF((0.67*BJ538)&gt;BJ532,"no","yes")</f>
        <v>#DIV/0!</v>
      </c>
      <c r="BK537" s="857" t="e">
        <f aca="false">IF((0.67*BK538)&gt;BK532,"no","yes")</f>
        <v>#DIV/0!</v>
      </c>
      <c r="BL537" s="810"/>
      <c r="BM537" s="857" t="e">
        <f aca="false">IF((0.67*BM538)&gt;BM532,"no","yes")</f>
        <v>#DIV/0!</v>
      </c>
      <c r="BN537" s="857" t="e">
        <f aca="false">IF((0.67*BN538)&gt;BN532,"no","yes")</f>
        <v>#DIV/0!</v>
      </c>
      <c r="BO537" s="810"/>
      <c r="BP537" s="857" t="e">
        <f aca="false">IF((0.67*BP538)&gt;BP532,"no","yes")</f>
        <v>#DIV/0!</v>
      </c>
      <c r="BQ537" s="857" t="e">
        <f aca="false">IF((0.67*BQ538)&gt;BQ532,"no","yes")</f>
        <v>#DIV/0!</v>
      </c>
      <c r="BR537" s="810"/>
      <c r="BS537" s="857" t="e">
        <f aca="false">IF((0.67*BS538)&gt;BS532,"no","yes")</f>
        <v>#DIV/0!</v>
      </c>
      <c r="BT537" s="857" t="e">
        <f aca="false">IF((0.67*BT538)&gt;BT532,"no","yes")</f>
        <v>#DIV/0!</v>
      </c>
      <c r="BU537" s="810"/>
      <c r="BV537" s="729"/>
    </row>
    <row r="538" s="667" customFormat="true" ht="15" hidden="false" customHeight="false" outlineLevel="0" collapsed="false">
      <c r="A538" s="628"/>
      <c r="B538" s="628"/>
      <c r="C538" s="846"/>
      <c r="D538" s="893"/>
      <c r="E538" s="893"/>
      <c r="F538" s="893"/>
      <c r="G538" s="893"/>
      <c r="H538" s="893"/>
      <c r="I538" s="893"/>
      <c r="J538" s="893"/>
      <c r="K538" s="893"/>
      <c r="L538" s="628"/>
      <c r="M538" s="628"/>
      <c r="N538" s="628"/>
      <c r="O538" s="628"/>
      <c r="P538" s="628"/>
      <c r="Q538" s="628"/>
      <c r="R538" s="628"/>
      <c r="S538" s="865"/>
      <c r="T538" s="945"/>
      <c r="U538" s="916"/>
      <c r="V538" s="894"/>
      <c r="W538" s="895"/>
      <c r="X538" s="896"/>
      <c r="Z538" s="728"/>
      <c r="AP538" s="729"/>
      <c r="AQ538" s="810"/>
      <c r="AR538" s="810"/>
      <c r="AS538" s="810"/>
      <c r="AT538" s="854" t="s">
        <v>371</v>
      </c>
      <c r="AU538" s="857" t="e">
        <f aca="false">_xlfn.STDEV.P(AU512:AU531)</f>
        <v>#REF!</v>
      </c>
      <c r="AV538" s="857" t="e">
        <f aca="false">_xlfn.STDEV.P(AV512:AV531)</f>
        <v>#REF!</v>
      </c>
      <c r="AW538" s="810"/>
      <c r="AX538" s="857" t="e">
        <f aca="false">_xlfn.STDEV.P(AX512:AX531)</f>
        <v>#REF!</v>
      </c>
      <c r="AY538" s="857" t="e">
        <f aca="false">_xlfn.STDEV.P(AY512:AY531)</f>
        <v>#REF!</v>
      </c>
      <c r="AZ538" s="810"/>
      <c r="BA538" s="857" t="e">
        <f aca="false">_xlfn.STDEV.P(BA512:BA531)</f>
        <v>#REF!</v>
      </c>
      <c r="BB538" s="857" t="e">
        <f aca="false">_xlfn.STDEV.P(BB512:BB531)</f>
        <v>#REF!</v>
      </c>
      <c r="BC538" s="810"/>
      <c r="BD538" s="857" t="e">
        <f aca="false">_xlfn.STDEV.P(BD512:BD531)</f>
        <v>#REF!</v>
      </c>
      <c r="BE538" s="857" t="e">
        <f aca="false">_xlfn.STDEV.P(BE512:BE531)</f>
        <v>#REF!</v>
      </c>
      <c r="BF538" s="810"/>
      <c r="BG538" s="857" t="e">
        <f aca="false">_xlfn.STDEV.P(BG512:BG531)</f>
        <v>#REF!</v>
      </c>
      <c r="BH538" s="857" t="e">
        <f aca="false">_xlfn.STDEV.P(BH512:BH531)</f>
        <v>#REF!</v>
      </c>
      <c r="BI538" s="810"/>
      <c r="BJ538" s="857" t="e">
        <f aca="false">_xlfn.STDEV.P(BJ512:BJ531)</f>
        <v>#DIV/0!</v>
      </c>
      <c r="BK538" s="857" t="e">
        <f aca="false">_xlfn.STDEV.P(BK512:BK531)</f>
        <v>#DIV/0!</v>
      </c>
      <c r="BL538" s="810"/>
      <c r="BM538" s="857" t="e">
        <f aca="false">_xlfn.STDEV.P(BM512:BM531)</f>
        <v>#DIV/0!</v>
      </c>
      <c r="BN538" s="857" t="e">
        <f aca="false">_xlfn.STDEV.P(BN512:BN531)</f>
        <v>#DIV/0!</v>
      </c>
      <c r="BO538" s="810"/>
      <c r="BP538" s="857" t="e">
        <f aca="false">_xlfn.STDEV.P(BP512:BP531)</f>
        <v>#DIV/0!</v>
      </c>
      <c r="BQ538" s="857" t="e">
        <f aca="false">_xlfn.STDEV.P(BQ512:BQ531)</f>
        <v>#DIV/0!</v>
      </c>
      <c r="BR538" s="810"/>
      <c r="BS538" s="857" t="e">
        <f aca="false">_xlfn.STDEV.P(BS512:BS531)</f>
        <v>#DIV/0!</v>
      </c>
      <c r="BT538" s="857" t="e">
        <f aca="false">_xlfn.STDEV.P(BT512:BT531)</f>
        <v>#DIV/0!</v>
      </c>
      <c r="BV538" s="729"/>
    </row>
    <row r="539" s="667" customFormat="true" ht="15" hidden="false" customHeight="false" outlineLevel="0" collapsed="false">
      <c r="A539" s="628"/>
      <c r="B539" s="628"/>
      <c r="C539" s="810"/>
      <c r="D539" s="893"/>
      <c r="E539" s="893"/>
      <c r="F539" s="893"/>
      <c r="G539" s="893"/>
      <c r="H539" s="893"/>
      <c r="I539" s="893"/>
      <c r="J539" s="893"/>
      <c r="K539" s="893"/>
      <c r="L539" s="628"/>
      <c r="M539" s="628"/>
      <c r="N539" s="628"/>
      <c r="O539" s="628"/>
      <c r="P539" s="628"/>
      <c r="Q539" s="628"/>
      <c r="R539" s="628"/>
      <c r="S539" s="869" t="s">
        <v>373</v>
      </c>
      <c r="T539" s="628"/>
      <c r="U539" s="810"/>
      <c r="V539" s="897"/>
      <c r="W539" s="898"/>
      <c r="X539" s="899"/>
      <c r="Z539" s="728"/>
      <c r="AP539" s="729"/>
      <c r="AQ539" s="810"/>
      <c r="AR539" s="810"/>
      <c r="AS539" s="810"/>
      <c r="AT539" s="863" t="s">
        <v>372</v>
      </c>
      <c r="AU539" s="868" t="n">
        <f aca="false">COUNTIF(AU512:AU531,"&gt;0")</f>
        <v>0</v>
      </c>
      <c r="AV539" s="868" t="n">
        <f aca="false">COUNTIF(AV512:AV531,"&gt;0")</f>
        <v>0</v>
      </c>
      <c r="AW539" s="810"/>
      <c r="AX539" s="868" t="n">
        <f aca="false">COUNTIF(AX512:AX531,"&gt;0")</f>
        <v>0</v>
      </c>
      <c r="AY539" s="868" t="n">
        <f aca="false">COUNTIF(AY512:AY531,"&gt;0")</f>
        <v>0</v>
      </c>
      <c r="AZ539" s="810"/>
      <c r="BA539" s="868" t="n">
        <f aca="false">COUNTIF(BA512:BA531,"&gt;0")</f>
        <v>0</v>
      </c>
      <c r="BB539" s="868" t="n">
        <f aca="false">COUNTIF(BB512:BB531,"&gt;0")</f>
        <v>0</v>
      </c>
      <c r="BC539" s="810"/>
      <c r="BD539" s="868" t="n">
        <f aca="false">COUNTIF(BD512:BD531,"&gt;0")</f>
        <v>0</v>
      </c>
      <c r="BE539" s="868" t="n">
        <f aca="false">COUNTIF(BE512:BE531,"&gt;0")</f>
        <v>0</v>
      </c>
      <c r="BF539" s="810"/>
      <c r="BG539" s="868" t="n">
        <f aca="false">COUNTIF(BG512:BG531,"&gt;0")</f>
        <v>0</v>
      </c>
      <c r="BH539" s="868" t="n">
        <f aca="false">COUNTIF(BH512:BH531,"&gt;0")</f>
        <v>0</v>
      </c>
      <c r="BI539" s="810"/>
      <c r="BJ539" s="868" t="n">
        <f aca="false">COUNTIF(BJ512:BJ531,"&gt;0")</f>
        <v>0</v>
      </c>
      <c r="BK539" s="868" t="n">
        <f aca="false">COUNTIF(BK512:BK531,"&gt;0")</f>
        <v>0</v>
      </c>
      <c r="BL539" s="810"/>
      <c r="BM539" s="868" t="n">
        <f aca="false">COUNTIF(BM512:BM531,"&gt;0")</f>
        <v>0</v>
      </c>
      <c r="BN539" s="868" t="n">
        <f aca="false">COUNTIF(BN512:BN531,"&gt;0")</f>
        <v>0</v>
      </c>
      <c r="BO539" s="810"/>
      <c r="BP539" s="868" t="n">
        <f aca="false">COUNTIF(BP512:BP531,"&gt;0")</f>
        <v>0</v>
      </c>
      <c r="BQ539" s="868" t="n">
        <f aca="false">COUNTIF(BQ512:BQ531,"&gt;0")</f>
        <v>0</v>
      </c>
      <c r="BR539" s="810"/>
      <c r="BS539" s="868" t="n">
        <f aca="false">COUNTIF(BS512:BS531,"&gt;0")</f>
        <v>0</v>
      </c>
      <c r="BT539" s="868" t="n">
        <f aca="false">COUNTIF(BT512:BT531,"&gt;0")</f>
        <v>0</v>
      </c>
      <c r="BV539" s="729"/>
    </row>
    <row r="540" s="667" customFormat="true" ht="15" hidden="false" customHeight="false" outlineLevel="0" collapsed="false">
      <c r="A540" s="628"/>
      <c r="B540" s="628"/>
      <c r="C540" s="810"/>
      <c r="D540" s="900"/>
      <c r="E540" s="900"/>
      <c r="F540" s="900"/>
      <c r="G540" s="900"/>
      <c r="H540" s="900"/>
      <c r="I540" s="900"/>
      <c r="J540" s="900"/>
      <c r="K540" s="900"/>
      <c r="L540" s="628"/>
      <c r="M540" s="628"/>
      <c r="N540" s="628"/>
      <c r="O540" s="628"/>
      <c r="P540" s="628"/>
      <c r="Q540" s="628"/>
      <c r="R540" s="628"/>
      <c r="S540" s="870" t="s">
        <v>166</v>
      </c>
      <c r="T540" s="628"/>
      <c r="U540" s="810"/>
      <c r="V540" s="897"/>
      <c r="W540" s="898"/>
      <c r="X540" s="899"/>
      <c r="Z540" s="728"/>
      <c r="AP540" s="729"/>
      <c r="AT540" s="905"/>
      <c r="BV540" s="729"/>
    </row>
    <row r="541" s="667" customFormat="true" ht="15" hidden="false" customHeight="false" outlineLevel="0" collapsed="false">
      <c r="A541" s="628"/>
      <c r="B541" s="628"/>
      <c r="C541" s="810"/>
      <c r="D541" s="900"/>
      <c r="E541" s="900"/>
      <c r="F541" s="900"/>
      <c r="G541" s="900"/>
      <c r="H541" s="900"/>
      <c r="I541" s="900"/>
      <c r="J541" s="900"/>
      <c r="K541" s="900"/>
      <c r="L541" s="628"/>
      <c r="M541" s="628"/>
      <c r="N541" s="628"/>
      <c r="O541" s="628"/>
      <c r="P541" s="628"/>
      <c r="Q541" s="628"/>
      <c r="R541" s="628"/>
      <c r="S541" s="628"/>
      <c r="T541" s="628"/>
      <c r="U541" s="810"/>
      <c r="V541" s="902"/>
      <c r="W541" s="903"/>
      <c r="X541" s="904"/>
      <c r="Z541" s="728"/>
      <c r="AP541" s="729"/>
      <c r="AT541" s="905"/>
      <c r="BV541" s="729"/>
    </row>
    <row r="542" s="667" customFormat="true" ht="14.25" hidden="false" customHeight="false" outlineLevel="0" collapsed="false">
      <c r="T542" s="708"/>
      <c r="U542" s="708"/>
      <c r="Z542" s="728"/>
      <c r="AP542" s="729"/>
      <c r="AQ542" s="905"/>
      <c r="AR542" s="905"/>
      <c r="AS542" s="905"/>
      <c r="AT542" s="905"/>
      <c r="AU542" s="905"/>
      <c r="AV542" s="905"/>
      <c r="AW542" s="905"/>
      <c r="AX542" s="905"/>
      <c r="AY542" s="905"/>
      <c r="AZ542" s="905"/>
      <c r="BA542" s="905"/>
      <c r="BB542" s="905"/>
      <c r="BC542" s="905"/>
      <c r="BD542" s="905"/>
      <c r="BE542" s="905"/>
      <c r="BF542" s="905"/>
      <c r="BG542" s="905"/>
      <c r="BH542" s="905"/>
      <c r="BI542" s="905"/>
      <c r="BJ542" s="905"/>
      <c r="BK542" s="905"/>
      <c r="BL542" s="905"/>
      <c r="BM542" s="905"/>
      <c r="BN542" s="905"/>
      <c r="BO542" s="905"/>
      <c r="BP542" s="905"/>
      <c r="BQ542" s="905"/>
      <c r="BR542" s="905"/>
      <c r="BS542" s="905"/>
      <c r="BT542" s="905"/>
      <c r="BU542" s="905"/>
      <c r="BV542" s="729"/>
    </row>
    <row r="543" s="729" customFormat="true" ht="18" hidden="false" customHeight="false" outlineLevel="0" collapsed="false">
      <c r="A543" s="800" t="n">
        <f aca="false">1+A509</f>
        <v>15</v>
      </c>
      <c r="B543" s="800"/>
      <c r="C543" s="801" t="s">
        <v>555</v>
      </c>
      <c r="D543" s="906"/>
      <c r="E543" s="906"/>
      <c r="F543" s="906"/>
      <c r="G543" s="906"/>
      <c r="H543" s="906"/>
      <c r="K543" s="906"/>
      <c r="L543" s="906"/>
      <c r="M543" s="860"/>
      <c r="N543" s="860"/>
      <c r="O543" s="860"/>
      <c r="T543" s="728"/>
      <c r="U543" s="728"/>
      <c r="Z543" s="728"/>
      <c r="AQ543" s="804" t="n">
        <f aca="false">A543</f>
        <v>15</v>
      </c>
      <c r="AR543" s="804" t="str">
        <f aca="false">C543</f>
        <v>t CO2-eq (Aggregate emissions) Reduced per Land Unit</v>
      </c>
      <c r="AS543" s="805"/>
      <c r="AT543" s="806"/>
      <c r="AU543" s="805"/>
      <c r="AV543" s="805"/>
      <c r="AW543" s="805"/>
      <c r="AX543" s="805"/>
      <c r="AY543" s="805"/>
      <c r="AZ543" s="805"/>
      <c r="BA543" s="805"/>
      <c r="BB543" s="805"/>
      <c r="BC543" s="805"/>
      <c r="BD543" s="805"/>
      <c r="BE543" s="805"/>
      <c r="BF543" s="805"/>
      <c r="BG543" s="805"/>
      <c r="BH543" s="805"/>
      <c r="BI543" s="805"/>
      <c r="BJ543" s="805"/>
      <c r="BK543" s="805"/>
      <c r="BL543" s="805"/>
      <c r="BM543" s="805"/>
      <c r="BN543" s="805"/>
      <c r="BO543" s="805"/>
      <c r="BP543" s="805"/>
      <c r="BQ543" s="805"/>
      <c r="BR543" s="805"/>
      <c r="BS543" s="805"/>
      <c r="BT543" s="805"/>
      <c r="BU543" s="805"/>
    </row>
    <row r="544" s="667" customFormat="true" ht="15" hidden="false" customHeight="false" outlineLevel="0" collapsed="false">
      <c r="A544" s="884"/>
      <c r="B544" s="884"/>
      <c r="C544" s="884"/>
      <c r="D544" s="785"/>
      <c r="E544" s="785"/>
      <c r="F544" s="785"/>
      <c r="G544" s="785"/>
      <c r="H544" s="785"/>
      <c r="K544" s="785"/>
      <c r="L544" s="785"/>
      <c r="M544" s="810"/>
      <c r="N544" s="810"/>
      <c r="O544" s="810"/>
      <c r="T544" s="708"/>
      <c r="U544" s="708"/>
      <c r="Z544" s="728"/>
      <c r="AP544" s="729"/>
      <c r="AQ544" s="628"/>
      <c r="AR544" s="628"/>
      <c r="AS544" s="628"/>
      <c r="AT544" s="628"/>
      <c r="AU544" s="809" t="e">
        <f aca="false">IF($AT$44="Region",'Advanced Controls'!$A$59,#REF!)</f>
        <v>#REF!</v>
      </c>
      <c r="AV544" s="809"/>
      <c r="AW544" s="628"/>
      <c r="AX544" s="809" t="e">
        <f aca="false">IF($AT$44="Region",'Advanced Controls'!$A$60,#REF!)</f>
        <v>#REF!</v>
      </c>
      <c r="AY544" s="809"/>
      <c r="AZ544" s="628"/>
      <c r="BA544" s="809" t="e">
        <f aca="false">IF($AT$44="Region",'Advanced Controls'!$A$61,#REF!)</f>
        <v>#REF!</v>
      </c>
      <c r="BB544" s="809"/>
      <c r="BC544" s="628"/>
      <c r="BD544" s="809" t="e">
        <f aca="false">IF($AT$44="Region",'Advanced Controls'!$A$62,#REF!)</f>
        <v>#REF!</v>
      </c>
      <c r="BE544" s="809"/>
      <c r="BF544" s="628"/>
      <c r="BG544" s="809" t="e">
        <f aca="false">IF($AT$44="Region",'Advanced Controls'!$A$63,#REF!)</f>
        <v>#REF!</v>
      </c>
      <c r="BH544" s="809"/>
      <c r="BI544" s="628"/>
      <c r="BJ544" s="809" t="s">
        <v>80</v>
      </c>
      <c r="BK544" s="809"/>
      <c r="BL544" s="628"/>
      <c r="BM544" s="809" t="s">
        <v>81</v>
      </c>
      <c r="BN544" s="809"/>
      <c r="BO544" s="628"/>
      <c r="BP544" s="809" t="s">
        <v>82</v>
      </c>
      <c r="BQ544" s="809"/>
      <c r="BR544" s="628"/>
      <c r="BS544" s="809" t="s">
        <v>83</v>
      </c>
      <c r="BT544" s="809"/>
      <c r="BU544" s="628"/>
      <c r="BV544" s="729"/>
    </row>
    <row r="545" s="667" customFormat="true" ht="45.75" hidden="false" customHeight="false" outlineLevel="0" collapsed="false">
      <c r="A545" s="848" t="s">
        <v>329</v>
      </c>
      <c r="B545" s="812" t="s">
        <v>104</v>
      </c>
      <c r="C545" s="816" t="s">
        <v>330</v>
      </c>
      <c r="D545" s="907" t="s">
        <v>331</v>
      </c>
      <c r="E545" s="907" t="s">
        <v>332</v>
      </c>
      <c r="F545" s="816" t="s">
        <v>333</v>
      </c>
      <c r="G545" s="815" t="s">
        <v>326</v>
      </c>
      <c r="H545" s="816" t="s">
        <v>334</v>
      </c>
      <c r="I545" s="816" t="s">
        <v>335</v>
      </c>
      <c r="J545" s="816" t="s">
        <v>336</v>
      </c>
      <c r="K545" s="908" t="s">
        <v>337</v>
      </c>
      <c r="L545" s="818" t="s">
        <v>338</v>
      </c>
      <c r="M545" s="819" t="s">
        <v>339</v>
      </c>
      <c r="N545" s="820" t="s">
        <v>340</v>
      </c>
      <c r="O545" s="821" t="s">
        <v>341</v>
      </c>
      <c r="P545" s="821" t="s">
        <v>342</v>
      </c>
      <c r="Q545" s="807"/>
      <c r="R545" s="822" t="s">
        <v>343</v>
      </c>
      <c r="S545" s="823" t="s">
        <v>344</v>
      </c>
      <c r="T545" s="824" t="s">
        <v>345</v>
      </c>
      <c r="U545" s="823" t="s">
        <v>346</v>
      </c>
      <c r="V545" s="825" t="s">
        <v>347</v>
      </c>
      <c r="W545" s="807"/>
      <c r="X545" s="807"/>
      <c r="Z545" s="728"/>
      <c r="AP545" s="729"/>
      <c r="AQ545" s="807"/>
      <c r="AR545" s="807"/>
      <c r="AS545" s="825" t="s">
        <v>348</v>
      </c>
      <c r="AT545" s="807"/>
      <c r="AU545" s="826" t="s">
        <v>344</v>
      </c>
      <c r="AV545" s="827" t="s">
        <v>345</v>
      </c>
      <c r="AW545" s="807"/>
      <c r="AX545" s="826" t="s">
        <v>344</v>
      </c>
      <c r="AY545" s="827" t="s">
        <v>345</v>
      </c>
      <c r="AZ545" s="807"/>
      <c r="BA545" s="826" t="s">
        <v>344</v>
      </c>
      <c r="BB545" s="827" t="s">
        <v>345</v>
      </c>
      <c r="BC545" s="807"/>
      <c r="BD545" s="826" t="s">
        <v>344</v>
      </c>
      <c r="BE545" s="827" t="s">
        <v>345</v>
      </c>
      <c r="BF545" s="807"/>
      <c r="BG545" s="826" t="s">
        <v>344</v>
      </c>
      <c r="BH545" s="827" t="s">
        <v>345</v>
      </c>
      <c r="BI545" s="807"/>
      <c r="BJ545" s="826" t="s">
        <v>344</v>
      </c>
      <c r="BK545" s="827" t="s">
        <v>345</v>
      </c>
      <c r="BL545" s="807"/>
      <c r="BM545" s="826" t="s">
        <v>344</v>
      </c>
      <c r="BN545" s="827" t="s">
        <v>345</v>
      </c>
      <c r="BO545" s="807"/>
      <c r="BP545" s="826" t="s">
        <v>344</v>
      </c>
      <c r="BQ545" s="827" t="s">
        <v>345</v>
      </c>
      <c r="BR545" s="807"/>
      <c r="BS545" s="826" t="s">
        <v>344</v>
      </c>
      <c r="BT545" s="827" t="s">
        <v>345</v>
      </c>
      <c r="BU545" s="807"/>
      <c r="BV545" s="729"/>
    </row>
    <row r="546" s="667" customFormat="true" ht="15" hidden="false" customHeight="false" outlineLevel="0" collapsed="false">
      <c r="A546" s="828" t="n">
        <v>1</v>
      </c>
      <c r="B546" s="829" t="str">
        <f aca="false">CONCATENATE(E546,": ",C546)</f>
        <v>: </v>
      </c>
      <c r="C546" s="831"/>
      <c r="D546" s="831"/>
      <c r="E546" s="831"/>
      <c r="F546" s="871"/>
      <c r="G546" s="831"/>
      <c r="H546" s="832"/>
      <c r="I546" s="830"/>
      <c r="J546" s="830"/>
      <c r="K546" s="834"/>
      <c r="L546" s="834"/>
      <c r="M546" s="833"/>
      <c r="N546" s="836" t="str">
        <f aca="false">'Advanced Controls'!$B$137</f>
        <v>t CO2-eq / ha</v>
      </c>
      <c r="O546" s="837"/>
      <c r="P546" s="833"/>
      <c r="Q546" s="838"/>
      <c r="R546" s="839"/>
      <c r="S546" s="840" t="str">
        <f aca="false">IF(R546="Y","",IF(AND(M546="",K546=""),"",IF(M546="",K546,M546)))</f>
        <v/>
      </c>
      <c r="T546" s="841" t="str">
        <f aca="false">IF(S546="","",IF($S$574="Y",U546,IF(S546&gt;=$S$566-$AB$35*$S$570,IF(S546&lt;=$S$566+$AB$35*$S$570,S546,""),"")))</f>
        <v/>
      </c>
      <c r="U546" s="840" t="str">
        <f aca="false">IF(R546="Y","",IF(AND(M546="",K546=""),"",IF(M546="",K546*O546,M546*O546)))</f>
        <v/>
      </c>
      <c r="V546" s="842" t="str">
        <f aca="false">IF(AND(N546="",L546=""),"",IF(N546="",L546,N546))</f>
        <v>t CO2-eq / ha</v>
      </c>
      <c r="W546" s="628"/>
      <c r="X546" s="628"/>
      <c r="Z546" s="728"/>
      <c r="AP546" s="729"/>
      <c r="AQ546" s="628"/>
      <c r="AR546" s="628"/>
      <c r="AS546" s="843" t="str">
        <f aca="false">$U546</f>
        <v/>
      </c>
      <c r="AT546" s="628"/>
      <c r="AU546" s="843" t="e">
        <f aca="false">IF($AT$44="region",IF($E546=AU$762,$S546,""),IF($G546=AU$762,$S546,""))</f>
        <v>#REF!</v>
      </c>
      <c r="AV546" s="843" t="e">
        <f aca="false">IF($AT$44="Region",IF($E546=AU$762,$T546,""),IF($G546=AU$762,$T546,""))</f>
        <v>#REF!</v>
      </c>
      <c r="AW546" s="628"/>
      <c r="AX546" s="843" t="e">
        <f aca="false">IF($AT$44="region",IF($E546=AX$762,$S546,""),IF($G546=AX$762,$S546,""))</f>
        <v>#REF!</v>
      </c>
      <c r="AY546" s="843" t="e">
        <f aca="false">IF($AT$44="Region",IF($E546=AX$762,$T546,""),IF($G546=AX$762,$T546,""))</f>
        <v>#REF!</v>
      </c>
      <c r="AZ546" s="628"/>
      <c r="BA546" s="843" t="e">
        <f aca="false">IF($AT$44="region",IF($E546=BA$762,$S546,""),IF($G546=BA$762,$S546,""))</f>
        <v>#REF!</v>
      </c>
      <c r="BB546" s="843" t="e">
        <f aca="false">IF($AT$44="Region",IF($E546=BA$762,$T546,""),IF($G546=BA$762,$T546,""))</f>
        <v>#REF!</v>
      </c>
      <c r="BC546" s="628"/>
      <c r="BD546" s="843" t="e">
        <f aca="false">IF($AT$44="region",IF($E546=BD$762,$S546,""),IF($G546=BD$762,$S546,""))</f>
        <v>#REF!</v>
      </c>
      <c r="BE546" s="843" t="e">
        <f aca="false">IF($AT$44="Region",IF($E546=BD$762,$T546,""),IF($G546=BD$762,$T546,""))</f>
        <v>#REF!</v>
      </c>
      <c r="BF546" s="628"/>
      <c r="BG546" s="843" t="e">
        <f aca="false">IF($AT$44="region",IF($E546=BG$762,$S546,""),IF($G546=BG$762,$S546,""))</f>
        <v>#REF!</v>
      </c>
      <c r="BH546" s="843" t="e">
        <f aca="false">IF($AT$44="Region",IF($E546=BG$762,$T546,""),IF($G546=BG$762,$T546,""))</f>
        <v>#REF!</v>
      </c>
      <c r="BI546" s="628"/>
      <c r="BJ546" s="843" t="str">
        <f aca="false">IF($E546=$BJ$47,S546,"")</f>
        <v/>
      </c>
      <c r="BK546" s="843" t="str">
        <f aca="false">IF($E546=$BJ$47,T546,"")</f>
        <v/>
      </c>
      <c r="BL546" s="628"/>
      <c r="BM546" s="843" t="str">
        <f aca="false">IF($E546=$BM$47,S546,"")</f>
        <v/>
      </c>
      <c r="BN546" s="843" t="str">
        <f aca="false">IF($E546=$BM$47,T546,"")</f>
        <v/>
      </c>
      <c r="BO546" s="628"/>
      <c r="BP546" s="843" t="str">
        <f aca="false">IF($E546=$BP$47,S546,"")</f>
        <v/>
      </c>
      <c r="BQ546" s="843" t="str">
        <f aca="false">IF($E546=$BP$47,T546,"")</f>
        <v/>
      </c>
      <c r="BR546" s="628"/>
      <c r="BS546" s="843" t="str">
        <f aca="false">IF($E546=$BS$47,S546,"")</f>
        <v/>
      </c>
      <c r="BT546" s="843" t="str">
        <f aca="false">IF($E546=$BS$47,T546,"")</f>
        <v/>
      </c>
      <c r="BU546" s="628"/>
      <c r="BV546" s="729"/>
    </row>
    <row r="547" s="667" customFormat="true" ht="15" hidden="false" customHeight="false" outlineLevel="0" collapsed="false">
      <c r="A547" s="828" t="n">
        <v>2</v>
      </c>
      <c r="B547" s="829" t="str">
        <f aca="false">CONCATENATE(E547,": ",C547)</f>
        <v>: </v>
      </c>
      <c r="C547" s="831"/>
      <c r="D547" s="831"/>
      <c r="E547" s="831"/>
      <c r="F547" s="831"/>
      <c r="G547" s="831"/>
      <c r="H547" s="832"/>
      <c r="I547" s="830"/>
      <c r="J547" s="830"/>
      <c r="K547" s="837"/>
      <c r="L547" s="834"/>
      <c r="M547" s="833"/>
      <c r="N547" s="836" t="str">
        <f aca="false">'Advanced Controls'!$B$137</f>
        <v>t CO2-eq / ha</v>
      </c>
      <c r="O547" s="837"/>
      <c r="P547" s="833"/>
      <c r="Q547" s="838"/>
      <c r="R547" s="839"/>
      <c r="S547" s="840" t="str">
        <f aca="false">IF(R547="Y","",IF(AND(M547="",K547=""),"",IF(M547="",K547,M547)))</f>
        <v/>
      </c>
      <c r="T547" s="841" t="str">
        <f aca="false">IF(S547="","",IF($S$574="Y",U547,IF(S547&gt;=$S$566-$AB$35*$S$570,IF(S547&lt;=$S$566+$AB$35*$S$570,S547,""),"")))</f>
        <v/>
      </c>
      <c r="U547" s="840" t="str">
        <f aca="false">IF(R547="Y","",IF(AND(M547="",K547=""),"",IF(M547="",K547*O547,M547*O547)))</f>
        <v/>
      </c>
      <c r="V547" s="842" t="str">
        <f aca="false">IF(AND(N547="",L547=""),"",IF(N547="",L547,N547))</f>
        <v>t CO2-eq / ha</v>
      </c>
      <c r="W547" s="628"/>
      <c r="X547" s="628"/>
      <c r="Z547" s="728"/>
      <c r="AP547" s="729"/>
      <c r="AQ547" s="628"/>
      <c r="AR547" s="628"/>
      <c r="AS547" s="844"/>
      <c r="AT547" s="628"/>
      <c r="AU547" s="843" t="e">
        <f aca="false">IF($AT$44="region",IF($E547=AU$762,$S547,""),IF($G547=AU$762,$S547,""))</f>
        <v>#REF!</v>
      </c>
      <c r="AV547" s="843" t="e">
        <f aca="false">IF($AT$44="Region",IF($E547=AU$762,$T547,""),IF($G547=AU$762,$T547,""))</f>
        <v>#REF!</v>
      </c>
      <c r="AW547" s="628"/>
      <c r="AX547" s="843" t="e">
        <f aca="false">IF($AT$44="region",IF($E547=AX$762,$S547,""),IF($G547=AX$762,$S547,""))</f>
        <v>#REF!</v>
      </c>
      <c r="AY547" s="843" t="e">
        <f aca="false">IF($AT$44="Region",IF($E547=AX$762,$T547,""),IF($G547=AX$762,$T547,""))</f>
        <v>#REF!</v>
      </c>
      <c r="AZ547" s="628"/>
      <c r="BA547" s="843" t="e">
        <f aca="false">IF($AT$44="region",IF($E547=BA$762,$S547,""),IF($G547=BA$762,$S547,""))</f>
        <v>#REF!</v>
      </c>
      <c r="BB547" s="843" t="e">
        <f aca="false">IF($AT$44="Region",IF($E547=BA$762,$T547,""),IF($G547=BA$762,$T547,""))</f>
        <v>#REF!</v>
      </c>
      <c r="BC547" s="628"/>
      <c r="BD547" s="843" t="e">
        <f aca="false">IF($AT$44="region",IF($E547=BD$762,$S547,""),IF($G547=BD$762,$S547,""))</f>
        <v>#REF!</v>
      </c>
      <c r="BE547" s="843" t="e">
        <f aca="false">IF($AT$44="Region",IF($E547=BD$762,$T547,""),IF($G547=BD$762,$T547,""))</f>
        <v>#REF!</v>
      </c>
      <c r="BF547" s="628"/>
      <c r="BG547" s="843" t="e">
        <f aca="false">IF($AT$44="region",IF($E547=BG$762,$S547,""),IF($G547=BG$762,$S547,""))</f>
        <v>#REF!</v>
      </c>
      <c r="BH547" s="843" t="e">
        <f aca="false">IF($AT$44="Region",IF($E547=BG$762,$T547,""),IF($G547=BG$762,$T547,""))</f>
        <v>#REF!</v>
      </c>
      <c r="BI547" s="628"/>
      <c r="BJ547" s="843" t="str">
        <f aca="false">IF($E547=$BJ$47,S547,"")</f>
        <v/>
      </c>
      <c r="BK547" s="843" t="str">
        <f aca="false">IF($E547=$BJ$47,T547,"")</f>
        <v/>
      </c>
      <c r="BL547" s="628"/>
      <c r="BM547" s="843" t="str">
        <f aca="false">IF($E547=$BM$47,S547,"")</f>
        <v/>
      </c>
      <c r="BN547" s="843" t="str">
        <f aca="false">IF($E547=$BM$47,T547,"")</f>
        <v/>
      </c>
      <c r="BO547" s="628"/>
      <c r="BP547" s="843" t="str">
        <f aca="false">IF($E547=$BP$47,S547,"")</f>
        <v/>
      </c>
      <c r="BQ547" s="843" t="str">
        <f aca="false">IF($E547=$BP$47,T547,"")</f>
        <v/>
      </c>
      <c r="BR547" s="628"/>
      <c r="BS547" s="843" t="str">
        <f aca="false">IF($E547=$BS$47,S547,"")</f>
        <v/>
      </c>
      <c r="BT547" s="843" t="str">
        <f aca="false">IF($E547=$BS$47,T547,"")</f>
        <v/>
      </c>
      <c r="BU547" s="628"/>
      <c r="BV547" s="729"/>
    </row>
    <row r="548" s="667" customFormat="true" ht="15" hidden="false" customHeight="false" outlineLevel="0" collapsed="false">
      <c r="A548" s="828" t="n">
        <v>3</v>
      </c>
      <c r="B548" s="829" t="str">
        <f aca="false">CONCATENATE(E548,": ",C548)</f>
        <v>: </v>
      </c>
      <c r="C548" s="830"/>
      <c r="D548" s="830"/>
      <c r="E548" s="831"/>
      <c r="F548" s="830"/>
      <c r="G548" s="831"/>
      <c r="H548" s="832"/>
      <c r="I548" s="830"/>
      <c r="J548" s="830"/>
      <c r="K548" s="833"/>
      <c r="L548" s="834"/>
      <c r="M548" s="833"/>
      <c r="N548" s="836" t="str">
        <f aca="false">'Advanced Controls'!$B$137</f>
        <v>t CO2-eq / ha</v>
      </c>
      <c r="O548" s="837"/>
      <c r="P548" s="833"/>
      <c r="Q548" s="838"/>
      <c r="R548" s="839"/>
      <c r="S548" s="840" t="str">
        <f aca="false">IF(R548="Y","",IF(AND(M548="",K548=""),"",IF(M548="",K548,M548)))</f>
        <v/>
      </c>
      <c r="T548" s="841" t="str">
        <f aca="false">IF(S548="","",IF($S$574="Y",U548,IF(S548&gt;=$S$566-$AB$35*$S$570,IF(S548&lt;=$S$566+$AB$35*$S$570,S548,""),"")))</f>
        <v/>
      </c>
      <c r="U548" s="840" t="str">
        <f aca="false">IF(R548="Y","",IF(AND(M548="",K548=""),"",IF(M548="",K548*O548,M548*O548)))</f>
        <v/>
      </c>
      <c r="V548" s="842" t="str">
        <f aca="false">IF(AND(N548="",L548=""),"",IF(N548="",L548,N548))</f>
        <v>t CO2-eq / ha</v>
      </c>
      <c r="W548" s="628"/>
      <c r="X548" s="628"/>
      <c r="Z548" s="728"/>
      <c r="AP548" s="729"/>
      <c r="AQ548" s="628"/>
      <c r="AR548" s="628"/>
      <c r="AS548" s="810"/>
      <c r="AT548" s="628"/>
      <c r="AU548" s="843" t="e">
        <f aca="false">IF($AT$44="region",IF($E548=AU$762,$S548,""),IF($G548=AU$762,$S548,""))</f>
        <v>#REF!</v>
      </c>
      <c r="AV548" s="843" t="e">
        <f aca="false">IF($AT$44="Region",IF($E548=AU$762,$T548,""),IF($G548=AU$762,$T548,""))</f>
        <v>#REF!</v>
      </c>
      <c r="AW548" s="628"/>
      <c r="AX548" s="843" t="e">
        <f aca="false">IF($AT$44="region",IF($E548=AX$762,$S548,""),IF($G548=AX$762,$S548,""))</f>
        <v>#REF!</v>
      </c>
      <c r="AY548" s="843" t="e">
        <f aca="false">IF($AT$44="Region",IF($E548=AX$762,$T548,""),IF($G548=AX$762,$T548,""))</f>
        <v>#REF!</v>
      </c>
      <c r="AZ548" s="628"/>
      <c r="BA548" s="843" t="e">
        <f aca="false">IF($AT$44="region",IF($E548=BA$762,$S548,""),IF($G548=BA$762,$S548,""))</f>
        <v>#REF!</v>
      </c>
      <c r="BB548" s="843" t="e">
        <f aca="false">IF($AT$44="Region",IF($E548=BA$762,$T548,""),IF($G548=BA$762,$T548,""))</f>
        <v>#REF!</v>
      </c>
      <c r="BC548" s="628"/>
      <c r="BD548" s="843" t="e">
        <f aca="false">IF($AT$44="region",IF($E548=BD$762,$S548,""),IF($G548=BD$762,$S548,""))</f>
        <v>#REF!</v>
      </c>
      <c r="BE548" s="843" t="e">
        <f aca="false">IF($AT$44="Region",IF($E548=BD$762,$T548,""),IF($G548=BD$762,$T548,""))</f>
        <v>#REF!</v>
      </c>
      <c r="BF548" s="628"/>
      <c r="BG548" s="843" t="e">
        <f aca="false">IF($AT$44="region",IF($E548=BG$762,$S548,""),IF($G548=BG$762,$S548,""))</f>
        <v>#REF!</v>
      </c>
      <c r="BH548" s="843" t="e">
        <f aca="false">IF($AT$44="Region",IF($E548=BG$762,$T548,""),IF($G548=BG$762,$T548,""))</f>
        <v>#REF!</v>
      </c>
      <c r="BI548" s="628"/>
      <c r="BJ548" s="843" t="str">
        <f aca="false">IF($E548=$BJ$47,S548,"")</f>
        <v/>
      </c>
      <c r="BK548" s="843" t="str">
        <f aca="false">IF($E548=$BJ$47,T548,"")</f>
        <v/>
      </c>
      <c r="BL548" s="628"/>
      <c r="BM548" s="843" t="str">
        <f aca="false">IF($E548=$BM$47,S548,"")</f>
        <v/>
      </c>
      <c r="BN548" s="843" t="str">
        <f aca="false">IF($E548=$BM$47,T548,"")</f>
        <v/>
      </c>
      <c r="BO548" s="628"/>
      <c r="BP548" s="843" t="str">
        <f aca="false">IF($E548=$BP$47,S548,"")</f>
        <v/>
      </c>
      <c r="BQ548" s="843" t="str">
        <f aca="false">IF($E548=$BP$47,T548,"")</f>
        <v/>
      </c>
      <c r="BR548" s="628"/>
      <c r="BS548" s="843" t="str">
        <f aca="false">IF($E548=$BS$47,S548,"")</f>
        <v/>
      </c>
      <c r="BT548" s="843" t="str">
        <f aca="false">IF($E548=$BS$47,T548,"")</f>
        <v/>
      </c>
      <c r="BU548" s="628"/>
      <c r="BV548" s="729"/>
    </row>
    <row r="549" s="667" customFormat="true" ht="15" hidden="false" customHeight="false" outlineLevel="0" collapsed="false">
      <c r="A549" s="828" t="n">
        <v>4</v>
      </c>
      <c r="B549" s="829" t="str">
        <f aca="false">CONCATENATE(E549,": ",C549)</f>
        <v>: </v>
      </c>
      <c r="C549" s="830"/>
      <c r="D549" s="830"/>
      <c r="E549" s="831"/>
      <c r="F549" s="830"/>
      <c r="G549" s="831"/>
      <c r="H549" s="832"/>
      <c r="I549" s="830"/>
      <c r="J549" s="830"/>
      <c r="K549" s="833"/>
      <c r="L549" s="834"/>
      <c r="M549" s="833"/>
      <c r="N549" s="836" t="str">
        <f aca="false">'Advanced Controls'!$B$137</f>
        <v>t CO2-eq / ha</v>
      </c>
      <c r="O549" s="837"/>
      <c r="P549" s="833"/>
      <c r="Q549" s="838"/>
      <c r="R549" s="839"/>
      <c r="S549" s="840" t="str">
        <f aca="false">IF(R549="Y","",IF(AND(M549="",K549=""),"",IF(M549="",K549,M549)))</f>
        <v/>
      </c>
      <c r="T549" s="841" t="str">
        <f aca="false">IF(S549="","",IF($S$574="Y",U549,IF(S549&gt;=$S$566-$AB$35*$S$570,IF(S549&lt;=$S$566+$AB$35*$S$570,S549,""),"")))</f>
        <v/>
      </c>
      <c r="U549" s="840" t="str">
        <f aca="false">IF(R549="Y","",IF(AND(M549="",K549=""),"",IF(M549="",K549*O549,M549*O549)))</f>
        <v/>
      </c>
      <c r="V549" s="842" t="str">
        <f aca="false">IF(AND(N549="",L549=""),"",IF(N549="",L549,N549))</f>
        <v>t CO2-eq / ha</v>
      </c>
      <c r="W549" s="628"/>
      <c r="X549" s="628"/>
      <c r="Z549" s="728"/>
      <c r="AP549" s="729"/>
      <c r="AQ549" s="628"/>
      <c r="AR549" s="628"/>
      <c r="AS549" s="844"/>
      <c r="AT549" s="628"/>
      <c r="AU549" s="843" t="e">
        <f aca="false">IF($AT$44="region",IF($E549=AU$762,$S549,""),IF($G549=AU$762,$S549,""))</f>
        <v>#REF!</v>
      </c>
      <c r="AV549" s="843" t="e">
        <f aca="false">IF($AT$44="Region",IF($E549=AU$762,$T549,""),IF($G549=AU$762,$T549,""))</f>
        <v>#REF!</v>
      </c>
      <c r="AW549" s="628"/>
      <c r="AX549" s="843" t="e">
        <f aca="false">IF($AT$44="region",IF($E549=AX$762,$S549,""),IF($G549=AX$762,$S549,""))</f>
        <v>#REF!</v>
      </c>
      <c r="AY549" s="843" t="e">
        <f aca="false">IF($AT$44="Region",IF($E549=AX$762,$T549,""),IF($G549=AX$762,$T549,""))</f>
        <v>#REF!</v>
      </c>
      <c r="AZ549" s="628"/>
      <c r="BA549" s="843" t="e">
        <f aca="false">IF($AT$44="region",IF($E549=BA$762,$S549,""),IF($G549=BA$762,$S549,""))</f>
        <v>#REF!</v>
      </c>
      <c r="BB549" s="843" t="e">
        <f aca="false">IF($AT$44="Region",IF($E549=BA$762,$T549,""),IF($G549=BA$762,$T549,""))</f>
        <v>#REF!</v>
      </c>
      <c r="BC549" s="628"/>
      <c r="BD549" s="843" t="e">
        <f aca="false">IF($AT$44="region",IF($E549=BD$762,$S549,""),IF($G549=BD$762,$S549,""))</f>
        <v>#REF!</v>
      </c>
      <c r="BE549" s="843" t="e">
        <f aca="false">IF($AT$44="Region",IF($E549=BD$762,$T549,""),IF($G549=BD$762,$T549,""))</f>
        <v>#REF!</v>
      </c>
      <c r="BF549" s="628"/>
      <c r="BG549" s="843" t="e">
        <f aca="false">IF($AT$44="region",IF($E549=BG$762,$S549,""),IF($G549=BG$762,$S549,""))</f>
        <v>#REF!</v>
      </c>
      <c r="BH549" s="843" t="e">
        <f aca="false">IF($AT$44="Region",IF($E549=BG$762,$T549,""),IF($G549=BG$762,$T549,""))</f>
        <v>#REF!</v>
      </c>
      <c r="BI549" s="628"/>
      <c r="BJ549" s="843" t="str">
        <f aca="false">IF($E549=$BJ$47,S549,"")</f>
        <v/>
      </c>
      <c r="BK549" s="843" t="str">
        <f aca="false">IF($E549=$BJ$47,T549,"")</f>
        <v/>
      </c>
      <c r="BL549" s="628"/>
      <c r="BM549" s="843" t="str">
        <f aca="false">IF($E549=$BM$47,S549,"")</f>
        <v/>
      </c>
      <c r="BN549" s="843" t="str">
        <f aca="false">IF($E549=$BM$47,T549,"")</f>
        <v/>
      </c>
      <c r="BO549" s="628"/>
      <c r="BP549" s="843" t="str">
        <f aca="false">IF($E549=$BP$47,S549,"")</f>
        <v/>
      </c>
      <c r="BQ549" s="843" t="str">
        <f aca="false">IF($E549=$BP$47,T549,"")</f>
        <v/>
      </c>
      <c r="BR549" s="628"/>
      <c r="BS549" s="843" t="str">
        <f aca="false">IF($E549=$BS$47,S549,"")</f>
        <v/>
      </c>
      <c r="BT549" s="843" t="str">
        <f aca="false">IF($E549=$BS$47,T549,"")</f>
        <v/>
      </c>
      <c r="BU549" s="628"/>
      <c r="BV549" s="729"/>
    </row>
    <row r="550" s="667" customFormat="true" ht="15" hidden="false" customHeight="false" outlineLevel="0" collapsed="false">
      <c r="A550" s="828" t="n">
        <v>5</v>
      </c>
      <c r="B550" s="829" t="str">
        <f aca="false">CONCATENATE(E550,": ",C550)</f>
        <v>: </v>
      </c>
      <c r="C550" s="830"/>
      <c r="D550" s="830"/>
      <c r="E550" s="831"/>
      <c r="F550" s="830"/>
      <c r="G550" s="831"/>
      <c r="H550" s="832"/>
      <c r="I550" s="830"/>
      <c r="J550" s="830"/>
      <c r="K550" s="833"/>
      <c r="L550" s="834"/>
      <c r="M550" s="833"/>
      <c r="N550" s="836" t="str">
        <f aca="false">'Advanced Controls'!$B$137</f>
        <v>t CO2-eq / ha</v>
      </c>
      <c r="O550" s="837"/>
      <c r="P550" s="833"/>
      <c r="Q550" s="838"/>
      <c r="R550" s="839"/>
      <c r="S550" s="840" t="str">
        <f aca="false">IF(R550="Y","",IF(AND(M550="",K550=""),"",IF(M550="",K550,M550)))</f>
        <v/>
      </c>
      <c r="T550" s="841" t="str">
        <f aca="false">IF(S550="","",IF($S$574="Y",U550,IF(S550&gt;=$S$566-$AB$35*$S$570,IF(S550&lt;=$S$566+$AB$35*$S$570,S550,""),"")))</f>
        <v/>
      </c>
      <c r="U550" s="840" t="str">
        <f aca="false">IF(R550="Y","",IF(AND(M550="",K550=""),"",IF(M550="",K550*O550,M550*O550)))</f>
        <v/>
      </c>
      <c r="V550" s="842" t="str">
        <f aca="false">IF(AND(N550="",L550=""),"",IF(N550="",L550,N550))</f>
        <v>t CO2-eq / ha</v>
      </c>
      <c r="W550" s="628"/>
      <c r="X550" s="628"/>
      <c r="Z550" s="728"/>
      <c r="AP550" s="729"/>
      <c r="AQ550" s="628"/>
      <c r="AR550" s="628"/>
      <c r="AS550" s="844"/>
      <c r="AT550" s="628"/>
      <c r="AU550" s="843" t="e">
        <f aca="false">IF($AT$44="region",IF($E550=AU$762,$S550,""),IF($G550=AU$762,$S550,""))</f>
        <v>#REF!</v>
      </c>
      <c r="AV550" s="843" t="e">
        <f aca="false">IF($AT$44="Region",IF($E550=AU$762,$T550,""),IF($G550=AU$762,$T550,""))</f>
        <v>#REF!</v>
      </c>
      <c r="AW550" s="628"/>
      <c r="AX550" s="843" t="e">
        <f aca="false">IF($AT$44="region",IF($E550=AX$762,$S550,""),IF($G550=AX$762,$S550,""))</f>
        <v>#REF!</v>
      </c>
      <c r="AY550" s="843" t="e">
        <f aca="false">IF($AT$44="Region",IF($E550=AX$762,$T550,""),IF($G550=AX$762,$T550,""))</f>
        <v>#REF!</v>
      </c>
      <c r="AZ550" s="628"/>
      <c r="BA550" s="843" t="e">
        <f aca="false">IF($AT$44="region",IF($E550=BA$762,$S550,""),IF($G550=BA$762,$S550,""))</f>
        <v>#REF!</v>
      </c>
      <c r="BB550" s="843" t="e">
        <f aca="false">IF($AT$44="Region",IF($E550=BA$762,$T550,""),IF($G550=BA$762,$T550,""))</f>
        <v>#REF!</v>
      </c>
      <c r="BC550" s="628"/>
      <c r="BD550" s="843" t="e">
        <f aca="false">IF($AT$44="region",IF($E550=BD$762,$S550,""),IF($G550=BD$762,$S550,""))</f>
        <v>#REF!</v>
      </c>
      <c r="BE550" s="843" t="e">
        <f aca="false">IF($AT$44="Region",IF($E550=BD$762,$T550,""),IF($G550=BD$762,$T550,""))</f>
        <v>#REF!</v>
      </c>
      <c r="BF550" s="628"/>
      <c r="BG550" s="843" t="e">
        <f aca="false">IF($AT$44="region",IF($E550=BG$762,$S550,""),IF($G550=BG$762,$S550,""))</f>
        <v>#REF!</v>
      </c>
      <c r="BH550" s="843" t="e">
        <f aca="false">IF($AT$44="Region",IF($E550=BG$762,$T550,""),IF($G550=BG$762,$T550,""))</f>
        <v>#REF!</v>
      </c>
      <c r="BI550" s="628"/>
      <c r="BJ550" s="843" t="str">
        <f aca="false">IF($E550=$BJ$47,S550,"")</f>
        <v/>
      </c>
      <c r="BK550" s="843" t="str">
        <f aca="false">IF($E550=$BJ$47,T550,"")</f>
        <v/>
      </c>
      <c r="BL550" s="628"/>
      <c r="BM550" s="843" t="str">
        <f aca="false">IF($E550=$BM$47,S550,"")</f>
        <v/>
      </c>
      <c r="BN550" s="843" t="str">
        <f aca="false">IF($E550=$BM$47,T550,"")</f>
        <v/>
      </c>
      <c r="BO550" s="628"/>
      <c r="BP550" s="843" t="str">
        <f aca="false">IF($E550=$BP$47,S550,"")</f>
        <v/>
      </c>
      <c r="BQ550" s="843" t="str">
        <f aca="false">IF($E550=$BP$47,T550,"")</f>
        <v/>
      </c>
      <c r="BR550" s="628"/>
      <c r="BS550" s="843" t="str">
        <f aca="false">IF($E550=$BS$47,S550,"")</f>
        <v/>
      </c>
      <c r="BT550" s="843" t="str">
        <f aca="false">IF($E550=$BS$47,T550,"")</f>
        <v/>
      </c>
      <c r="BU550" s="628"/>
      <c r="BV550" s="729"/>
    </row>
    <row r="551" s="667" customFormat="true" ht="15" hidden="false" customHeight="false" outlineLevel="0" collapsed="false">
      <c r="A551" s="828" t="n">
        <v>6</v>
      </c>
      <c r="B551" s="829" t="str">
        <f aca="false">CONCATENATE(E551,": ",C551)</f>
        <v>: </v>
      </c>
      <c r="C551" s="830"/>
      <c r="D551" s="830"/>
      <c r="E551" s="831"/>
      <c r="F551" s="830"/>
      <c r="G551" s="831"/>
      <c r="H551" s="832"/>
      <c r="I551" s="830"/>
      <c r="J551" s="830"/>
      <c r="K551" s="833"/>
      <c r="L551" s="834"/>
      <c r="M551" s="833"/>
      <c r="N551" s="836" t="str">
        <f aca="false">'Advanced Controls'!$B$137</f>
        <v>t CO2-eq / ha</v>
      </c>
      <c r="O551" s="837"/>
      <c r="P551" s="833"/>
      <c r="Q551" s="838"/>
      <c r="R551" s="839"/>
      <c r="S551" s="840" t="str">
        <f aca="false">IF(R551="Y","",IF(AND(M551="",K551=""),"",IF(M551="",K551,M551)))</f>
        <v/>
      </c>
      <c r="T551" s="841" t="str">
        <f aca="false">IF(S551="","",IF($S$574="Y",U551,IF(S551&gt;=$S$566-$AB$35*$S$570,IF(S551&lt;=$S$566+$AB$35*$S$570,S551,""),"")))</f>
        <v/>
      </c>
      <c r="U551" s="840" t="str">
        <f aca="false">IF(R551="Y","",IF(AND(M551="",K551=""),"",IF(M551="",K551*O551,M551*O551)))</f>
        <v/>
      </c>
      <c r="V551" s="842" t="str">
        <f aca="false">IF(AND(N551="",L551=""),"",IF(N551="",L551,N551))</f>
        <v>t CO2-eq / ha</v>
      </c>
      <c r="W551" s="628"/>
      <c r="X551" s="628"/>
      <c r="Z551" s="728"/>
      <c r="AP551" s="729"/>
      <c r="AQ551" s="628"/>
      <c r="AR551" s="628"/>
      <c r="AS551" s="844"/>
      <c r="AT551" s="628"/>
      <c r="AU551" s="843" t="e">
        <f aca="false">IF($AT$44="region",IF($E551=AU$762,$S551,""),IF($G551=AU$762,$S551,""))</f>
        <v>#REF!</v>
      </c>
      <c r="AV551" s="843" t="e">
        <f aca="false">IF($AT$44="Region",IF($E551=AU$762,$T551,""),IF($G551=AU$762,$T551,""))</f>
        <v>#REF!</v>
      </c>
      <c r="AW551" s="628"/>
      <c r="AX551" s="843" t="e">
        <f aca="false">IF($AT$44="region",IF($E551=AX$762,$S551,""),IF($G551=AX$762,$S551,""))</f>
        <v>#REF!</v>
      </c>
      <c r="AY551" s="843" t="e">
        <f aca="false">IF($AT$44="Region",IF($E551=AX$762,$T551,""),IF($G551=AX$762,$T551,""))</f>
        <v>#REF!</v>
      </c>
      <c r="AZ551" s="628"/>
      <c r="BA551" s="843" t="e">
        <f aca="false">IF($AT$44="region",IF($E551=BA$762,$S551,""),IF($G551=BA$762,$S551,""))</f>
        <v>#REF!</v>
      </c>
      <c r="BB551" s="843" t="e">
        <f aca="false">IF($AT$44="Region",IF($E551=BA$762,$T551,""),IF($G551=BA$762,$T551,""))</f>
        <v>#REF!</v>
      </c>
      <c r="BC551" s="628"/>
      <c r="BD551" s="843" t="e">
        <f aca="false">IF($AT$44="region",IF($E551=BD$762,$S551,""),IF($G551=BD$762,$S551,""))</f>
        <v>#REF!</v>
      </c>
      <c r="BE551" s="843" t="e">
        <f aca="false">IF($AT$44="Region",IF($E551=BD$762,$T551,""),IF($G551=BD$762,$T551,""))</f>
        <v>#REF!</v>
      </c>
      <c r="BF551" s="628"/>
      <c r="BG551" s="843" t="e">
        <f aca="false">IF($AT$44="region",IF($E551=BG$762,$S551,""),IF($G551=BG$762,$S551,""))</f>
        <v>#REF!</v>
      </c>
      <c r="BH551" s="843" t="e">
        <f aca="false">IF($AT$44="Region",IF($E551=BG$762,$T551,""),IF($G551=BG$762,$T551,""))</f>
        <v>#REF!</v>
      </c>
      <c r="BI551" s="628"/>
      <c r="BJ551" s="843" t="str">
        <f aca="false">IF($E551=$BJ$47,S551,"")</f>
        <v/>
      </c>
      <c r="BK551" s="843" t="str">
        <f aca="false">IF($E551=$BJ$47,T551,"")</f>
        <v/>
      </c>
      <c r="BL551" s="628"/>
      <c r="BM551" s="843" t="str">
        <f aca="false">IF($E551=$BM$47,S551,"")</f>
        <v/>
      </c>
      <c r="BN551" s="843" t="str">
        <f aca="false">IF($E551=$BM$47,T551,"")</f>
        <v/>
      </c>
      <c r="BO551" s="628"/>
      <c r="BP551" s="843" t="str">
        <f aca="false">IF($E551=$BP$47,S551,"")</f>
        <v/>
      </c>
      <c r="BQ551" s="843" t="str">
        <f aca="false">IF($E551=$BP$47,T551,"")</f>
        <v/>
      </c>
      <c r="BR551" s="628"/>
      <c r="BS551" s="843" t="str">
        <f aca="false">IF($E551=$BS$47,S551,"")</f>
        <v/>
      </c>
      <c r="BT551" s="843" t="str">
        <f aca="false">IF($E551=$BS$47,T551,"")</f>
        <v/>
      </c>
      <c r="BU551" s="628"/>
      <c r="BV551" s="729"/>
    </row>
    <row r="552" s="667" customFormat="true" ht="15" hidden="false" customHeight="false" outlineLevel="0" collapsed="false">
      <c r="A552" s="828" t="n">
        <v>7</v>
      </c>
      <c r="B552" s="829" t="str">
        <f aca="false">CONCATENATE(E552,": ",C552)</f>
        <v>: </v>
      </c>
      <c r="C552" s="830"/>
      <c r="D552" s="830"/>
      <c r="E552" s="831"/>
      <c r="F552" s="830"/>
      <c r="G552" s="831"/>
      <c r="H552" s="832"/>
      <c r="I552" s="830"/>
      <c r="J552" s="830"/>
      <c r="K552" s="833"/>
      <c r="L552" s="834"/>
      <c r="M552" s="833"/>
      <c r="N552" s="836" t="str">
        <f aca="false">'Advanced Controls'!$B$137</f>
        <v>t CO2-eq / ha</v>
      </c>
      <c r="O552" s="837"/>
      <c r="P552" s="833"/>
      <c r="Q552" s="838"/>
      <c r="R552" s="839"/>
      <c r="S552" s="840" t="str">
        <f aca="false">IF(R552="Y","",IF(AND(M552="",K552=""),"",IF(M552="",K552,M552)))</f>
        <v/>
      </c>
      <c r="T552" s="841" t="str">
        <f aca="false">IF(S552="","",IF($S$574="Y",U552,IF(S552&gt;=$S$566-$AB$35*$S$570,IF(S552&lt;=$S$566+$AB$35*$S$570,S552,""),"")))</f>
        <v/>
      </c>
      <c r="U552" s="840" t="str">
        <f aca="false">IF(R552="Y","",IF(AND(M552="",K552=""),"",IF(M552="",K552*O552,M552*O552)))</f>
        <v/>
      </c>
      <c r="V552" s="842" t="str">
        <f aca="false">IF(AND(N552="",L552=""),"",IF(N552="",L552,N552))</f>
        <v>t CO2-eq / ha</v>
      </c>
      <c r="W552" s="628"/>
      <c r="X552" s="628"/>
      <c r="Z552" s="728"/>
      <c r="AP552" s="729"/>
      <c r="AQ552" s="628"/>
      <c r="AR552" s="628"/>
      <c r="AS552" s="844"/>
      <c r="AT552" s="628"/>
      <c r="AU552" s="843" t="e">
        <f aca="false">IF($AT$44="region",IF($E552=AU$762,$S552,""),IF($G552=AU$762,$S552,""))</f>
        <v>#REF!</v>
      </c>
      <c r="AV552" s="843" t="e">
        <f aca="false">IF($AT$44="Region",IF($E552=AU$762,$T552,""),IF($G552=AU$762,$T552,""))</f>
        <v>#REF!</v>
      </c>
      <c r="AW552" s="628"/>
      <c r="AX552" s="843" t="e">
        <f aca="false">IF($AT$44="region",IF($E552=AX$762,$S552,""),IF($G552=AX$762,$S552,""))</f>
        <v>#REF!</v>
      </c>
      <c r="AY552" s="843" t="e">
        <f aca="false">IF($AT$44="Region",IF($E552=AX$762,$T552,""),IF($G552=AX$762,$T552,""))</f>
        <v>#REF!</v>
      </c>
      <c r="AZ552" s="628"/>
      <c r="BA552" s="843" t="e">
        <f aca="false">IF($AT$44="region",IF($E552=BA$762,$S552,""),IF($G552=BA$762,$S552,""))</f>
        <v>#REF!</v>
      </c>
      <c r="BB552" s="843" t="e">
        <f aca="false">IF($AT$44="Region",IF($E552=BA$762,$T552,""),IF($G552=BA$762,$T552,""))</f>
        <v>#REF!</v>
      </c>
      <c r="BC552" s="628"/>
      <c r="BD552" s="843" t="e">
        <f aca="false">IF($AT$44="region",IF($E552=BD$762,$S552,""),IF($G552=BD$762,$S552,""))</f>
        <v>#REF!</v>
      </c>
      <c r="BE552" s="843" t="e">
        <f aca="false">IF($AT$44="Region",IF($E552=BD$762,$T552,""),IF($G552=BD$762,$T552,""))</f>
        <v>#REF!</v>
      </c>
      <c r="BF552" s="628"/>
      <c r="BG552" s="843" t="e">
        <f aca="false">IF($AT$44="region",IF($E552=BG$762,$S552,""),IF($G552=BG$762,$S552,""))</f>
        <v>#REF!</v>
      </c>
      <c r="BH552" s="843" t="e">
        <f aca="false">IF($AT$44="Region",IF($E552=BG$762,$T552,""),IF($G552=BG$762,$T552,""))</f>
        <v>#REF!</v>
      </c>
      <c r="BI552" s="628"/>
      <c r="BJ552" s="843" t="str">
        <f aca="false">IF($E552=$BJ$47,S552,"")</f>
        <v/>
      </c>
      <c r="BK552" s="843" t="str">
        <f aca="false">IF($E552=$BJ$47,T552,"")</f>
        <v/>
      </c>
      <c r="BL552" s="628"/>
      <c r="BM552" s="843" t="str">
        <f aca="false">IF($E552=$BM$47,S552,"")</f>
        <v/>
      </c>
      <c r="BN552" s="843" t="str">
        <f aca="false">IF($E552=$BM$47,T552,"")</f>
        <v/>
      </c>
      <c r="BO552" s="628"/>
      <c r="BP552" s="843" t="str">
        <f aca="false">IF($E552=$BP$47,S552,"")</f>
        <v/>
      </c>
      <c r="BQ552" s="843" t="str">
        <f aca="false">IF($E552=$BP$47,T552,"")</f>
        <v/>
      </c>
      <c r="BR552" s="628"/>
      <c r="BS552" s="843" t="str">
        <f aca="false">IF($E552=$BS$47,S552,"")</f>
        <v/>
      </c>
      <c r="BT552" s="843" t="str">
        <f aca="false">IF($E552=$BS$47,T552,"")</f>
        <v/>
      </c>
      <c r="BU552" s="628"/>
      <c r="BV552" s="729"/>
    </row>
    <row r="553" s="667" customFormat="true" ht="15" hidden="false" customHeight="false" outlineLevel="0" collapsed="false">
      <c r="A553" s="828" t="n">
        <v>8</v>
      </c>
      <c r="B553" s="829" t="str">
        <f aca="false">CONCATENATE(E553,": ",C553)</f>
        <v>: </v>
      </c>
      <c r="C553" s="830"/>
      <c r="D553" s="830"/>
      <c r="E553" s="831"/>
      <c r="F553" s="830"/>
      <c r="G553" s="831"/>
      <c r="H553" s="832"/>
      <c r="I553" s="830"/>
      <c r="J553" s="830"/>
      <c r="K553" s="833"/>
      <c r="L553" s="834"/>
      <c r="M553" s="833"/>
      <c r="N553" s="836" t="str">
        <f aca="false">'Advanced Controls'!$B$137</f>
        <v>t CO2-eq / ha</v>
      </c>
      <c r="O553" s="837"/>
      <c r="P553" s="833"/>
      <c r="Q553" s="838"/>
      <c r="R553" s="839"/>
      <c r="S553" s="840" t="str">
        <f aca="false">IF(R553="Y","",IF(AND(M553="",K553=""),"",IF(M553="",K553,M553)))</f>
        <v/>
      </c>
      <c r="T553" s="841" t="str">
        <f aca="false">IF(S553="","",IF($S$574="Y",U553,IF(S553&gt;=$S$566-$AB$35*$S$570,IF(S553&lt;=$S$566+$AB$35*$S$570,S553,""),"")))</f>
        <v/>
      </c>
      <c r="U553" s="840" t="str">
        <f aca="false">IF(R553="Y","",IF(AND(M553="",K553=""),"",IF(M553="",K553*O553,M553*O553)))</f>
        <v/>
      </c>
      <c r="V553" s="842" t="str">
        <f aca="false">IF(AND(N553="",L553=""),"",IF(N553="",L553,N553))</f>
        <v>t CO2-eq / ha</v>
      </c>
      <c r="W553" s="628"/>
      <c r="X553" s="628"/>
      <c r="Z553" s="728"/>
      <c r="AP553" s="729"/>
      <c r="AQ553" s="628"/>
      <c r="AR553" s="628"/>
      <c r="AS553" s="844"/>
      <c r="AT553" s="628"/>
      <c r="AU553" s="843" t="e">
        <f aca="false">IF($AT$44="region",IF($E553=AU$762,$S553,""),IF($G553=AU$762,$S553,""))</f>
        <v>#REF!</v>
      </c>
      <c r="AV553" s="843" t="e">
        <f aca="false">IF($AT$44="Region",IF($E553=AU$762,$T553,""),IF($G553=AU$762,$T553,""))</f>
        <v>#REF!</v>
      </c>
      <c r="AW553" s="628"/>
      <c r="AX553" s="843" t="e">
        <f aca="false">IF($AT$44="region",IF($E553=AX$762,$S553,""),IF($G553=AX$762,$S553,""))</f>
        <v>#REF!</v>
      </c>
      <c r="AY553" s="843" t="e">
        <f aca="false">IF($AT$44="Region",IF($E553=AX$762,$T553,""),IF($G553=AX$762,$T553,""))</f>
        <v>#REF!</v>
      </c>
      <c r="AZ553" s="628"/>
      <c r="BA553" s="843" t="e">
        <f aca="false">IF($AT$44="region",IF($E553=BA$762,$S553,""),IF($G553=BA$762,$S553,""))</f>
        <v>#REF!</v>
      </c>
      <c r="BB553" s="843" t="e">
        <f aca="false">IF($AT$44="Region",IF($E553=BA$762,$T553,""),IF($G553=BA$762,$T553,""))</f>
        <v>#REF!</v>
      </c>
      <c r="BC553" s="628"/>
      <c r="BD553" s="843" t="e">
        <f aca="false">IF($AT$44="region",IF($E553=BD$762,$S553,""),IF($G553=BD$762,$S553,""))</f>
        <v>#REF!</v>
      </c>
      <c r="BE553" s="843" t="e">
        <f aca="false">IF($AT$44="Region",IF($E553=BD$762,$T553,""),IF($G553=BD$762,$T553,""))</f>
        <v>#REF!</v>
      </c>
      <c r="BF553" s="628"/>
      <c r="BG553" s="843" t="e">
        <f aca="false">IF($AT$44="region",IF($E553=BG$762,$S553,""),IF($G553=BG$762,$S553,""))</f>
        <v>#REF!</v>
      </c>
      <c r="BH553" s="843" t="e">
        <f aca="false">IF($AT$44="Region",IF($E553=BG$762,$T553,""),IF($G553=BG$762,$T553,""))</f>
        <v>#REF!</v>
      </c>
      <c r="BI553" s="628"/>
      <c r="BJ553" s="843" t="str">
        <f aca="false">IF($E553=$BJ$47,S553,"")</f>
        <v/>
      </c>
      <c r="BK553" s="843" t="str">
        <f aca="false">IF($E553=$BJ$47,T553,"")</f>
        <v/>
      </c>
      <c r="BL553" s="628"/>
      <c r="BM553" s="843" t="str">
        <f aca="false">IF($E553=$BM$47,S553,"")</f>
        <v/>
      </c>
      <c r="BN553" s="843" t="str">
        <f aca="false">IF($E553=$BM$47,T553,"")</f>
        <v/>
      </c>
      <c r="BO553" s="628"/>
      <c r="BP553" s="843" t="str">
        <f aca="false">IF($E553=$BP$47,S553,"")</f>
        <v/>
      </c>
      <c r="BQ553" s="843" t="str">
        <f aca="false">IF($E553=$BP$47,T553,"")</f>
        <v/>
      </c>
      <c r="BR553" s="628"/>
      <c r="BS553" s="843" t="str">
        <f aca="false">IF($E553=$BS$47,S553,"")</f>
        <v/>
      </c>
      <c r="BT553" s="843" t="str">
        <f aca="false">IF($E553=$BS$47,T553,"")</f>
        <v/>
      </c>
      <c r="BU553" s="628"/>
      <c r="BV553" s="729"/>
    </row>
    <row r="554" s="667" customFormat="true" ht="15" hidden="false" customHeight="false" outlineLevel="0" collapsed="false">
      <c r="A554" s="828" t="n">
        <v>9</v>
      </c>
      <c r="B554" s="829" t="str">
        <f aca="false">CONCATENATE(E554,": ",C554)</f>
        <v>: </v>
      </c>
      <c r="C554" s="830"/>
      <c r="D554" s="830"/>
      <c r="E554" s="831"/>
      <c r="F554" s="830"/>
      <c r="G554" s="831"/>
      <c r="H554" s="832"/>
      <c r="I554" s="830"/>
      <c r="J554" s="830"/>
      <c r="K554" s="833"/>
      <c r="L554" s="834"/>
      <c r="M554" s="833"/>
      <c r="N554" s="836" t="str">
        <f aca="false">'Advanced Controls'!$B$137</f>
        <v>t CO2-eq / ha</v>
      </c>
      <c r="O554" s="837"/>
      <c r="P554" s="833"/>
      <c r="Q554" s="838"/>
      <c r="R554" s="839"/>
      <c r="S554" s="840" t="str">
        <f aca="false">IF(R554="Y","",IF(AND(M554="",K554=""),"",IF(M554="",K554,M554)))</f>
        <v/>
      </c>
      <c r="T554" s="841" t="str">
        <f aca="false">IF(S554="","",IF($S$574="Y",U554,IF(S554&gt;=$S$566-$AB$35*$S$570,IF(S554&lt;=$S$566+$AB$35*$S$570,S554,""),"")))</f>
        <v/>
      </c>
      <c r="U554" s="840" t="str">
        <f aca="false">IF(R554="Y","",IF(AND(M554="",K554=""),"",IF(M554="",K554*O554,M554*O554)))</f>
        <v/>
      </c>
      <c r="V554" s="842" t="str">
        <f aca="false">IF(AND(N554="",L554=""),"",IF(N554="",L554,N554))</f>
        <v>t CO2-eq / ha</v>
      </c>
      <c r="W554" s="628"/>
      <c r="X554" s="628"/>
      <c r="Z554" s="728"/>
      <c r="AP554" s="729"/>
      <c r="AQ554" s="628"/>
      <c r="AR554" s="628"/>
      <c r="AS554" s="844"/>
      <c r="AT554" s="628"/>
      <c r="AU554" s="843" t="e">
        <f aca="false">IF($AT$44="region",IF($E554=AU$762,$S554,""),IF($G554=AU$762,$S554,""))</f>
        <v>#REF!</v>
      </c>
      <c r="AV554" s="843" t="e">
        <f aca="false">IF($AT$44="Region",IF($E554=AU$762,$T554,""),IF($G554=AU$762,$T554,""))</f>
        <v>#REF!</v>
      </c>
      <c r="AW554" s="628"/>
      <c r="AX554" s="843" t="e">
        <f aca="false">IF($AT$44="region",IF($E554=AX$762,$S554,""),IF($G554=AX$762,$S554,""))</f>
        <v>#REF!</v>
      </c>
      <c r="AY554" s="843" t="e">
        <f aca="false">IF($AT$44="Region",IF($E554=AX$762,$T554,""),IF($G554=AX$762,$T554,""))</f>
        <v>#REF!</v>
      </c>
      <c r="AZ554" s="628"/>
      <c r="BA554" s="843" t="e">
        <f aca="false">IF($AT$44="region",IF($E554=BA$762,$S554,""),IF($G554=BA$762,$S554,""))</f>
        <v>#REF!</v>
      </c>
      <c r="BB554" s="843" t="e">
        <f aca="false">IF($AT$44="Region",IF($E554=BA$762,$T554,""),IF($G554=BA$762,$T554,""))</f>
        <v>#REF!</v>
      </c>
      <c r="BC554" s="628"/>
      <c r="BD554" s="843" t="e">
        <f aca="false">IF($AT$44="region",IF($E554=BD$762,$S554,""),IF($G554=BD$762,$S554,""))</f>
        <v>#REF!</v>
      </c>
      <c r="BE554" s="843" t="e">
        <f aca="false">IF($AT$44="Region",IF($E554=BD$762,$T554,""),IF($G554=BD$762,$T554,""))</f>
        <v>#REF!</v>
      </c>
      <c r="BF554" s="628"/>
      <c r="BG554" s="843" t="e">
        <f aca="false">IF($AT$44="region",IF($E554=BG$762,$S554,""),IF($G554=BG$762,$S554,""))</f>
        <v>#REF!</v>
      </c>
      <c r="BH554" s="843" t="e">
        <f aca="false">IF($AT$44="Region",IF($E554=BG$762,$T554,""),IF($G554=BG$762,$T554,""))</f>
        <v>#REF!</v>
      </c>
      <c r="BI554" s="628"/>
      <c r="BJ554" s="843" t="str">
        <f aca="false">IF($E554=$BJ$47,S554,"")</f>
        <v/>
      </c>
      <c r="BK554" s="843" t="str">
        <f aca="false">IF($E554=$BJ$47,T554,"")</f>
        <v/>
      </c>
      <c r="BL554" s="628"/>
      <c r="BM554" s="843" t="str">
        <f aca="false">IF($E554=$BM$47,S554,"")</f>
        <v/>
      </c>
      <c r="BN554" s="843" t="str">
        <f aca="false">IF($E554=$BM$47,T554,"")</f>
        <v/>
      </c>
      <c r="BO554" s="628"/>
      <c r="BP554" s="843" t="str">
        <f aca="false">IF($E554=$BP$47,S554,"")</f>
        <v/>
      </c>
      <c r="BQ554" s="843" t="str">
        <f aca="false">IF($E554=$BP$47,T554,"")</f>
        <v/>
      </c>
      <c r="BR554" s="628"/>
      <c r="BS554" s="843" t="str">
        <f aca="false">IF($E554=$BS$47,S554,"")</f>
        <v/>
      </c>
      <c r="BT554" s="843" t="str">
        <f aca="false">IF($E554=$BS$47,T554,"")</f>
        <v/>
      </c>
      <c r="BU554" s="628"/>
      <c r="BV554" s="729"/>
    </row>
    <row r="555" s="667" customFormat="true" ht="15" hidden="false" customHeight="false" outlineLevel="0" collapsed="false">
      <c r="A555" s="828" t="n">
        <v>10</v>
      </c>
      <c r="B555" s="829" t="str">
        <f aca="false">CONCATENATE(E555,": ",C555)</f>
        <v>: </v>
      </c>
      <c r="C555" s="830"/>
      <c r="D555" s="830"/>
      <c r="E555" s="831"/>
      <c r="F555" s="830"/>
      <c r="G555" s="831"/>
      <c r="H555" s="832"/>
      <c r="I555" s="830"/>
      <c r="J555" s="830"/>
      <c r="K555" s="833"/>
      <c r="L555" s="834"/>
      <c r="M555" s="833"/>
      <c r="N555" s="836" t="str">
        <f aca="false">'Advanced Controls'!$B$137</f>
        <v>t CO2-eq / ha</v>
      </c>
      <c r="O555" s="837"/>
      <c r="P555" s="833"/>
      <c r="Q555" s="838"/>
      <c r="R555" s="839"/>
      <c r="S555" s="840" t="str">
        <f aca="false">IF(R555="Y","",IF(AND(M555="",K555=""),"",IF(M555="",K555,M555)))</f>
        <v/>
      </c>
      <c r="T555" s="841" t="str">
        <f aca="false">IF(S555="","",IF($S$574="Y",U555,IF(S555&gt;=$S$566-$AB$35*$S$570,IF(S555&lt;=$S$566+$AB$35*$S$570,S555,""),"")))</f>
        <v/>
      </c>
      <c r="U555" s="840" t="str">
        <f aca="false">IF(R555="Y","",IF(AND(M555="",K555=""),"",IF(M555="",K555*O555,M555*O555)))</f>
        <v/>
      </c>
      <c r="V555" s="842" t="str">
        <f aca="false">IF(AND(N555="",L555=""),"",IF(N555="",L555,N555))</f>
        <v>t CO2-eq / ha</v>
      </c>
      <c r="W555" s="628"/>
      <c r="X555" s="628"/>
      <c r="Z555" s="728"/>
      <c r="AP555" s="729"/>
      <c r="AQ555" s="628"/>
      <c r="AR555" s="628"/>
      <c r="AS555" s="844"/>
      <c r="AT555" s="628"/>
      <c r="AU555" s="843" t="e">
        <f aca="false">IF($AT$44="region",IF($E555=AU$762,$S555,""),IF($G555=AU$762,$S555,""))</f>
        <v>#REF!</v>
      </c>
      <c r="AV555" s="843" t="e">
        <f aca="false">IF($AT$44="Region",IF($E555=AU$762,$T555,""),IF($G555=AU$762,$T555,""))</f>
        <v>#REF!</v>
      </c>
      <c r="AW555" s="628"/>
      <c r="AX555" s="843" t="e">
        <f aca="false">IF($AT$44="region",IF($E555=AX$762,$S555,""),IF($G555=AX$762,$S555,""))</f>
        <v>#REF!</v>
      </c>
      <c r="AY555" s="843" t="e">
        <f aca="false">IF($AT$44="Region",IF($E555=AX$762,$T555,""),IF($G555=AX$762,$T555,""))</f>
        <v>#REF!</v>
      </c>
      <c r="AZ555" s="628"/>
      <c r="BA555" s="843" t="e">
        <f aca="false">IF($AT$44="region",IF($E555=BA$762,$S555,""),IF($G555=BA$762,$S555,""))</f>
        <v>#REF!</v>
      </c>
      <c r="BB555" s="843" t="e">
        <f aca="false">IF($AT$44="Region",IF($E555=BA$762,$T555,""),IF($G555=BA$762,$T555,""))</f>
        <v>#REF!</v>
      </c>
      <c r="BC555" s="628"/>
      <c r="BD555" s="843" t="e">
        <f aca="false">IF($AT$44="region",IF($E555=BD$762,$S555,""),IF($G555=BD$762,$S555,""))</f>
        <v>#REF!</v>
      </c>
      <c r="BE555" s="843" t="e">
        <f aca="false">IF($AT$44="Region",IF($E555=BD$762,$T555,""),IF($G555=BD$762,$T555,""))</f>
        <v>#REF!</v>
      </c>
      <c r="BF555" s="628"/>
      <c r="BG555" s="843" t="e">
        <f aca="false">IF($AT$44="region",IF($E555=BG$762,$S555,""),IF($G555=BG$762,$S555,""))</f>
        <v>#REF!</v>
      </c>
      <c r="BH555" s="843" t="e">
        <f aca="false">IF($AT$44="Region",IF($E555=BG$762,$T555,""),IF($G555=BG$762,$T555,""))</f>
        <v>#REF!</v>
      </c>
      <c r="BI555" s="628"/>
      <c r="BJ555" s="843" t="str">
        <f aca="false">IF($E555=$BJ$47,S555,"")</f>
        <v/>
      </c>
      <c r="BK555" s="843" t="str">
        <f aca="false">IF($E555=$BJ$47,T555,"")</f>
        <v/>
      </c>
      <c r="BL555" s="628"/>
      <c r="BM555" s="843" t="str">
        <f aca="false">IF($E555=$BM$47,S555,"")</f>
        <v/>
      </c>
      <c r="BN555" s="843" t="str">
        <f aca="false">IF($E555=$BM$47,T555,"")</f>
        <v/>
      </c>
      <c r="BO555" s="628"/>
      <c r="BP555" s="843" t="str">
        <f aca="false">IF($E555=$BP$47,S555,"")</f>
        <v/>
      </c>
      <c r="BQ555" s="843" t="str">
        <f aca="false">IF($E555=$BP$47,T555,"")</f>
        <v/>
      </c>
      <c r="BR555" s="628"/>
      <c r="BS555" s="843" t="str">
        <f aca="false">IF($E555=$BS$47,S555,"")</f>
        <v/>
      </c>
      <c r="BT555" s="843" t="str">
        <f aca="false">IF($E555=$BS$47,T555,"")</f>
        <v/>
      </c>
      <c r="BU555" s="628"/>
      <c r="BV555" s="729"/>
    </row>
    <row r="556" s="667" customFormat="true" ht="15" hidden="false" customHeight="false" outlineLevel="0" collapsed="false">
      <c r="A556" s="828" t="n">
        <v>11</v>
      </c>
      <c r="B556" s="829" t="str">
        <f aca="false">CONCATENATE(E556,": ",C556)</f>
        <v>: </v>
      </c>
      <c r="C556" s="830"/>
      <c r="D556" s="830"/>
      <c r="E556" s="831"/>
      <c r="F556" s="830"/>
      <c r="G556" s="831"/>
      <c r="H556" s="832"/>
      <c r="I556" s="830"/>
      <c r="J556" s="830"/>
      <c r="K556" s="833"/>
      <c r="L556" s="834"/>
      <c r="M556" s="833"/>
      <c r="N556" s="836" t="str">
        <f aca="false">'Advanced Controls'!$B$137</f>
        <v>t CO2-eq / ha</v>
      </c>
      <c r="O556" s="837"/>
      <c r="P556" s="833"/>
      <c r="Q556" s="838"/>
      <c r="R556" s="839"/>
      <c r="S556" s="840" t="str">
        <f aca="false">IF(R556="Y","",IF(AND(M556="",K556=""),"",IF(M556="",K556,M556)))</f>
        <v/>
      </c>
      <c r="T556" s="841" t="str">
        <f aca="false">IF(S556="","",IF($S$574="Y",U556,IF(S556&gt;=$S$566-$AB$35*$S$570,IF(S556&lt;=$S$566+$AB$35*$S$570,S556,""),"")))</f>
        <v/>
      </c>
      <c r="U556" s="840" t="str">
        <f aca="false">IF(R556="Y","",IF(AND(M556="",K556=""),"",IF(M556="",K556*O556,M556*O556)))</f>
        <v/>
      </c>
      <c r="V556" s="842" t="str">
        <f aca="false">IF(AND(N556="",L556=""),"",IF(N556="",L556,N556))</f>
        <v>t CO2-eq / ha</v>
      </c>
      <c r="W556" s="628"/>
      <c r="X556" s="628"/>
      <c r="Z556" s="728"/>
      <c r="AP556" s="729"/>
      <c r="AQ556" s="628"/>
      <c r="AR556" s="628"/>
      <c r="AS556" s="844"/>
      <c r="AT556" s="628"/>
      <c r="AU556" s="843" t="e">
        <f aca="false">IF($AT$44="region",IF($E556=AU$762,$S556,""),IF($G556=AU$762,$S556,""))</f>
        <v>#REF!</v>
      </c>
      <c r="AV556" s="843" t="e">
        <f aca="false">IF($AT$44="Region",IF($E556=AU$762,$T556,""),IF($G556=AU$762,$T556,""))</f>
        <v>#REF!</v>
      </c>
      <c r="AW556" s="628"/>
      <c r="AX556" s="843" t="e">
        <f aca="false">IF($AT$44="region",IF($E556=AX$762,$S556,""),IF($G556=AX$762,$S556,""))</f>
        <v>#REF!</v>
      </c>
      <c r="AY556" s="843" t="e">
        <f aca="false">IF($AT$44="Region",IF($E556=AX$762,$T556,""),IF($G556=AX$762,$T556,""))</f>
        <v>#REF!</v>
      </c>
      <c r="AZ556" s="628"/>
      <c r="BA556" s="843" t="e">
        <f aca="false">IF($AT$44="region",IF($E556=BA$762,$S556,""),IF($G556=BA$762,$S556,""))</f>
        <v>#REF!</v>
      </c>
      <c r="BB556" s="843" t="e">
        <f aca="false">IF($AT$44="Region",IF($E556=BA$762,$T556,""),IF($G556=BA$762,$T556,""))</f>
        <v>#REF!</v>
      </c>
      <c r="BC556" s="628"/>
      <c r="BD556" s="843" t="e">
        <f aca="false">IF($AT$44="region",IF($E556=BD$762,$S556,""),IF($G556=BD$762,$S556,""))</f>
        <v>#REF!</v>
      </c>
      <c r="BE556" s="843" t="e">
        <f aca="false">IF($AT$44="Region",IF($E556=BD$762,$T556,""),IF($G556=BD$762,$T556,""))</f>
        <v>#REF!</v>
      </c>
      <c r="BF556" s="628"/>
      <c r="BG556" s="843" t="e">
        <f aca="false">IF($AT$44="region",IF($E556=BG$762,$S556,""),IF($G556=BG$762,$S556,""))</f>
        <v>#REF!</v>
      </c>
      <c r="BH556" s="843" t="e">
        <f aca="false">IF($AT$44="Region",IF($E556=BG$762,$T556,""),IF($G556=BG$762,$T556,""))</f>
        <v>#REF!</v>
      </c>
      <c r="BI556" s="628"/>
      <c r="BJ556" s="843" t="str">
        <f aca="false">IF($E556=$BJ$47,S556,"")</f>
        <v/>
      </c>
      <c r="BK556" s="843" t="str">
        <f aca="false">IF($E556=$BJ$47,T556,"")</f>
        <v/>
      </c>
      <c r="BL556" s="628"/>
      <c r="BM556" s="843" t="str">
        <f aca="false">IF($E556=$BM$47,S556,"")</f>
        <v/>
      </c>
      <c r="BN556" s="843" t="str">
        <f aca="false">IF($E556=$BM$47,T556,"")</f>
        <v/>
      </c>
      <c r="BO556" s="628"/>
      <c r="BP556" s="843" t="str">
        <f aca="false">IF($E556=$BP$47,S556,"")</f>
        <v/>
      </c>
      <c r="BQ556" s="843" t="str">
        <f aca="false">IF($E556=$BP$47,T556,"")</f>
        <v/>
      </c>
      <c r="BR556" s="628"/>
      <c r="BS556" s="843" t="str">
        <f aca="false">IF($E556=$BS$47,S556,"")</f>
        <v/>
      </c>
      <c r="BT556" s="843" t="str">
        <f aca="false">IF($E556=$BS$47,T556,"")</f>
        <v/>
      </c>
      <c r="BU556" s="628"/>
      <c r="BV556" s="729"/>
    </row>
    <row r="557" s="667" customFormat="true" ht="15" hidden="false" customHeight="false" outlineLevel="0" collapsed="false">
      <c r="A557" s="828" t="n">
        <v>12</v>
      </c>
      <c r="B557" s="829" t="str">
        <f aca="false">CONCATENATE(E557,": ",C557)</f>
        <v>: </v>
      </c>
      <c r="C557" s="830"/>
      <c r="D557" s="830"/>
      <c r="E557" s="831"/>
      <c r="F557" s="830"/>
      <c r="G557" s="831"/>
      <c r="H557" s="832"/>
      <c r="I557" s="830"/>
      <c r="J557" s="830"/>
      <c r="K557" s="833"/>
      <c r="L557" s="834"/>
      <c r="M557" s="833"/>
      <c r="N557" s="836" t="str">
        <f aca="false">'Advanced Controls'!$B$137</f>
        <v>t CO2-eq / ha</v>
      </c>
      <c r="O557" s="837"/>
      <c r="P557" s="833"/>
      <c r="Q557" s="838"/>
      <c r="R557" s="839"/>
      <c r="S557" s="840" t="str">
        <f aca="false">IF(R557="Y","",IF(AND(M557="",K557=""),"",IF(M557="",K557,M557)))</f>
        <v/>
      </c>
      <c r="T557" s="841" t="str">
        <f aca="false">IF(S557="","",IF($S$574="Y",U557,IF(S557&gt;=$S$566-$AB$35*$S$570,IF(S557&lt;=$S$566+$AB$35*$S$570,S557,""),"")))</f>
        <v/>
      </c>
      <c r="U557" s="840" t="str">
        <f aca="false">IF(R557="Y","",IF(AND(M557="",K557=""),"",IF(M557="",K557*O557,M557*O557)))</f>
        <v/>
      </c>
      <c r="V557" s="842" t="str">
        <f aca="false">IF(AND(N557="",L557=""),"",IF(N557="",L557,N557))</f>
        <v>t CO2-eq / ha</v>
      </c>
      <c r="W557" s="628"/>
      <c r="X557" s="628"/>
      <c r="Z557" s="728"/>
      <c r="AP557" s="729"/>
      <c r="AQ557" s="628"/>
      <c r="AR557" s="628"/>
      <c r="AS557" s="844"/>
      <c r="AT557" s="628"/>
      <c r="AU557" s="843" t="e">
        <f aca="false">IF($AT$44="region",IF($E557=AU$762,$S557,""),IF($G557=AU$762,$S557,""))</f>
        <v>#REF!</v>
      </c>
      <c r="AV557" s="843" t="e">
        <f aca="false">IF($AT$44="Region",IF($E557=AU$762,$T557,""),IF($G557=AU$762,$T557,""))</f>
        <v>#REF!</v>
      </c>
      <c r="AW557" s="628"/>
      <c r="AX557" s="843" t="e">
        <f aca="false">IF($AT$44="region",IF($E557=AX$762,$S557,""),IF($G557=AX$762,$S557,""))</f>
        <v>#REF!</v>
      </c>
      <c r="AY557" s="843" t="e">
        <f aca="false">IF($AT$44="Region",IF($E557=AX$762,$T557,""),IF($G557=AX$762,$T557,""))</f>
        <v>#REF!</v>
      </c>
      <c r="AZ557" s="628"/>
      <c r="BA557" s="843" t="e">
        <f aca="false">IF($AT$44="region",IF($E557=BA$762,$S557,""),IF($G557=BA$762,$S557,""))</f>
        <v>#REF!</v>
      </c>
      <c r="BB557" s="843" t="e">
        <f aca="false">IF($AT$44="Region",IF($E557=BA$762,$T557,""),IF($G557=BA$762,$T557,""))</f>
        <v>#REF!</v>
      </c>
      <c r="BC557" s="628"/>
      <c r="BD557" s="843" t="e">
        <f aca="false">IF($AT$44="region",IF($E557=BD$762,$S557,""),IF($G557=BD$762,$S557,""))</f>
        <v>#REF!</v>
      </c>
      <c r="BE557" s="843" t="e">
        <f aca="false">IF($AT$44="Region",IF($E557=BD$762,$T557,""),IF($G557=BD$762,$T557,""))</f>
        <v>#REF!</v>
      </c>
      <c r="BF557" s="628"/>
      <c r="BG557" s="843" t="e">
        <f aca="false">IF($AT$44="region",IF($E557=BG$762,$S557,""),IF($G557=BG$762,$S557,""))</f>
        <v>#REF!</v>
      </c>
      <c r="BH557" s="843" t="e">
        <f aca="false">IF($AT$44="Region",IF($E557=BG$762,$T557,""),IF($G557=BG$762,$T557,""))</f>
        <v>#REF!</v>
      </c>
      <c r="BI557" s="628"/>
      <c r="BJ557" s="843" t="str">
        <f aca="false">IF($E557=$BJ$47,S557,"")</f>
        <v/>
      </c>
      <c r="BK557" s="843" t="str">
        <f aca="false">IF($E557=$BJ$47,T557,"")</f>
        <v/>
      </c>
      <c r="BL557" s="628"/>
      <c r="BM557" s="843" t="str">
        <f aca="false">IF($E557=$BM$47,S557,"")</f>
        <v/>
      </c>
      <c r="BN557" s="843" t="str">
        <f aca="false">IF($E557=$BM$47,T557,"")</f>
        <v/>
      </c>
      <c r="BO557" s="628"/>
      <c r="BP557" s="843" t="str">
        <f aca="false">IF($E557=$BP$47,S557,"")</f>
        <v/>
      </c>
      <c r="BQ557" s="843" t="str">
        <f aca="false">IF($E557=$BP$47,T557,"")</f>
        <v/>
      </c>
      <c r="BR557" s="628"/>
      <c r="BS557" s="843" t="str">
        <f aca="false">IF($E557=$BS$47,S557,"")</f>
        <v/>
      </c>
      <c r="BT557" s="843" t="str">
        <f aca="false">IF($E557=$BS$47,T557,"")</f>
        <v/>
      </c>
      <c r="BU557" s="628"/>
      <c r="BV557" s="729"/>
    </row>
    <row r="558" s="667" customFormat="true" ht="15" hidden="false" customHeight="false" outlineLevel="0" collapsed="false">
      <c r="A558" s="828" t="n">
        <v>13</v>
      </c>
      <c r="B558" s="829" t="str">
        <f aca="false">CONCATENATE(E558,": ",C558)</f>
        <v>: </v>
      </c>
      <c r="C558" s="830"/>
      <c r="D558" s="830"/>
      <c r="E558" s="831"/>
      <c r="F558" s="830"/>
      <c r="G558" s="831"/>
      <c r="H558" s="832"/>
      <c r="I558" s="830"/>
      <c r="J558" s="830"/>
      <c r="K558" s="833"/>
      <c r="L558" s="834"/>
      <c r="M558" s="833"/>
      <c r="N558" s="836" t="str">
        <f aca="false">'Advanced Controls'!$B$137</f>
        <v>t CO2-eq / ha</v>
      </c>
      <c r="O558" s="837"/>
      <c r="P558" s="833"/>
      <c r="Q558" s="838"/>
      <c r="R558" s="839"/>
      <c r="S558" s="840" t="str">
        <f aca="false">IF(R558="Y","",IF(AND(M558="",K558=""),"",IF(M558="",K558,M558)))</f>
        <v/>
      </c>
      <c r="T558" s="841" t="str">
        <f aca="false">IF(S558="","",IF($S$574="Y",U558,IF(S558&gt;=$S$566-$AB$35*$S$570,IF(S558&lt;=$S$566+$AB$35*$S$570,S558,""),"")))</f>
        <v/>
      </c>
      <c r="U558" s="840" t="str">
        <f aca="false">IF(R558="Y","",IF(AND(M558="",K558=""),"",IF(M558="",K558*O558,M558*O558)))</f>
        <v/>
      </c>
      <c r="V558" s="842" t="str">
        <f aca="false">IF(AND(N558="",L558=""),"",IF(N558="",L558,N558))</f>
        <v>t CO2-eq / ha</v>
      </c>
      <c r="W558" s="628"/>
      <c r="X558" s="628"/>
      <c r="Z558" s="728"/>
      <c r="AP558" s="729"/>
      <c r="AQ558" s="628"/>
      <c r="AR558" s="628"/>
      <c r="AS558" s="844"/>
      <c r="AT558" s="628"/>
      <c r="AU558" s="843" t="e">
        <f aca="false">IF($AT$44="region",IF($E558=AU$762,$S558,""),IF($G558=AU$762,$S558,""))</f>
        <v>#REF!</v>
      </c>
      <c r="AV558" s="843" t="e">
        <f aca="false">IF($AT$44="Region",IF($E558=AU$762,$T558,""),IF($G558=AU$762,$T558,""))</f>
        <v>#REF!</v>
      </c>
      <c r="AW558" s="628"/>
      <c r="AX558" s="843" t="e">
        <f aca="false">IF($AT$44="region",IF($E558=AX$762,$S558,""),IF($G558=AX$762,$S558,""))</f>
        <v>#REF!</v>
      </c>
      <c r="AY558" s="843" t="e">
        <f aca="false">IF($AT$44="Region",IF($E558=AX$762,$T558,""),IF($G558=AX$762,$T558,""))</f>
        <v>#REF!</v>
      </c>
      <c r="AZ558" s="628"/>
      <c r="BA558" s="843" t="e">
        <f aca="false">IF($AT$44="region",IF($E558=BA$762,$S558,""),IF($G558=BA$762,$S558,""))</f>
        <v>#REF!</v>
      </c>
      <c r="BB558" s="843" t="e">
        <f aca="false">IF($AT$44="Region",IF($E558=BA$762,$T558,""),IF($G558=BA$762,$T558,""))</f>
        <v>#REF!</v>
      </c>
      <c r="BC558" s="628"/>
      <c r="BD558" s="843" t="e">
        <f aca="false">IF($AT$44="region",IF($E558=BD$762,$S558,""),IF($G558=BD$762,$S558,""))</f>
        <v>#REF!</v>
      </c>
      <c r="BE558" s="843" t="e">
        <f aca="false">IF($AT$44="Region",IF($E558=BD$762,$T558,""),IF($G558=BD$762,$T558,""))</f>
        <v>#REF!</v>
      </c>
      <c r="BF558" s="628"/>
      <c r="BG558" s="843" t="e">
        <f aca="false">IF($AT$44="region",IF($E558=BG$762,$S558,""),IF($G558=BG$762,$S558,""))</f>
        <v>#REF!</v>
      </c>
      <c r="BH558" s="843" t="e">
        <f aca="false">IF($AT$44="Region",IF($E558=BG$762,$T558,""),IF($G558=BG$762,$T558,""))</f>
        <v>#REF!</v>
      </c>
      <c r="BI558" s="628"/>
      <c r="BJ558" s="843" t="str">
        <f aca="false">IF($E558=$BJ$47,S558,"")</f>
        <v/>
      </c>
      <c r="BK558" s="843" t="str">
        <f aca="false">IF($E558=$BJ$47,T558,"")</f>
        <v/>
      </c>
      <c r="BL558" s="628"/>
      <c r="BM558" s="843" t="str">
        <f aca="false">IF($E558=$BM$47,S558,"")</f>
        <v/>
      </c>
      <c r="BN558" s="843" t="str">
        <f aca="false">IF($E558=$BM$47,T558,"")</f>
        <v/>
      </c>
      <c r="BO558" s="628"/>
      <c r="BP558" s="843" t="str">
        <f aca="false">IF($E558=$BP$47,S558,"")</f>
        <v/>
      </c>
      <c r="BQ558" s="843" t="str">
        <f aca="false">IF($E558=$BP$47,T558,"")</f>
        <v/>
      </c>
      <c r="BR558" s="628"/>
      <c r="BS558" s="843" t="str">
        <f aca="false">IF($E558=$BS$47,S558,"")</f>
        <v/>
      </c>
      <c r="BT558" s="843" t="str">
        <f aca="false">IF($E558=$BS$47,T558,"")</f>
        <v/>
      </c>
      <c r="BU558" s="628"/>
      <c r="BV558" s="729"/>
    </row>
    <row r="559" s="667" customFormat="true" ht="15" hidden="false" customHeight="false" outlineLevel="0" collapsed="false">
      <c r="A559" s="828" t="n">
        <v>14</v>
      </c>
      <c r="B559" s="829" t="str">
        <f aca="false">CONCATENATE(E559,": ",C559)</f>
        <v>: </v>
      </c>
      <c r="C559" s="830"/>
      <c r="D559" s="830"/>
      <c r="E559" s="831"/>
      <c r="F559" s="830"/>
      <c r="G559" s="831"/>
      <c r="H559" s="832"/>
      <c r="I559" s="830"/>
      <c r="J559" s="830"/>
      <c r="K559" s="833"/>
      <c r="L559" s="834"/>
      <c r="M559" s="833"/>
      <c r="N559" s="836" t="str">
        <f aca="false">'Advanced Controls'!$B$137</f>
        <v>t CO2-eq / ha</v>
      </c>
      <c r="O559" s="837"/>
      <c r="P559" s="833"/>
      <c r="Q559" s="838"/>
      <c r="R559" s="839"/>
      <c r="S559" s="840" t="str">
        <f aca="false">IF(R559="Y","",IF(AND(M559="",K559=""),"",IF(M559="",K559,M559)))</f>
        <v/>
      </c>
      <c r="T559" s="841" t="str">
        <f aca="false">IF(S559="","",IF($S$574="Y",U559,IF(S559&gt;=$S$566-$AB$35*$S$570,IF(S559&lt;=$S$566+$AB$35*$S$570,S559,""),"")))</f>
        <v/>
      </c>
      <c r="U559" s="840" t="str">
        <f aca="false">IF(R559="Y","",IF(AND(M559="",K559=""),"",IF(M559="",K559*O559,M559*O559)))</f>
        <v/>
      </c>
      <c r="V559" s="842" t="str">
        <f aca="false">IF(AND(N559="",L559=""),"",IF(N559="",L559,N559))</f>
        <v>t CO2-eq / ha</v>
      </c>
      <c r="W559" s="628"/>
      <c r="X559" s="628"/>
      <c r="Z559" s="728"/>
      <c r="AP559" s="729"/>
      <c r="AQ559" s="628"/>
      <c r="AR559" s="628"/>
      <c r="AS559" s="844"/>
      <c r="AT559" s="628"/>
      <c r="AU559" s="843" t="e">
        <f aca="false">IF($AT$44="region",IF($E559=AU$762,$S559,""),IF($G559=AU$762,$S559,""))</f>
        <v>#REF!</v>
      </c>
      <c r="AV559" s="843" t="e">
        <f aca="false">IF($AT$44="Region",IF($E559=AU$762,$T559,""),IF($G559=AU$762,$T559,""))</f>
        <v>#REF!</v>
      </c>
      <c r="AW559" s="628"/>
      <c r="AX559" s="843" t="e">
        <f aca="false">IF($AT$44="region",IF($E559=AX$762,$S559,""),IF($G559=AX$762,$S559,""))</f>
        <v>#REF!</v>
      </c>
      <c r="AY559" s="843" t="e">
        <f aca="false">IF($AT$44="Region",IF($E559=AX$762,$T559,""),IF($G559=AX$762,$T559,""))</f>
        <v>#REF!</v>
      </c>
      <c r="AZ559" s="628"/>
      <c r="BA559" s="843" t="e">
        <f aca="false">IF($AT$44="region",IF($E559=BA$762,$S559,""),IF($G559=BA$762,$S559,""))</f>
        <v>#REF!</v>
      </c>
      <c r="BB559" s="843" t="e">
        <f aca="false">IF($AT$44="Region",IF($E559=BA$762,$T559,""),IF($G559=BA$762,$T559,""))</f>
        <v>#REF!</v>
      </c>
      <c r="BC559" s="628"/>
      <c r="BD559" s="843" t="e">
        <f aca="false">IF($AT$44="region",IF($E559=BD$762,$S559,""),IF($G559=BD$762,$S559,""))</f>
        <v>#REF!</v>
      </c>
      <c r="BE559" s="843" t="e">
        <f aca="false">IF($AT$44="Region",IF($E559=BD$762,$T559,""),IF($G559=BD$762,$T559,""))</f>
        <v>#REF!</v>
      </c>
      <c r="BF559" s="628"/>
      <c r="BG559" s="843" t="e">
        <f aca="false">IF($AT$44="region",IF($E559=BG$762,$S559,""),IF($G559=BG$762,$S559,""))</f>
        <v>#REF!</v>
      </c>
      <c r="BH559" s="843" t="e">
        <f aca="false">IF($AT$44="Region",IF($E559=BG$762,$T559,""),IF($G559=BG$762,$T559,""))</f>
        <v>#REF!</v>
      </c>
      <c r="BI559" s="628"/>
      <c r="BJ559" s="843" t="str">
        <f aca="false">IF($E559=$BJ$47,S559,"")</f>
        <v/>
      </c>
      <c r="BK559" s="843" t="str">
        <f aca="false">IF($E559=$BJ$47,T559,"")</f>
        <v/>
      </c>
      <c r="BL559" s="628"/>
      <c r="BM559" s="843" t="str">
        <f aca="false">IF($E559=$BM$47,S559,"")</f>
        <v/>
      </c>
      <c r="BN559" s="843" t="str">
        <f aca="false">IF($E559=$BM$47,T559,"")</f>
        <v/>
      </c>
      <c r="BO559" s="628"/>
      <c r="BP559" s="843" t="str">
        <f aca="false">IF($E559=$BP$47,S559,"")</f>
        <v/>
      </c>
      <c r="BQ559" s="843" t="str">
        <f aca="false">IF($E559=$BP$47,T559,"")</f>
        <v/>
      </c>
      <c r="BR559" s="628"/>
      <c r="BS559" s="843" t="str">
        <f aca="false">IF($E559=$BS$47,S559,"")</f>
        <v/>
      </c>
      <c r="BT559" s="843" t="str">
        <f aca="false">IF($E559=$BS$47,T559,"")</f>
        <v/>
      </c>
      <c r="BU559" s="628"/>
      <c r="BV559" s="729"/>
    </row>
    <row r="560" s="667" customFormat="true" ht="15" hidden="false" customHeight="false" outlineLevel="0" collapsed="false">
      <c r="A560" s="828" t="n">
        <v>15</v>
      </c>
      <c r="B560" s="829" t="str">
        <f aca="false">CONCATENATE(E560,": ",C560)</f>
        <v>: </v>
      </c>
      <c r="C560" s="830"/>
      <c r="D560" s="830"/>
      <c r="E560" s="831"/>
      <c r="F560" s="830"/>
      <c r="G560" s="831"/>
      <c r="H560" s="832"/>
      <c r="I560" s="830"/>
      <c r="J560" s="830"/>
      <c r="K560" s="833"/>
      <c r="L560" s="834"/>
      <c r="M560" s="833"/>
      <c r="N560" s="836" t="str">
        <f aca="false">'Advanced Controls'!$B$137</f>
        <v>t CO2-eq / ha</v>
      </c>
      <c r="O560" s="837"/>
      <c r="P560" s="833"/>
      <c r="Q560" s="838"/>
      <c r="R560" s="839"/>
      <c r="S560" s="840" t="str">
        <f aca="false">IF(R560="Y","",IF(AND(M560="",K560=""),"",IF(M560="",K560,M560)))</f>
        <v/>
      </c>
      <c r="T560" s="841" t="str">
        <f aca="false">IF(S560="","",IF($S$574="Y",U560,IF(S560&gt;=$S$566-$AB$35*$S$570,IF(S560&lt;=$S$566+$AB$35*$S$570,S560,""),"")))</f>
        <v/>
      </c>
      <c r="U560" s="840" t="str">
        <f aca="false">IF(R560="Y","",IF(AND(M560="",K560=""),"",IF(M560="",K560*O560,M560*O560)))</f>
        <v/>
      </c>
      <c r="V560" s="842" t="str">
        <f aca="false">IF(AND(N560="",L560=""),"",IF(N560="",L560,N560))</f>
        <v>t CO2-eq / ha</v>
      </c>
      <c r="W560" s="628"/>
      <c r="X560" s="628"/>
      <c r="Z560" s="728"/>
      <c r="AP560" s="729"/>
      <c r="AQ560" s="628"/>
      <c r="AR560" s="628"/>
      <c r="AS560" s="844"/>
      <c r="AT560" s="628"/>
      <c r="AU560" s="843" t="e">
        <f aca="false">IF($AT$44="region",IF($E560=AU$762,$S560,""),IF($G560=AU$762,$S560,""))</f>
        <v>#REF!</v>
      </c>
      <c r="AV560" s="843" t="e">
        <f aca="false">IF($AT$44="Region",IF($E560=AU$762,$T560,""),IF($G560=AU$762,$T560,""))</f>
        <v>#REF!</v>
      </c>
      <c r="AW560" s="628"/>
      <c r="AX560" s="843" t="e">
        <f aca="false">IF($AT$44="region",IF($E560=AX$762,$S560,""),IF($G560=AX$762,$S560,""))</f>
        <v>#REF!</v>
      </c>
      <c r="AY560" s="843" t="e">
        <f aca="false">IF($AT$44="Region",IF($E560=AX$762,$T560,""),IF($G560=AX$762,$T560,""))</f>
        <v>#REF!</v>
      </c>
      <c r="AZ560" s="628"/>
      <c r="BA560" s="843" t="e">
        <f aca="false">IF($AT$44="region",IF($E560=BA$762,$S560,""),IF($G560=BA$762,$S560,""))</f>
        <v>#REF!</v>
      </c>
      <c r="BB560" s="843" t="e">
        <f aca="false">IF($AT$44="Region",IF($E560=BA$762,$T560,""),IF($G560=BA$762,$T560,""))</f>
        <v>#REF!</v>
      </c>
      <c r="BC560" s="628"/>
      <c r="BD560" s="843" t="e">
        <f aca="false">IF($AT$44="region",IF($E560=BD$762,$S560,""),IF($G560=BD$762,$S560,""))</f>
        <v>#REF!</v>
      </c>
      <c r="BE560" s="843" t="e">
        <f aca="false">IF($AT$44="Region",IF($E560=BD$762,$T560,""),IF($G560=BD$762,$T560,""))</f>
        <v>#REF!</v>
      </c>
      <c r="BF560" s="628"/>
      <c r="BG560" s="843" t="e">
        <f aca="false">IF($AT$44="region",IF($E560=BG$762,$S560,""),IF($G560=BG$762,$S560,""))</f>
        <v>#REF!</v>
      </c>
      <c r="BH560" s="843" t="e">
        <f aca="false">IF($AT$44="Region",IF($E560=BG$762,$T560,""),IF($G560=BG$762,$T560,""))</f>
        <v>#REF!</v>
      </c>
      <c r="BI560" s="628"/>
      <c r="BJ560" s="843" t="str">
        <f aca="false">IF($E560=$BJ$47,S560,"")</f>
        <v/>
      </c>
      <c r="BK560" s="843" t="str">
        <f aca="false">IF($E560=$BJ$47,T560,"")</f>
        <v/>
      </c>
      <c r="BL560" s="628"/>
      <c r="BM560" s="843" t="str">
        <f aca="false">IF($E560=$BM$47,S560,"")</f>
        <v/>
      </c>
      <c r="BN560" s="843" t="str">
        <f aca="false">IF($E560=$BM$47,T560,"")</f>
        <v/>
      </c>
      <c r="BO560" s="628"/>
      <c r="BP560" s="843" t="str">
        <f aca="false">IF($E560=$BP$47,S560,"")</f>
        <v/>
      </c>
      <c r="BQ560" s="843" t="str">
        <f aca="false">IF($E560=$BP$47,T560,"")</f>
        <v/>
      </c>
      <c r="BR560" s="628"/>
      <c r="BS560" s="843" t="str">
        <f aca="false">IF($E560=$BS$47,S560,"")</f>
        <v/>
      </c>
      <c r="BT560" s="843" t="str">
        <f aca="false">IF($E560=$BS$47,T560,"")</f>
        <v/>
      </c>
      <c r="BU560" s="628"/>
      <c r="BV560" s="729"/>
    </row>
    <row r="561" s="667" customFormat="true" ht="15" hidden="false" customHeight="false" outlineLevel="0" collapsed="false">
      <c r="A561" s="828" t="n">
        <v>16</v>
      </c>
      <c r="B561" s="829" t="str">
        <f aca="false">CONCATENATE(E561,": ",C561)</f>
        <v>: </v>
      </c>
      <c r="C561" s="830"/>
      <c r="D561" s="830"/>
      <c r="E561" s="831"/>
      <c r="F561" s="830"/>
      <c r="G561" s="831"/>
      <c r="H561" s="832"/>
      <c r="I561" s="830"/>
      <c r="J561" s="830"/>
      <c r="K561" s="833"/>
      <c r="L561" s="834"/>
      <c r="M561" s="833"/>
      <c r="N561" s="836" t="str">
        <f aca="false">'Advanced Controls'!$B$137</f>
        <v>t CO2-eq / ha</v>
      </c>
      <c r="O561" s="837"/>
      <c r="P561" s="833"/>
      <c r="Q561" s="838"/>
      <c r="R561" s="839"/>
      <c r="S561" s="840" t="str">
        <f aca="false">IF(R561="Y","",IF(AND(M561="",K561=""),"",IF(M561="",K561,M561)))</f>
        <v/>
      </c>
      <c r="T561" s="841" t="str">
        <f aca="false">IF(S561="","",IF($S$574="Y",U561,IF(S561&gt;=$S$566-$AB$35*$S$570,IF(S561&lt;=$S$566+$AB$35*$S$570,S561,""),"")))</f>
        <v/>
      </c>
      <c r="U561" s="840" t="str">
        <f aca="false">IF(R561="Y","",IF(AND(M561="",K561=""),"",IF(M561="",K561*O561,M561*O561)))</f>
        <v/>
      </c>
      <c r="V561" s="842" t="str">
        <f aca="false">IF(AND(N561="",L561=""),"",IF(N561="",L561,N561))</f>
        <v>t CO2-eq / ha</v>
      </c>
      <c r="W561" s="628"/>
      <c r="X561" s="628"/>
      <c r="Z561" s="728"/>
      <c r="AP561" s="729"/>
      <c r="AQ561" s="628"/>
      <c r="AR561" s="628"/>
      <c r="AS561" s="844"/>
      <c r="AT561" s="628"/>
      <c r="AU561" s="843" t="e">
        <f aca="false">IF($AT$44="region",IF($E561=AU$762,$S561,""),IF($G561=AU$762,$S561,""))</f>
        <v>#REF!</v>
      </c>
      <c r="AV561" s="843" t="e">
        <f aca="false">IF($AT$44="Region",IF($E561=AU$762,$T561,""),IF($G561=AU$762,$T561,""))</f>
        <v>#REF!</v>
      </c>
      <c r="AW561" s="628"/>
      <c r="AX561" s="843" t="e">
        <f aca="false">IF($AT$44="region",IF($E561=AX$762,$S561,""),IF($G561=AX$762,$S561,""))</f>
        <v>#REF!</v>
      </c>
      <c r="AY561" s="843" t="e">
        <f aca="false">IF($AT$44="Region",IF($E561=AX$762,$T561,""),IF($G561=AX$762,$T561,""))</f>
        <v>#REF!</v>
      </c>
      <c r="AZ561" s="628"/>
      <c r="BA561" s="843" t="e">
        <f aca="false">IF($AT$44="region",IF($E561=BA$762,$S561,""),IF($G561=BA$762,$S561,""))</f>
        <v>#REF!</v>
      </c>
      <c r="BB561" s="843" t="e">
        <f aca="false">IF($AT$44="Region",IF($E561=BA$762,$T561,""),IF($G561=BA$762,$T561,""))</f>
        <v>#REF!</v>
      </c>
      <c r="BC561" s="628"/>
      <c r="BD561" s="843" t="e">
        <f aca="false">IF($AT$44="region",IF($E561=BD$762,$S561,""),IF($G561=BD$762,$S561,""))</f>
        <v>#REF!</v>
      </c>
      <c r="BE561" s="843" t="e">
        <f aca="false">IF($AT$44="Region",IF($E561=BD$762,$T561,""),IF($G561=BD$762,$T561,""))</f>
        <v>#REF!</v>
      </c>
      <c r="BF561" s="628"/>
      <c r="BG561" s="843" t="e">
        <f aca="false">IF($AT$44="region",IF($E561=BG$762,$S561,""),IF($G561=BG$762,$S561,""))</f>
        <v>#REF!</v>
      </c>
      <c r="BH561" s="843" t="e">
        <f aca="false">IF($AT$44="Region",IF($E561=BG$762,$T561,""),IF($G561=BG$762,$T561,""))</f>
        <v>#REF!</v>
      </c>
      <c r="BI561" s="628"/>
      <c r="BJ561" s="843" t="str">
        <f aca="false">IF($E561=$BJ$47,S561,"")</f>
        <v/>
      </c>
      <c r="BK561" s="843" t="str">
        <f aca="false">IF($E561=$BJ$47,T561,"")</f>
        <v/>
      </c>
      <c r="BL561" s="628"/>
      <c r="BM561" s="843" t="str">
        <f aca="false">IF($E561=$BM$47,S561,"")</f>
        <v/>
      </c>
      <c r="BN561" s="843" t="str">
        <f aca="false">IF($E561=$BM$47,T561,"")</f>
        <v/>
      </c>
      <c r="BO561" s="628"/>
      <c r="BP561" s="843" t="str">
        <f aca="false">IF($E561=$BP$47,S561,"")</f>
        <v/>
      </c>
      <c r="BQ561" s="843" t="str">
        <f aca="false">IF($E561=$BP$47,T561,"")</f>
        <v/>
      </c>
      <c r="BR561" s="628"/>
      <c r="BS561" s="843" t="str">
        <f aca="false">IF($E561=$BS$47,S561,"")</f>
        <v/>
      </c>
      <c r="BT561" s="843" t="str">
        <f aca="false">IF($E561=$BS$47,T561,"")</f>
        <v/>
      </c>
      <c r="BU561" s="628"/>
      <c r="BV561" s="729"/>
    </row>
    <row r="562" s="667" customFormat="true" ht="15" hidden="false" customHeight="false" outlineLevel="0" collapsed="false">
      <c r="A562" s="828" t="n">
        <v>17</v>
      </c>
      <c r="B562" s="829" t="str">
        <f aca="false">CONCATENATE(E562,": ",C562)</f>
        <v>: </v>
      </c>
      <c r="C562" s="830"/>
      <c r="D562" s="830"/>
      <c r="E562" s="831"/>
      <c r="F562" s="830"/>
      <c r="G562" s="831"/>
      <c r="H562" s="832"/>
      <c r="I562" s="830"/>
      <c r="J562" s="830"/>
      <c r="K562" s="833"/>
      <c r="L562" s="834"/>
      <c r="M562" s="833"/>
      <c r="N562" s="836" t="str">
        <f aca="false">'Advanced Controls'!$B$137</f>
        <v>t CO2-eq / ha</v>
      </c>
      <c r="O562" s="837"/>
      <c r="P562" s="833"/>
      <c r="Q562" s="838"/>
      <c r="R562" s="839"/>
      <c r="S562" s="840" t="str">
        <f aca="false">IF(R562="Y","",IF(AND(M562="",K562=""),"",IF(M562="",K562,M562)))</f>
        <v/>
      </c>
      <c r="T562" s="841" t="str">
        <f aca="false">IF(S562="","",IF($S$574="Y",U562,IF(S562&gt;=$S$566-$AB$35*$S$570,IF(S562&lt;=$S$566+$AB$35*$S$570,S562,""),"")))</f>
        <v/>
      </c>
      <c r="U562" s="840" t="str">
        <f aca="false">IF(R562="Y","",IF(AND(M562="",K562=""),"",IF(M562="",K562*O562,M562*O562)))</f>
        <v/>
      </c>
      <c r="V562" s="842" t="str">
        <f aca="false">IF(AND(N562="",L562=""),"",IF(N562="",L562,N562))</f>
        <v>t CO2-eq / ha</v>
      </c>
      <c r="W562" s="628"/>
      <c r="X562" s="628"/>
      <c r="Z562" s="728"/>
      <c r="AP562" s="729"/>
      <c r="AQ562" s="628"/>
      <c r="AR562" s="628"/>
      <c r="AS562" s="844"/>
      <c r="AT562" s="628"/>
      <c r="AU562" s="843" t="e">
        <f aca="false">IF($AT$44="region",IF($E562=AU$762,$S562,""),IF($G562=AU$762,$S562,""))</f>
        <v>#REF!</v>
      </c>
      <c r="AV562" s="843" t="e">
        <f aca="false">IF($AT$44="Region",IF($E562=AU$762,$T562,""),IF($G562=AU$762,$T562,""))</f>
        <v>#REF!</v>
      </c>
      <c r="AW562" s="628"/>
      <c r="AX562" s="843" t="e">
        <f aca="false">IF($AT$44="region",IF($E562=AX$762,$S562,""),IF($G562=AX$762,$S562,""))</f>
        <v>#REF!</v>
      </c>
      <c r="AY562" s="843" t="e">
        <f aca="false">IF($AT$44="Region",IF($E562=AX$762,$T562,""),IF($G562=AX$762,$T562,""))</f>
        <v>#REF!</v>
      </c>
      <c r="AZ562" s="628"/>
      <c r="BA562" s="843" t="e">
        <f aca="false">IF($AT$44="region",IF($E562=BA$762,$S562,""),IF($G562=BA$762,$S562,""))</f>
        <v>#REF!</v>
      </c>
      <c r="BB562" s="843" t="e">
        <f aca="false">IF($AT$44="Region",IF($E562=BA$762,$T562,""),IF($G562=BA$762,$T562,""))</f>
        <v>#REF!</v>
      </c>
      <c r="BC562" s="628"/>
      <c r="BD562" s="843" t="e">
        <f aca="false">IF($AT$44="region",IF($E562=BD$762,$S562,""),IF($G562=BD$762,$S562,""))</f>
        <v>#REF!</v>
      </c>
      <c r="BE562" s="843" t="e">
        <f aca="false">IF($AT$44="Region",IF($E562=BD$762,$T562,""),IF($G562=BD$762,$T562,""))</f>
        <v>#REF!</v>
      </c>
      <c r="BF562" s="628"/>
      <c r="BG562" s="843" t="e">
        <f aca="false">IF($AT$44="region",IF($E562=BG$762,$S562,""),IF($G562=BG$762,$S562,""))</f>
        <v>#REF!</v>
      </c>
      <c r="BH562" s="843" t="e">
        <f aca="false">IF($AT$44="Region",IF($E562=BG$762,$T562,""),IF($G562=BG$762,$T562,""))</f>
        <v>#REF!</v>
      </c>
      <c r="BI562" s="628"/>
      <c r="BJ562" s="843" t="str">
        <f aca="false">IF($E562=$BJ$47,S562,"")</f>
        <v/>
      </c>
      <c r="BK562" s="843" t="str">
        <f aca="false">IF($E562=$BJ$47,T562,"")</f>
        <v/>
      </c>
      <c r="BL562" s="628"/>
      <c r="BM562" s="843" t="str">
        <f aca="false">IF($E562=$BM$47,S562,"")</f>
        <v/>
      </c>
      <c r="BN562" s="843" t="str">
        <f aca="false">IF($E562=$BM$47,T562,"")</f>
        <v/>
      </c>
      <c r="BO562" s="628"/>
      <c r="BP562" s="843" t="str">
        <f aca="false">IF($E562=$BP$47,S562,"")</f>
        <v/>
      </c>
      <c r="BQ562" s="843" t="str">
        <f aca="false">IF($E562=$BP$47,T562,"")</f>
        <v/>
      </c>
      <c r="BR562" s="628"/>
      <c r="BS562" s="843" t="str">
        <f aca="false">IF($E562=$BS$47,S562,"")</f>
        <v/>
      </c>
      <c r="BT562" s="843" t="str">
        <f aca="false">IF($E562=$BS$47,T562,"")</f>
        <v/>
      </c>
      <c r="BU562" s="628"/>
      <c r="BV562" s="729"/>
    </row>
    <row r="563" s="667" customFormat="true" ht="15" hidden="false" customHeight="false" outlineLevel="0" collapsed="false">
      <c r="A563" s="828" t="n">
        <v>18</v>
      </c>
      <c r="B563" s="829" t="str">
        <f aca="false">CONCATENATE(E563,": ",C563)</f>
        <v>: </v>
      </c>
      <c r="C563" s="830"/>
      <c r="D563" s="830"/>
      <c r="E563" s="831"/>
      <c r="F563" s="830"/>
      <c r="G563" s="831"/>
      <c r="H563" s="832"/>
      <c r="I563" s="830"/>
      <c r="J563" s="830"/>
      <c r="K563" s="833"/>
      <c r="L563" s="833"/>
      <c r="M563" s="833"/>
      <c r="N563" s="836" t="str">
        <f aca="false">'Advanced Controls'!$B$137</f>
        <v>t CO2-eq / ha</v>
      </c>
      <c r="O563" s="837"/>
      <c r="P563" s="833"/>
      <c r="Q563" s="838"/>
      <c r="R563" s="839"/>
      <c r="S563" s="840" t="str">
        <f aca="false">IF(R563="Y","",IF(AND(M563="",K563=""),"",IF(M563="",K563,M563)))</f>
        <v/>
      </c>
      <c r="T563" s="841" t="str">
        <f aca="false">IF(S563="","",IF($S$574="Y",U563,IF(S563&gt;=$S$566-$AB$35*$S$570,IF(S563&lt;=$S$566+$AB$35*$S$570,S563,""),"")))</f>
        <v/>
      </c>
      <c r="U563" s="840" t="str">
        <f aca="false">IF(R563="Y","",IF(AND(M563="",K563=""),"",IF(M563="",K563*O563,M563*O563)))</f>
        <v/>
      </c>
      <c r="V563" s="842" t="str">
        <f aca="false">IF(AND(N563="",L563=""),"",IF(N563="",L563,N563))</f>
        <v>t CO2-eq / ha</v>
      </c>
      <c r="W563" s="628"/>
      <c r="X563" s="628"/>
      <c r="Z563" s="728"/>
      <c r="AP563" s="729"/>
      <c r="AQ563" s="628"/>
      <c r="AR563" s="628"/>
      <c r="AS563" s="844"/>
      <c r="AT563" s="628"/>
      <c r="AU563" s="843" t="e">
        <f aca="false">IF($AT$44="region",IF($E563=AU$762,$S563,""),IF($G563=AU$762,$S563,""))</f>
        <v>#REF!</v>
      </c>
      <c r="AV563" s="843" t="e">
        <f aca="false">IF($AT$44="Region",IF($E563=AU$762,$T563,""),IF($G563=AU$762,$T563,""))</f>
        <v>#REF!</v>
      </c>
      <c r="AW563" s="628"/>
      <c r="AX563" s="843" t="e">
        <f aca="false">IF($AT$44="region",IF($E563=AX$762,$S563,""),IF($G563=AX$762,$S563,""))</f>
        <v>#REF!</v>
      </c>
      <c r="AY563" s="843" t="e">
        <f aca="false">IF($AT$44="Region",IF($E563=AX$762,$T563,""),IF($G563=AX$762,$T563,""))</f>
        <v>#REF!</v>
      </c>
      <c r="AZ563" s="628"/>
      <c r="BA563" s="843" t="e">
        <f aca="false">IF($AT$44="region",IF($E563=BA$762,$S563,""),IF($G563=BA$762,$S563,""))</f>
        <v>#REF!</v>
      </c>
      <c r="BB563" s="843" t="e">
        <f aca="false">IF($AT$44="Region",IF($E563=BA$762,$T563,""),IF($G563=BA$762,$T563,""))</f>
        <v>#REF!</v>
      </c>
      <c r="BC563" s="628"/>
      <c r="BD563" s="843" t="e">
        <f aca="false">IF($AT$44="region",IF($E563=BD$762,$S563,""),IF($G563=BD$762,$S563,""))</f>
        <v>#REF!</v>
      </c>
      <c r="BE563" s="843" t="e">
        <f aca="false">IF($AT$44="Region",IF($E563=BD$762,$T563,""),IF($G563=BD$762,$T563,""))</f>
        <v>#REF!</v>
      </c>
      <c r="BF563" s="628"/>
      <c r="BG563" s="843" t="e">
        <f aca="false">IF($AT$44="region",IF($E563=BG$762,$S563,""),IF($G563=BG$762,$S563,""))</f>
        <v>#REF!</v>
      </c>
      <c r="BH563" s="843" t="e">
        <f aca="false">IF($AT$44="Region",IF($E563=BG$762,$T563,""),IF($G563=BG$762,$T563,""))</f>
        <v>#REF!</v>
      </c>
      <c r="BI563" s="628"/>
      <c r="BJ563" s="843" t="str">
        <f aca="false">IF($E563=$BJ$47,S563,"")</f>
        <v/>
      </c>
      <c r="BK563" s="843" t="str">
        <f aca="false">IF($E563=$BJ$47,T563,"")</f>
        <v/>
      </c>
      <c r="BL563" s="628"/>
      <c r="BM563" s="843" t="str">
        <f aca="false">IF($E563=$BM$47,S563,"")</f>
        <v/>
      </c>
      <c r="BN563" s="843" t="str">
        <f aca="false">IF($E563=$BM$47,T563,"")</f>
        <v/>
      </c>
      <c r="BO563" s="628"/>
      <c r="BP563" s="843" t="str">
        <f aca="false">IF($E563=$BP$47,S563,"")</f>
        <v/>
      </c>
      <c r="BQ563" s="843" t="str">
        <f aca="false">IF($E563=$BP$47,T563,"")</f>
        <v/>
      </c>
      <c r="BR563" s="628"/>
      <c r="BS563" s="843" t="str">
        <f aca="false">IF($E563=$BS$47,S563,"")</f>
        <v/>
      </c>
      <c r="BT563" s="843" t="str">
        <f aca="false">IF($E563=$BS$47,T563,"")</f>
        <v/>
      </c>
      <c r="BU563" s="628"/>
      <c r="BV563" s="729"/>
    </row>
    <row r="564" s="667" customFormat="true" ht="15" hidden="false" customHeight="false" outlineLevel="0" collapsed="false">
      <c r="A564" s="828" t="n">
        <v>19</v>
      </c>
      <c r="B564" s="829" t="str">
        <f aca="false">CONCATENATE(E564,": ",C564)</f>
        <v>: </v>
      </c>
      <c r="C564" s="830"/>
      <c r="D564" s="830"/>
      <c r="E564" s="831"/>
      <c r="F564" s="830"/>
      <c r="G564" s="831"/>
      <c r="H564" s="832"/>
      <c r="I564" s="830"/>
      <c r="J564" s="830"/>
      <c r="K564" s="833"/>
      <c r="L564" s="833"/>
      <c r="M564" s="833"/>
      <c r="N564" s="836" t="str">
        <f aca="false">'Advanced Controls'!$B$137</f>
        <v>t CO2-eq / ha</v>
      </c>
      <c r="O564" s="837"/>
      <c r="P564" s="833"/>
      <c r="Q564" s="838"/>
      <c r="R564" s="839"/>
      <c r="S564" s="840" t="str">
        <f aca="false">IF(R564="Y","",IF(AND(M564="",K564=""),"",IF(M564="",K564,M564)))</f>
        <v/>
      </c>
      <c r="T564" s="841" t="str">
        <f aca="false">IF(S564="","",IF($S$574="Y",U564,IF(S564&gt;=$S$566-$AB$35*$S$570,IF(S564&lt;=$S$566+$AB$35*$S$570,S564,""),"")))</f>
        <v/>
      </c>
      <c r="U564" s="840" t="str">
        <f aca="false">IF(R564="Y","",IF(AND(M564="",K564=""),"",IF(M564="",K564*O564,M564*O564)))</f>
        <v/>
      </c>
      <c r="V564" s="842" t="str">
        <f aca="false">IF(AND(N564="",L564=""),"",IF(N564="",L564,N564))</f>
        <v>t CO2-eq / ha</v>
      </c>
      <c r="W564" s="628"/>
      <c r="X564" s="628"/>
      <c r="Z564" s="728"/>
      <c r="AP564" s="729"/>
      <c r="AQ564" s="628"/>
      <c r="AR564" s="628"/>
      <c r="AS564" s="844"/>
      <c r="AT564" s="628"/>
      <c r="AU564" s="843" t="e">
        <f aca="false">IF($AT$44="region",IF($E564=AU$762,$S564,""),IF($G564=AU$762,$S564,""))</f>
        <v>#REF!</v>
      </c>
      <c r="AV564" s="843" t="e">
        <f aca="false">IF($AT$44="Region",IF($E564=AU$762,$T564,""),IF($G564=AU$762,$T564,""))</f>
        <v>#REF!</v>
      </c>
      <c r="AW564" s="628"/>
      <c r="AX564" s="843" t="e">
        <f aca="false">IF($AT$44="region",IF($E564=AX$762,$S564,""),IF($G564=AX$762,$S564,""))</f>
        <v>#REF!</v>
      </c>
      <c r="AY564" s="843" t="e">
        <f aca="false">IF($AT$44="Region",IF($E564=AX$762,$T564,""),IF($G564=AX$762,$T564,""))</f>
        <v>#REF!</v>
      </c>
      <c r="AZ564" s="628"/>
      <c r="BA564" s="843" t="e">
        <f aca="false">IF($AT$44="region",IF($E564=BA$762,$S564,""),IF($G564=BA$762,$S564,""))</f>
        <v>#REF!</v>
      </c>
      <c r="BB564" s="843" t="e">
        <f aca="false">IF($AT$44="Region",IF($E564=BA$762,$T564,""),IF($G564=BA$762,$T564,""))</f>
        <v>#REF!</v>
      </c>
      <c r="BC564" s="628"/>
      <c r="BD564" s="843" t="e">
        <f aca="false">IF($AT$44="region",IF($E564=BD$762,$S564,""),IF($G564=BD$762,$S564,""))</f>
        <v>#REF!</v>
      </c>
      <c r="BE564" s="843" t="e">
        <f aca="false">IF($AT$44="Region",IF($E564=BD$762,$T564,""),IF($G564=BD$762,$T564,""))</f>
        <v>#REF!</v>
      </c>
      <c r="BF564" s="628"/>
      <c r="BG564" s="843" t="e">
        <f aca="false">IF($AT$44="region",IF($E564=BG$762,$S564,""),IF($G564=BG$762,$S564,""))</f>
        <v>#REF!</v>
      </c>
      <c r="BH564" s="843" t="e">
        <f aca="false">IF($AT$44="Region",IF($E564=BG$762,$T564,""),IF($G564=BG$762,$T564,""))</f>
        <v>#REF!</v>
      </c>
      <c r="BI564" s="628"/>
      <c r="BJ564" s="843" t="str">
        <f aca="false">IF($E564=$BJ$47,S564,"")</f>
        <v/>
      </c>
      <c r="BK564" s="843" t="str">
        <f aca="false">IF($E564=$BJ$47,T564,"")</f>
        <v/>
      </c>
      <c r="BL564" s="628"/>
      <c r="BM564" s="843" t="str">
        <f aca="false">IF($E564=$BM$47,S564,"")</f>
        <v/>
      </c>
      <c r="BN564" s="843" t="str">
        <f aca="false">IF($E564=$BM$47,T564,"")</f>
        <v/>
      </c>
      <c r="BO564" s="628"/>
      <c r="BP564" s="843" t="str">
        <f aca="false">IF($E564=$BP$47,S564,"")</f>
        <v/>
      </c>
      <c r="BQ564" s="843" t="str">
        <f aca="false">IF($E564=$BP$47,T564,"")</f>
        <v/>
      </c>
      <c r="BR564" s="628"/>
      <c r="BS564" s="843" t="str">
        <f aca="false">IF($E564=$BS$47,S564,"")</f>
        <v/>
      </c>
      <c r="BT564" s="843" t="str">
        <f aca="false">IF($E564=$BS$47,T564,"")</f>
        <v/>
      </c>
      <c r="BU564" s="628"/>
      <c r="BV564" s="729"/>
    </row>
    <row r="565" s="667" customFormat="true" ht="15" hidden="false" customHeight="false" outlineLevel="0" collapsed="false">
      <c r="A565" s="828" t="n">
        <v>20</v>
      </c>
      <c r="B565" s="829" t="str">
        <f aca="false">CONCATENATE(E565,": ",C565)</f>
        <v>: </v>
      </c>
      <c r="C565" s="830"/>
      <c r="D565" s="830"/>
      <c r="E565" s="831"/>
      <c r="F565" s="830"/>
      <c r="G565" s="831"/>
      <c r="H565" s="832"/>
      <c r="I565" s="830"/>
      <c r="J565" s="830"/>
      <c r="K565" s="833"/>
      <c r="L565" s="833"/>
      <c r="M565" s="833"/>
      <c r="N565" s="836" t="str">
        <f aca="false">'Advanced Controls'!$B$137</f>
        <v>t CO2-eq / ha</v>
      </c>
      <c r="O565" s="837"/>
      <c r="P565" s="833"/>
      <c r="Q565" s="838"/>
      <c r="R565" s="839"/>
      <c r="S565" s="840" t="str">
        <f aca="false">IF(R565="Y","",IF(AND(M565="",K565=""),"",IF(M565="",K565,M565)))</f>
        <v/>
      </c>
      <c r="T565" s="841" t="str">
        <f aca="false">IF(S565="","",IF($S$574="Y",U565,IF(S565&gt;=$S$566-$AB$35*$S$570,IF(S565&lt;=$S$566+$AB$35*$S$570,S565,""),"")))</f>
        <v/>
      </c>
      <c r="U565" s="840" t="str">
        <f aca="false">IF(R565="Y","",IF(AND(M565="",K565=""),"",IF(M565="",K565*O565,M565*O565)))</f>
        <v/>
      </c>
      <c r="V565" s="842" t="str">
        <f aca="false">IF(AND(N565="",L565=""),"",IF(N565="",L565,N565))</f>
        <v>t CO2-eq / ha</v>
      </c>
      <c r="W565" s="628"/>
      <c r="X565" s="628"/>
      <c r="Z565" s="728"/>
      <c r="AP565" s="729"/>
      <c r="AQ565" s="628"/>
      <c r="AR565" s="628"/>
      <c r="AS565" s="844"/>
      <c r="AT565" s="628"/>
      <c r="AU565" s="843" t="e">
        <f aca="false">IF($AT$44="region",IF($E565=AU$762,$S565,""),IF($G565=AU$762,$S565,""))</f>
        <v>#REF!</v>
      </c>
      <c r="AV565" s="843" t="e">
        <f aca="false">IF($AT$44="Region",IF($E565=AU$762,$T565,""),IF($G565=AU$762,$T565,""))</f>
        <v>#REF!</v>
      </c>
      <c r="AW565" s="628"/>
      <c r="AX565" s="843" t="e">
        <f aca="false">IF($AT$44="region",IF($E565=AX$762,$S565,""),IF($G565=AX$762,$S565,""))</f>
        <v>#REF!</v>
      </c>
      <c r="AY565" s="843" t="e">
        <f aca="false">IF($AT$44="Region",IF($E565=AX$762,$T565,""),IF($G565=AX$762,$T565,""))</f>
        <v>#REF!</v>
      </c>
      <c r="AZ565" s="628"/>
      <c r="BA565" s="843" t="e">
        <f aca="false">IF($AT$44="region",IF($E565=BA$762,$S565,""),IF($G565=BA$762,$S565,""))</f>
        <v>#REF!</v>
      </c>
      <c r="BB565" s="843" t="e">
        <f aca="false">IF($AT$44="Region",IF($E565=BA$762,$T565,""),IF($G565=BA$762,$T565,""))</f>
        <v>#REF!</v>
      </c>
      <c r="BC565" s="628"/>
      <c r="BD565" s="843" t="e">
        <f aca="false">IF($AT$44="region",IF($E565=BD$762,$S565,""),IF($G565=BD$762,$S565,""))</f>
        <v>#REF!</v>
      </c>
      <c r="BE565" s="843" t="e">
        <f aca="false">IF($AT$44="Region",IF($E565=BD$762,$T565,""),IF($G565=BD$762,$T565,""))</f>
        <v>#REF!</v>
      </c>
      <c r="BF565" s="628"/>
      <c r="BG565" s="843" t="e">
        <f aca="false">IF($AT$44="region",IF($E565=BG$762,$S565,""),IF($G565=BG$762,$S565,""))</f>
        <v>#REF!</v>
      </c>
      <c r="BH565" s="843" t="e">
        <f aca="false">IF($AT$44="Region",IF($E565=BG$762,$T565,""),IF($G565=BG$762,$T565,""))</f>
        <v>#REF!</v>
      </c>
      <c r="BI565" s="628"/>
      <c r="BJ565" s="843" t="str">
        <f aca="false">IF($E565=$BJ$47,S565,"")</f>
        <v/>
      </c>
      <c r="BK565" s="843" t="str">
        <f aca="false">IF($E565=$BJ$47,T565,"")</f>
        <v/>
      </c>
      <c r="BL565" s="628"/>
      <c r="BM565" s="843" t="str">
        <f aca="false">IF($E565=$BM$47,S565,"")</f>
        <v/>
      </c>
      <c r="BN565" s="843" t="str">
        <f aca="false">IF($E565=$BM$47,T565,"")</f>
        <v/>
      </c>
      <c r="BO565" s="628"/>
      <c r="BP565" s="843" t="str">
        <f aca="false">IF($E565=$BP$47,S565,"")</f>
        <v/>
      </c>
      <c r="BQ565" s="843" t="str">
        <f aca="false">IF($E565=$BP$47,T565,"")</f>
        <v/>
      </c>
      <c r="BR565" s="628"/>
      <c r="BS565" s="843" t="str">
        <f aca="false">IF($E565=$BS$47,S565,"")</f>
        <v/>
      </c>
      <c r="BT565" s="843" t="str">
        <f aca="false">IF($E565=$BS$47,T565,"")</f>
        <v/>
      </c>
      <c r="BU565" s="628"/>
      <c r="BV565" s="729"/>
    </row>
    <row r="566" s="667" customFormat="true" ht="15" hidden="false" customHeight="false" outlineLevel="0" collapsed="false">
      <c r="A566" s="846"/>
      <c r="B566" s="847" t="s">
        <v>409</v>
      </c>
      <c r="C566" s="848"/>
      <c r="D566" s="848"/>
      <c r="E566" s="848"/>
      <c r="F566" s="848"/>
      <c r="G566" s="848"/>
      <c r="H566" s="810"/>
      <c r="I566" s="628"/>
      <c r="J566" s="849"/>
      <c r="K566" s="810"/>
      <c r="L566" s="810"/>
      <c r="M566" s="810" t="s">
        <v>354</v>
      </c>
      <c r="N566" s="810"/>
      <c r="O566" s="810"/>
      <c r="P566" s="838"/>
      <c r="Q566" s="838"/>
      <c r="R566" s="849" t="s">
        <v>356</v>
      </c>
      <c r="S566" s="850" t="e">
        <f aca="false">AVERAGE(S546:S565)</f>
        <v>#DIV/0!</v>
      </c>
      <c r="T566" s="850" t="e">
        <f aca="false">IF(S574="Y",SUM(T546:T565)/SUM(O546:O565),AVERAGE(T546:T565))</f>
        <v>#DIV/0!</v>
      </c>
      <c r="U566" s="851" t="e">
        <f aca="false">SUM(U546:U565)/SUM(O546:O565)</f>
        <v>#DIV/0!</v>
      </c>
      <c r="V566" s="628"/>
      <c r="W566" s="628"/>
      <c r="X566" s="628"/>
      <c r="Z566" s="912"/>
      <c r="AP566" s="729"/>
      <c r="AQ566" s="628"/>
      <c r="AR566" s="628"/>
      <c r="AS566" s="628"/>
      <c r="AT566" s="849" t="s">
        <v>356</v>
      </c>
      <c r="AU566" s="852" t="e">
        <f aca="false">AVERAGE(AU546:AU565)</f>
        <v>#REF!</v>
      </c>
      <c r="AV566" s="852" t="e">
        <f aca="false">SUM(AV546:AV565)/COUNTIF(AV546:AV565,"&gt;0")</f>
        <v>#REF!</v>
      </c>
      <c r="AW566" s="628"/>
      <c r="AX566" s="852" t="e">
        <f aca="false">AVERAGE(AX546:AX565)</f>
        <v>#REF!</v>
      </c>
      <c r="AY566" s="852" t="e">
        <f aca="false">SUM(AY546:AY565)/COUNTIF(AY546:AY565,"&gt;0")</f>
        <v>#REF!</v>
      </c>
      <c r="AZ566" s="628"/>
      <c r="BA566" s="852" t="e">
        <f aca="false">AVERAGE(BA546:BA565)</f>
        <v>#REF!</v>
      </c>
      <c r="BB566" s="852" t="e">
        <f aca="false">SUM(BB546:BB565)/COUNTIF(BB546:BB565,"&gt;0")</f>
        <v>#REF!</v>
      </c>
      <c r="BC566" s="628"/>
      <c r="BD566" s="852" t="e">
        <f aca="false">AVERAGE(BD546:BD565)</f>
        <v>#REF!</v>
      </c>
      <c r="BE566" s="852" t="e">
        <f aca="false">SUM(BE546:BE565)/COUNTIF(BE546:BE565,"&gt;0")</f>
        <v>#REF!</v>
      </c>
      <c r="BF566" s="628"/>
      <c r="BG566" s="852" t="e">
        <f aca="false">AVERAGE(BG546:BG565)</f>
        <v>#REF!</v>
      </c>
      <c r="BH566" s="852" t="e">
        <f aca="false">SUM(BH546:BH565)/COUNTIF(BH546:BH565,"&gt;0")</f>
        <v>#REF!</v>
      </c>
      <c r="BI566" s="849"/>
      <c r="BJ566" s="852" t="e">
        <f aca="false">AVERAGE(BJ546:BJ565)</f>
        <v>#DIV/0!</v>
      </c>
      <c r="BK566" s="852" t="e">
        <f aca="false">SUM(BK546:BK565)/COUNTIF(BK546:BK565,"&gt;0")</f>
        <v>#DIV/0!</v>
      </c>
      <c r="BL566" s="628"/>
      <c r="BM566" s="852" t="e">
        <f aca="false">AVERAGE(BM546:BM565)</f>
        <v>#DIV/0!</v>
      </c>
      <c r="BN566" s="852" t="e">
        <f aca="false">SUM(BN546:BN565)/COUNTIF(BN546:BN565,"&gt;0")</f>
        <v>#DIV/0!</v>
      </c>
      <c r="BO566" s="628"/>
      <c r="BP566" s="852" t="e">
        <f aca="false">AVERAGE(BP546:BP565)</f>
        <v>#DIV/0!</v>
      </c>
      <c r="BQ566" s="852" t="e">
        <f aca="false">SUM(BQ546:BQ565)/COUNTIF(BQ546:BQ565,"&gt;0")</f>
        <v>#DIV/0!</v>
      </c>
      <c r="BR566" s="628"/>
      <c r="BS566" s="852" t="e">
        <f aca="false">AVERAGE(BS546:BS565)</f>
        <v>#DIV/0!</v>
      </c>
      <c r="BT566" s="852" t="e">
        <f aca="false">SUM(BT546:BT565)/COUNTIF(BT546:BT565,"&gt;0")</f>
        <v>#DIV/0!</v>
      </c>
      <c r="BU566" s="628"/>
      <c r="BV566" s="729"/>
    </row>
    <row r="567" s="667" customFormat="true" ht="15" hidden="false" customHeight="false" outlineLevel="0" collapsed="false">
      <c r="A567" s="846"/>
      <c r="B567" s="847" t="s">
        <v>410</v>
      </c>
      <c r="C567" s="848" t="s">
        <v>358</v>
      </c>
      <c r="D567" s="893"/>
      <c r="E567" s="893"/>
      <c r="F567" s="893"/>
      <c r="G567" s="893"/>
      <c r="H567" s="893"/>
      <c r="I567" s="893"/>
      <c r="J567" s="893"/>
      <c r="K567" s="893"/>
      <c r="L567" s="810"/>
      <c r="M567" s="810"/>
      <c r="N567" s="810"/>
      <c r="O567" s="810"/>
      <c r="P567" s="838"/>
      <c r="Q567" s="838"/>
      <c r="R567" s="854" t="s">
        <v>97</v>
      </c>
      <c r="S567" s="855" t="e">
        <f aca="false">S566+V567*S570</f>
        <v>#DIV/0!</v>
      </c>
      <c r="T567" s="855" t="e">
        <f aca="false">T566+V567*T570</f>
        <v>#DIV/0!</v>
      </c>
      <c r="U567" s="855" t="e">
        <f aca="false">U566+V567*U570</f>
        <v>#DIV/0!</v>
      </c>
      <c r="V567" s="856" t="n">
        <v>1</v>
      </c>
      <c r="W567" s="669" t="s">
        <v>360</v>
      </c>
      <c r="X567" s="628"/>
      <c r="Y567" s="628" t="s">
        <v>361</v>
      </c>
      <c r="Z567" s="914"/>
      <c r="AP567" s="729"/>
      <c r="AQ567" s="628"/>
      <c r="AR567" s="628"/>
      <c r="AS567" s="628"/>
      <c r="AT567" s="854" t="s">
        <v>97</v>
      </c>
      <c r="AU567" s="857" t="e">
        <f aca="false">AU566+(AU572*AU569)</f>
        <v>#REF!</v>
      </c>
      <c r="AV567" s="857" t="e">
        <f aca="false">AV566+(AV572*AU569)</f>
        <v>#REF!</v>
      </c>
      <c r="AW567" s="628"/>
      <c r="AX567" s="857" t="e">
        <f aca="false">AX566+(AX572*AX569)</f>
        <v>#REF!</v>
      </c>
      <c r="AY567" s="857" t="e">
        <f aca="false">AY566+(AY572*AX569)</f>
        <v>#REF!</v>
      </c>
      <c r="AZ567" s="628"/>
      <c r="BA567" s="857" t="e">
        <f aca="false">BA566+(BA572*BA569)</f>
        <v>#REF!</v>
      </c>
      <c r="BB567" s="857" t="e">
        <f aca="false">BB566+(BB572*BA569)</f>
        <v>#REF!</v>
      </c>
      <c r="BC567" s="628"/>
      <c r="BD567" s="857" t="e">
        <f aca="false">BD566+(BD572*BD569)</f>
        <v>#REF!</v>
      </c>
      <c r="BE567" s="857" t="e">
        <f aca="false">BE566+(BE572*BD569)</f>
        <v>#REF!</v>
      </c>
      <c r="BF567" s="628"/>
      <c r="BG567" s="857" t="e">
        <f aca="false">BG566+(BG572*BG569)</f>
        <v>#REF!</v>
      </c>
      <c r="BH567" s="857" t="e">
        <f aca="false">BH566+(BH572*BG569)</f>
        <v>#REF!</v>
      </c>
      <c r="BI567" s="854"/>
      <c r="BJ567" s="857" t="e">
        <f aca="false">BJ566+(BJ572*BJ569)</f>
        <v>#DIV/0!</v>
      </c>
      <c r="BK567" s="857" t="e">
        <f aca="false">BK566+(BK572*BJ569)</f>
        <v>#DIV/0!</v>
      </c>
      <c r="BL567" s="628"/>
      <c r="BM567" s="857" t="e">
        <f aca="false">BM566+(BM572*BM569)</f>
        <v>#DIV/0!</v>
      </c>
      <c r="BN567" s="857" t="e">
        <f aca="false">BN566+(BN572*BM569)</f>
        <v>#DIV/0!</v>
      </c>
      <c r="BO567" s="628"/>
      <c r="BP567" s="857" t="e">
        <f aca="false">BP566+(BP572*BP569)</f>
        <v>#DIV/0!</v>
      </c>
      <c r="BQ567" s="857" t="e">
        <f aca="false">BQ566+(BQ572*BP569)</f>
        <v>#DIV/0!</v>
      </c>
      <c r="BR567" s="628"/>
      <c r="BS567" s="857" t="e">
        <f aca="false">BS566+(BS572*BS569)</f>
        <v>#DIV/0!</v>
      </c>
      <c r="BT567" s="857" t="e">
        <f aca="false">BT566+(BT572*BS569)</f>
        <v>#DIV/0!</v>
      </c>
      <c r="BU567" s="628"/>
      <c r="BV567" s="729"/>
    </row>
    <row r="568" s="667" customFormat="true" ht="15" hidden="false" customHeight="false" outlineLevel="0" collapsed="false">
      <c r="A568" s="846"/>
      <c r="B568" s="847" t="s">
        <v>411</v>
      </c>
      <c r="C568" s="858"/>
      <c r="D568" s="893"/>
      <c r="E568" s="893"/>
      <c r="F568" s="893"/>
      <c r="G568" s="893"/>
      <c r="H568" s="893"/>
      <c r="I568" s="893"/>
      <c r="J568" s="893"/>
      <c r="K568" s="893"/>
      <c r="L568" s="628"/>
      <c r="M568" s="628"/>
      <c r="N568" s="810"/>
      <c r="O568" s="810"/>
      <c r="P568" s="810"/>
      <c r="Q568" s="810"/>
      <c r="R568" s="854" t="s">
        <v>98</v>
      </c>
      <c r="S568" s="855" t="e">
        <f aca="false">IF($Y568="Y",MIN(S546:S565),S566-$V568*S570)</f>
        <v>#DIV/0!</v>
      </c>
      <c r="T568" s="855" t="e">
        <f aca="false">IF($Y568="Y",MIN(T546:T565),T566-$V568*T570)</f>
        <v>#DIV/0!</v>
      </c>
      <c r="U568" s="855" t="e">
        <f aca="false">IF($Y568="Y",MIN(U546:U565),U566-$V568*U570)</f>
        <v>#DIV/0!</v>
      </c>
      <c r="V568" s="856" t="n">
        <v>1</v>
      </c>
      <c r="W568" s="669" t="s">
        <v>364</v>
      </c>
      <c r="X568" s="628"/>
      <c r="Y568" s="859" t="s">
        <v>166</v>
      </c>
      <c r="Z568" s="914"/>
      <c r="AP568" s="729"/>
      <c r="AQ568" s="628"/>
      <c r="AR568" s="628"/>
      <c r="AS568" s="628"/>
      <c r="AT568" s="854" t="s">
        <v>98</v>
      </c>
      <c r="AU568" s="857" t="e">
        <f aca="false">AU566-(AU572*AU570)</f>
        <v>#REF!</v>
      </c>
      <c r="AV568" s="857" t="e">
        <f aca="false">AV566-(AV572*AU570)</f>
        <v>#REF!</v>
      </c>
      <c r="AW568" s="628"/>
      <c r="AX568" s="857" t="e">
        <f aca="false">AX566-(AX572*AX570)</f>
        <v>#REF!</v>
      </c>
      <c r="AY568" s="857" t="e">
        <f aca="false">AY566-(AY572*AX570)</f>
        <v>#REF!</v>
      </c>
      <c r="AZ568" s="628"/>
      <c r="BA568" s="857" t="e">
        <f aca="false">BA566-(BA572*BA570)</f>
        <v>#REF!</v>
      </c>
      <c r="BB568" s="857" t="e">
        <f aca="false">BB566-(BB572*BA570)</f>
        <v>#REF!</v>
      </c>
      <c r="BC568" s="628"/>
      <c r="BD568" s="857" t="e">
        <f aca="false">BD566-(BD572*BD570)</f>
        <v>#REF!</v>
      </c>
      <c r="BE568" s="857" t="e">
        <f aca="false">BE566-(BE572*BD570)</f>
        <v>#REF!</v>
      </c>
      <c r="BF568" s="628"/>
      <c r="BG568" s="857" t="e">
        <f aca="false">BG566-(BG572*BG570)</f>
        <v>#REF!</v>
      </c>
      <c r="BH568" s="857" t="e">
        <f aca="false">BH566-(BH572*BG570)</f>
        <v>#REF!</v>
      </c>
      <c r="BI568" s="854"/>
      <c r="BJ568" s="857" t="e">
        <f aca="false">BJ566-(BJ572*BJ570)</f>
        <v>#DIV/0!</v>
      </c>
      <c r="BK568" s="857" t="e">
        <f aca="false">BK566-(BK572*BJ570)</f>
        <v>#DIV/0!</v>
      </c>
      <c r="BL568" s="628"/>
      <c r="BM568" s="857" t="e">
        <f aca="false">BM566-(BM572*BM570)</f>
        <v>#DIV/0!</v>
      </c>
      <c r="BN568" s="857" t="e">
        <f aca="false">BN566-(BN572*BM570)</f>
        <v>#DIV/0!</v>
      </c>
      <c r="BO568" s="628"/>
      <c r="BP568" s="857" t="e">
        <f aca="false">BP566-(BP572*BP570)</f>
        <v>#DIV/0!</v>
      </c>
      <c r="BQ568" s="857" t="e">
        <f aca="false">BQ566-(BQ572*BP570)</f>
        <v>#DIV/0!</v>
      </c>
      <c r="BR568" s="628"/>
      <c r="BS568" s="857" t="e">
        <f aca="false">BS566-(BS572*BS570)</f>
        <v>#DIV/0!</v>
      </c>
      <c r="BT568" s="857" t="e">
        <f aca="false">BT566-(BT572*BS570)</f>
        <v>#DIV/0!</v>
      </c>
      <c r="BU568" s="628"/>
      <c r="BV568" s="729"/>
    </row>
    <row r="569" s="667" customFormat="true" ht="14.25" hidden="false" customHeight="false" outlineLevel="0" collapsed="false">
      <c r="A569" s="846"/>
      <c r="B569" s="846"/>
      <c r="C569" s="858"/>
      <c r="D569" s="893"/>
      <c r="E569" s="893"/>
      <c r="F569" s="893"/>
      <c r="G569" s="893"/>
      <c r="H569" s="893"/>
      <c r="I569" s="893"/>
      <c r="J569" s="893"/>
      <c r="K569" s="893"/>
      <c r="L569" s="810"/>
      <c r="M569" s="810"/>
      <c r="N569" s="810"/>
      <c r="O569" s="810"/>
      <c r="P569" s="810"/>
      <c r="Q569" s="810"/>
      <c r="R569" s="854" t="s">
        <v>365</v>
      </c>
      <c r="S569" s="855" t="e">
        <f aca="false">IF((0.67*S570)&gt;S566,"no","yes")</f>
        <v>#DIV/0!</v>
      </c>
      <c r="T569" s="855" t="e">
        <f aca="false">IF((0.67*T570)&gt;T566,"no","yes")</f>
        <v>#DIV/0!</v>
      </c>
      <c r="U569" s="855" t="e">
        <f aca="false">IF((0.67*U570)&gt;U566,"no","yes")</f>
        <v>#DIV/0!</v>
      </c>
      <c r="V569" s="810"/>
      <c r="W569" s="810"/>
      <c r="X569" s="810"/>
      <c r="Z569" s="914"/>
      <c r="AP569" s="729"/>
      <c r="AQ569" s="810"/>
      <c r="AR569" s="810"/>
      <c r="AS569" s="861" t="s">
        <v>366</v>
      </c>
      <c r="AT569" s="861"/>
      <c r="AU569" s="856" t="n">
        <v>1</v>
      </c>
      <c r="AV569" s="810"/>
      <c r="AW569" s="810"/>
      <c r="AX569" s="856" t="n">
        <v>1</v>
      </c>
      <c r="AY569" s="810"/>
      <c r="AZ569" s="810"/>
      <c r="BA569" s="856" t="n">
        <v>1</v>
      </c>
      <c r="BB569" s="810"/>
      <c r="BC569" s="810"/>
      <c r="BD569" s="856" t="n">
        <v>1</v>
      </c>
      <c r="BE569" s="810"/>
      <c r="BF569" s="810"/>
      <c r="BG569" s="856" t="n">
        <v>1</v>
      </c>
      <c r="BH569" s="810"/>
      <c r="BI569" s="854"/>
      <c r="BJ569" s="856" t="n">
        <v>1</v>
      </c>
      <c r="BK569" s="810"/>
      <c r="BL569" s="810"/>
      <c r="BM569" s="856" t="n">
        <v>1</v>
      </c>
      <c r="BN569" s="810"/>
      <c r="BO569" s="810"/>
      <c r="BP569" s="856" t="n">
        <v>1</v>
      </c>
      <c r="BQ569" s="810"/>
      <c r="BR569" s="810"/>
      <c r="BS569" s="856" t="n">
        <v>1</v>
      </c>
      <c r="BT569" s="810"/>
      <c r="BU569" s="810"/>
      <c r="BV569" s="729"/>
    </row>
    <row r="570" s="667" customFormat="true" ht="14.25" hidden="false" customHeight="false" outlineLevel="0" collapsed="false">
      <c r="A570" s="862" t="str">
        <f aca="false">HYPERLINK("#"&amp;"'"&amp;A$1&amp;"'!a1","Back to top")</f>
        <v>Back to top</v>
      </c>
      <c r="B570" s="862"/>
      <c r="C570" s="858"/>
      <c r="D570" s="893"/>
      <c r="E570" s="893"/>
      <c r="F570" s="893"/>
      <c r="G570" s="893"/>
      <c r="H570" s="893"/>
      <c r="I570" s="893"/>
      <c r="J570" s="893"/>
      <c r="K570" s="893"/>
      <c r="L570" s="810"/>
      <c r="M570" s="810"/>
      <c r="N570" s="669"/>
      <c r="O570" s="669"/>
      <c r="P570" s="810"/>
      <c r="Q570" s="810"/>
      <c r="R570" s="854" t="s">
        <v>371</v>
      </c>
      <c r="S570" s="855" t="e">
        <f aca="false">_xlfn.STDEV.P(S546:S565)</f>
        <v>#DIV/0!</v>
      </c>
      <c r="T570" s="855" t="e">
        <f aca="false" t="array" ref="T570:T570">IF(S574="Y",SQRT(SUM(IFERROR(O546:O565*(S546:S565-(T566))^2,0))/((COUNTIFS(O546:O565,"&lt;&gt;"&amp;"")-1)/COUNTIFS(O546:O565,"&lt;&gt;"&amp;"")*SUM(O546:O565))),_xlfn.STDEV.P(T546:T565))</f>
        <v>#DIV/0!</v>
      </c>
      <c r="U570" s="855" t="e">
        <f aca="false" t="array" ref="U570:U570">SQRT(SUM(IFERROR(O546:O565*(S546:S565-(U566))^2,0))/((COUNTIFS(O546:O565,"&lt;&gt;"&amp;"")-1)/COUNTIFS(O546:O565,"&lt;&gt;"&amp;"")*SUM(O546:O565)))</f>
        <v>#DIV/0!</v>
      </c>
      <c r="V570" s="810"/>
      <c r="W570" s="810"/>
      <c r="X570" s="810"/>
      <c r="Z570" s="914"/>
      <c r="AP570" s="729"/>
      <c r="AQ570" s="810"/>
      <c r="AR570" s="810"/>
      <c r="AS570" s="861"/>
      <c r="AT570" s="861"/>
      <c r="AU570" s="856" t="n">
        <v>1</v>
      </c>
      <c r="AV570" s="810"/>
      <c r="AW570" s="810"/>
      <c r="AX570" s="856" t="n">
        <v>1</v>
      </c>
      <c r="AY570" s="810"/>
      <c r="AZ570" s="810"/>
      <c r="BA570" s="856" t="n">
        <v>1</v>
      </c>
      <c r="BB570" s="810"/>
      <c r="BC570" s="810"/>
      <c r="BD570" s="856" t="n">
        <v>1</v>
      </c>
      <c r="BE570" s="810"/>
      <c r="BF570" s="810"/>
      <c r="BG570" s="856" t="n">
        <v>1</v>
      </c>
      <c r="BH570" s="810"/>
      <c r="BI570" s="854"/>
      <c r="BJ570" s="856" t="n">
        <v>1</v>
      </c>
      <c r="BK570" s="810"/>
      <c r="BL570" s="810"/>
      <c r="BM570" s="856" t="n">
        <v>1</v>
      </c>
      <c r="BN570" s="810"/>
      <c r="BO570" s="810"/>
      <c r="BP570" s="856" t="n">
        <v>1</v>
      </c>
      <c r="BQ570" s="810"/>
      <c r="BR570" s="810"/>
      <c r="BS570" s="856" t="n">
        <v>1</v>
      </c>
      <c r="BT570" s="810"/>
      <c r="BU570" s="810"/>
      <c r="BV570" s="729"/>
    </row>
    <row r="571" s="667" customFormat="true" ht="15" hidden="false" customHeight="false" outlineLevel="0" collapsed="false">
      <c r="A571" s="846"/>
      <c r="B571" s="846"/>
      <c r="C571" s="828"/>
      <c r="D571" s="893"/>
      <c r="E571" s="893"/>
      <c r="F571" s="893"/>
      <c r="G571" s="893"/>
      <c r="H571" s="893"/>
      <c r="I571" s="893"/>
      <c r="J571" s="893"/>
      <c r="K571" s="893"/>
      <c r="L571" s="810"/>
      <c r="M571" s="810"/>
      <c r="N571" s="810"/>
      <c r="O571" s="810"/>
      <c r="P571" s="810"/>
      <c r="Q571" s="810"/>
      <c r="R571" s="863" t="s">
        <v>372</v>
      </c>
      <c r="S571" s="864" t="n">
        <f aca="false">COUNTIF(S546:S565,"&gt;0")</f>
        <v>0</v>
      </c>
      <c r="T571" s="864" t="n">
        <f aca="false">COUNTIF(T546:T565,"&gt;0")</f>
        <v>0</v>
      </c>
      <c r="U571" s="865"/>
      <c r="V571" s="866" t="s">
        <v>369</v>
      </c>
      <c r="W571" s="810"/>
      <c r="X571" s="810"/>
      <c r="Z571" s="728"/>
      <c r="AP571" s="729"/>
      <c r="AQ571" s="810"/>
      <c r="AR571" s="810"/>
      <c r="AS571" s="810"/>
      <c r="AT571" s="854" t="s">
        <v>365</v>
      </c>
      <c r="AU571" s="857" t="e">
        <f aca="false">IF((0.67*AU572)&gt;AU566,"no","yes")</f>
        <v>#REF!</v>
      </c>
      <c r="AV571" s="857" t="e">
        <f aca="false">IF((0.67*AV572)&gt;AV566,"no","yes")</f>
        <v>#REF!</v>
      </c>
      <c r="AW571" s="810"/>
      <c r="AX571" s="857" t="e">
        <f aca="false">IF((0.67*AX572)&gt;AX566,"no","yes")</f>
        <v>#REF!</v>
      </c>
      <c r="AY571" s="857" t="e">
        <f aca="false">IF((0.67*AY572)&gt;AY566,"no","yes")</f>
        <v>#REF!</v>
      </c>
      <c r="AZ571" s="810"/>
      <c r="BA571" s="857" t="e">
        <f aca="false">IF((0.67*BA572)&gt;BA566,"no","yes")</f>
        <v>#REF!</v>
      </c>
      <c r="BB571" s="857" t="e">
        <f aca="false">IF((0.67*BB572)&gt;BB566,"no","yes")</f>
        <v>#REF!</v>
      </c>
      <c r="BC571" s="810"/>
      <c r="BD571" s="857" t="e">
        <f aca="false">IF((0.67*BD572)&gt;BD566,"no","yes")</f>
        <v>#REF!</v>
      </c>
      <c r="BE571" s="857" t="e">
        <f aca="false">IF((0.67*BE572)&gt;BE566,"no","yes")</f>
        <v>#REF!</v>
      </c>
      <c r="BF571" s="810"/>
      <c r="BG571" s="857" t="e">
        <f aca="false">IF((0.67*BG572)&gt;BG566,"no","yes")</f>
        <v>#REF!</v>
      </c>
      <c r="BH571" s="857" t="e">
        <f aca="false">IF((0.67*BH572)&gt;BH566,"no","yes")</f>
        <v>#REF!</v>
      </c>
      <c r="BI571" s="863"/>
      <c r="BJ571" s="857" t="e">
        <f aca="false">IF((0.67*BJ572)&gt;BJ566,"no","yes")</f>
        <v>#DIV/0!</v>
      </c>
      <c r="BK571" s="857" t="e">
        <f aca="false">IF((0.67*BK572)&gt;BK566,"no","yes")</f>
        <v>#DIV/0!</v>
      </c>
      <c r="BL571" s="810"/>
      <c r="BM571" s="857" t="e">
        <f aca="false">IF((0.67*BM572)&gt;BM566,"no","yes")</f>
        <v>#DIV/0!</v>
      </c>
      <c r="BN571" s="857" t="e">
        <f aca="false">IF((0.67*BN572)&gt;BN566,"no","yes")</f>
        <v>#DIV/0!</v>
      </c>
      <c r="BO571" s="810"/>
      <c r="BP571" s="857" t="e">
        <f aca="false">IF((0.67*BP572)&gt;BP566,"no","yes")</f>
        <v>#DIV/0!</v>
      </c>
      <c r="BQ571" s="857" t="e">
        <f aca="false">IF((0.67*BQ572)&gt;BQ566,"no","yes")</f>
        <v>#DIV/0!</v>
      </c>
      <c r="BR571" s="810"/>
      <c r="BS571" s="857" t="e">
        <f aca="false">IF((0.67*BS572)&gt;BS566,"no","yes")</f>
        <v>#DIV/0!</v>
      </c>
      <c r="BT571" s="857" t="e">
        <f aca="false">IF((0.67*BT572)&gt;BT566,"no","yes")</f>
        <v>#DIV/0!</v>
      </c>
      <c r="BU571" s="810"/>
      <c r="BV571" s="729"/>
    </row>
    <row r="572" s="667" customFormat="true" ht="14.25" hidden="false" customHeight="false" outlineLevel="0" collapsed="false">
      <c r="C572" s="846"/>
      <c r="D572" s="893"/>
      <c r="E572" s="893"/>
      <c r="F572" s="893"/>
      <c r="G572" s="893"/>
      <c r="H572" s="893"/>
      <c r="I572" s="893"/>
      <c r="J572" s="893"/>
      <c r="K572" s="893"/>
      <c r="L572" s="810"/>
      <c r="M572" s="810"/>
      <c r="N572" s="810"/>
      <c r="O572" s="810"/>
      <c r="P572" s="810"/>
      <c r="Q572" s="810"/>
      <c r="R572" s="810"/>
      <c r="S572" s="865"/>
      <c r="T572" s="916"/>
      <c r="U572" s="916"/>
      <c r="V572" s="894"/>
      <c r="W572" s="895"/>
      <c r="X572" s="896"/>
      <c r="Z572" s="728"/>
      <c r="AP572" s="729"/>
      <c r="AQ572" s="810"/>
      <c r="AR572" s="810"/>
      <c r="AS572" s="810"/>
      <c r="AT572" s="854" t="s">
        <v>371</v>
      </c>
      <c r="AU572" s="857" t="e">
        <f aca="false">_xlfn.STDEV.P(AU546:AU565)</f>
        <v>#REF!</v>
      </c>
      <c r="AV572" s="857" t="e">
        <f aca="false">_xlfn.STDEV.P(AV546:AV565)</f>
        <v>#REF!</v>
      </c>
      <c r="AW572" s="810"/>
      <c r="AX572" s="857" t="e">
        <f aca="false">_xlfn.STDEV.P(AX546:AX565)</f>
        <v>#REF!</v>
      </c>
      <c r="AY572" s="857" t="e">
        <f aca="false">_xlfn.STDEV.P(AY546:AY565)</f>
        <v>#REF!</v>
      </c>
      <c r="AZ572" s="810"/>
      <c r="BA572" s="857" t="e">
        <f aca="false">_xlfn.STDEV.P(BA546:BA565)</f>
        <v>#REF!</v>
      </c>
      <c r="BB572" s="857" t="e">
        <f aca="false">_xlfn.STDEV.P(BB546:BB565)</f>
        <v>#REF!</v>
      </c>
      <c r="BC572" s="810"/>
      <c r="BD572" s="857" t="e">
        <f aca="false">_xlfn.STDEV.P(BD546:BD565)</f>
        <v>#REF!</v>
      </c>
      <c r="BE572" s="857" t="e">
        <f aca="false">_xlfn.STDEV.P(BE546:BE565)</f>
        <v>#REF!</v>
      </c>
      <c r="BF572" s="810"/>
      <c r="BG572" s="857" t="e">
        <f aca="false">_xlfn.STDEV.P(BG546:BG565)</f>
        <v>#REF!</v>
      </c>
      <c r="BH572" s="857" t="e">
        <f aca="false">_xlfn.STDEV.P(BH546:BH565)</f>
        <v>#REF!</v>
      </c>
      <c r="BI572" s="810"/>
      <c r="BJ572" s="857" t="e">
        <f aca="false">_xlfn.STDEV.P(BJ546:BJ565)</f>
        <v>#DIV/0!</v>
      </c>
      <c r="BK572" s="857" t="e">
        <f aca="false">_xlfn.STDEV.P(BK546:BK565)</f>
        <v>#DIV/0!</v>
      </c>
      <c r="BL572" s="810"/>
      <c r="BM572" s="857" t="e">
        <f aca="false">_xlfn.STDEV.P(BM546:BM565)</f>
        <v>#DIV/0!</v>
      </c>
      <c r="BN572" s="857" t="e">
        <f aca="false">_xlfn.STDEV.P(BN546:BN565)</f>
        <v>#DIV/0!</v>
      </c>
      <c r="BO572" s="810"/>
      <c r="BP572" s="857" t="e">
        <f aca="false">_xlfn.STDEV.P(BP546:BP565)</f>
        <v>#DIV/0!</v>
      </c>
      <c r="BQ572" s="857" t="e">
        <f aca="false">_xlfn.STDEV.P(BQ546:BQ565)</f>
        <v>#DIV/0!</v>
      </c>
      <c r="BR572" s="810"/>
      <c r="BS572" s="857" t="e">
        <f aca="false">_xlfn.STDEV.P(BS546:BS565)</f>
        <v>#DIV/0!</v>
      </c>
      <c r="BT572" s="857" t="e">
        <f aca="false">_xlfn.STDEV.P(BT546:BT565)</f>
        <v>#DIV/0!</v>
      </c>
      <c r="BV572" s="729"/>
    </row>
    <row r="573" s="667" customFormat="true" ht="15" hidden="false" customHeight="false" outlineLevel="0" collapsed="false">
      <c r="C573" s="810"/>
      <c r="D573" s="893"/>
      <c r="E573" s="893"/>
      <c r="F573" s="893"/>
      <c r="G573" s="893"/>
      <c r="H573" s="893"/>
      <c r="I573" s="893"/>
      <c r="J573" s="893"/>
      <c r="K573" s="893"/>
      <c r="S573" s="869" t="s">
        <v>373</v>
      </c>
      <c r="T573" s="708"/>
      <c r="U573" s="810"/>
      <c r="V573" s="897"/>
      <c r="W573" s="898"/>
      <c r="X573" s="899"/>
      <c r="Z573" s="728"/>
      <c r="AP573" s="729"/>
      <c r="AQ573" s="810"/>
      <c r="AR573" s="810"/>
      <c r="AS573" s="810"/>
      <c r="AT573" s="863" t="s">
        <v>372</v>
      </c>
      <c r="AU573" s="868" t="n">
        <f aca="false">COUNTIF(AU546:AU565,"&gt;0")</f>
        <v>0</v>
      </c>
      <c r="AV573" s="868" t="n">
        <f aca="false">COUNTIF(AV546:AV565,"&gt;0")</f>
        <v>0</v>
      </c>
      <c r="AW573" s="810"/>
      <c r="AX573" s="868" t="n">
        <f aca="false">COUNTIF(AX546:AX565,"&gt;0")</f>
        <v>0</v>
      </c>
      <c r="AY573" s="868" t="n">
        <f aca="false">COUNTIF(AY546:AY565,"&gt;0")</f>
        <v>0</v>
      </c>
      <c r="AZ573" s="810"/>
      <c r="BA573" s="868" t="n">
        <f aca="false">COUNTIF(BA546:BA565,"&gt;0")</f>
        <v>0</v>
      </c>
      <c r="BB573" s="868" t="n">
        <f aca="false">COUNTIF(BB546:BB565,"&gt;0")</f>
        <v>0</v>
      </c>
      <c r="BC573" s="810"/>
      <c r="BD573" s="868" t="n">
        <f aca="false">COUNTIF(BD546:BD565,"&gt;0")</f>
        <v>0</v>
      </c>
      <c r="BE573" s="868" t="n">
        <f aca="false">COUNTIF(BE546:BE565,"&gt;0")</f>
        <v>0</v>
      </c>
      <c r="BF573" s="810"/>
      <c r="BG573" s="868" t="n">
        <f aca="false">COUNTIF(BG546:BG565,"&gt;0")</f>
        <v>0</v>
      </c>
      <c r="BH573" s="868" t="n">
        <f aca="false">COUNTIF(BH546:BH565,"&gt;0")</f>
        <v>0</v>
      </c>
      <c r="BI573" s="810"/>
      <c r="BJ573" s="868" t="n">
        <f aca="false">COUNTIF(BJ546:BJ565,"&gt;0")</f>
        <v>0</v>
      </c>
      <c r="BK573" s="868" t="n">
        <f aca="false">COUNTIF(BK546:BK565,"&gt;0")</f>
        <v>0</v>
      </c>
      <c r="BL573" s="810"/>
      <c r="BM573" s="868" t="n">
        <f aca="false">COUNTIF(BM546:BM565,"&gt;0")</f>
        <v>0</v>
      </c>
      <c r="BN573" s="868" t="n">
        <f aca="false">COUNTIF(BN546:BN565,"&gt;0")</f>
        <v>0</v>
      </c>
      <c r="BO573" s="810"/>
      <c r="BP573" s="868" t="n">
        <f aca="false">COUNTIF(BP546:BP565,"&gt;0")</f>
        <v>0</v>
      </c>
      <c r="BQ573" s="868" t="n">
        <f aca="false">COUNTIF(BQ546:BQ565,"&gt;0")</f>
        <v>0</v>
      </c>
      <c r="BR573" s="810"/>
      <c r="BS573" s="868" t="n">
        <f aca="false">COUNTIF(BS546:BS565,"&gt;0")</f>
        <v>0</v>
      </c>
      <c r="BT573" s="868" t="n">
        <f aca="false">COUNTIF(BT546:BT565,"&gt;0")</f>
        <v>0</v>
      </c>
      <c r="BV573" s="729"/>
    </row>
    <row r="574" s="667" customFormat="true" ht="14.25" hidden="false" customHeight="false" outlineLevel="0" collapsed="false">
      <c r="C574" s="810"/>
      <c r="D574" s="900"/>
      <c r="E574" s="900"/>
      <c r="F574" s="900"/>
      <c r="G574" s="900"/>
      <c r="H574" s="900"/>
      <c r="I574" s="900"/>
      <c r="J574" s="900"/>
      <c r="K574" s="900"/>
      <c r="S574" s="870" t="s">
        <v>166</v>
      </c>
      <c r="T574" s="708"/>
      <c r="U574" s="810"/>
      <c r="V574" s="897"/>
      <c r="W574" s="898"/>
      <c r="X574" s="899"/>
      <c r="Z574" s="728"/>
      <c r="AP574" s="729"/>
      <c r="AT574" s="905"/>
      <c r="BV574" s="729"/>
    </row>
    <row r="575" s="667" customFormat="true" ht="14.25" hidden="false" customHeight="false" outlineLevel="0" collapsed="false">
      <c r="C575" s="810"/>
      <c r="D575" s="900"/>
      <c r="E575" s="900"/>
      <c r="F575" s="900"/>
      <c r="G575" s="900"/>
      <c r="H575" s="900"/>
      <c r="I575" s="900"/>
      <c r="J575" s="900"/>
      <c r="K575" s="900"/>
      <c r="T575" s="708"/>
      <c r="U575" s="810"/>
      <c r="V575" s="902"/>
      <c r="W575" s="903"/>
      <c r="X575" s="904"/>
      <c r="Z575" s="728"/>
      <c r="AP575" s="729"/>
      <c r="AT575" s="905"/>
      <c r="BV575" s="729"/>
    </row>
    <row r="576" s="667" customFormat="true" ht="18" hidden="false" customHeight="false" outlineLevel="0" collapsed="false">
      <c r="D576" s="736"/>
      <c r="E576" s="736"/>
      <c r="F576" s="736"/>
      <c r="G576" s="736"/>
      <c r="H576" s="736"/>
      <c r="I576" s="736"/>
      <c r="J576" s="736"/>
      <c r="K576" s="736"/>
      <c r="T576" s="708"/>
      <c r="U576" s="810"/>
      <c r="V576" s="810"/>
      <c r="W576" s="810"/>
      <c r="X576" s="810"/>
      <c r="Z576" s="728"/>
      <c r="AP576" s="805"/>
      <c r="AQ576" s="927"/>
      <c r="AR576" s="927"/>
      <c r="AS576" s="921"/>
      <c r="AT576" s="921"/>
      <c r="AU576" s="921"/>
      <c r="AV576" s="921"/>
      <c r="AW576" s="921"/>
      <c r="AX576" s="921"/>
      <c r="AY576" s="921"/>
      <c r="AZ576" s="921"/>
      <c r="BA576" s="921"/>
      <c r="BB576" s="921"/>
      <c r="BC576" s="921"/>
      <c r="BD576" s="921"/>
      <c r="BE576" s="921"/>
      <c r="BF576" s="921"/>
      <c r="BG576" s="921"/>
      <c r="BH576" s="921"/>
      <c r="BI576" s="921"/>
      <c r="BJ576" s="921"/>
      <c r="BK576" s="921"/>
      <c r="BL576" s="921"/>
      <c r="BM576" s="921"/>
      <c r="BN576" s="921"/>
      <c r="BO576" s="921"/>
      <c r="BP576" s="921"/>
      <c r="BQ576" s="921"/>
      <c r="BR576" s="921"/>
      <c r="BS576" s="921"/>
      <c r="BT576" s="921"/>
      <c r="BU576" s="921"/>
      <c r="BV576" s="805"/>
    </row>
    <row r="577" s="667" customFormat="true" ht="14.25" hidden="false" customHeight="false" outlineLevel="0" collapsed="false">
      <c r="T577" s="708"/>
      <c r="U577" s="708"/>
      <c r="Z577" s="728"/>
      <c r="AP577" s="729"/>
      <c r="AQ577" s="905"/>
      <c r="AR577" s="905"/>
      <c r="AS577" s="905"/>
      <c r="AT577" s="905"/>
      <c r="AU577" s="905"/>
      <c r="AV577" s="905"/>
      <c r="AW577" s="905"/>
      <c r="AX577" s="905"/>
      <c r="AY577" s="905"/>
      <c r="AZ577" s="905"/>
      <c r="BA577" s="905"/>
      <c r="BB577" s="905"/>
      <c r="BC577" s="905"/>
      <c r="BD577" s="905"/>
      <c r="BE577" s="905"/>
      <c r="BF577" s="905"/>
      <c r="BG577" s="905"/>
      <c r="BH577" s="905"/>
      <c r="BI577" s="905"/>
      <c r="BJ577" s="905"/>
      <c r="BK577" s="905"/>
      <c r="BL577" s="905"/>
      <c r="BM577" s="905"/>
      <c r="BN577" s="905"/>
      <c r="BO577" s="905"/>
      <c r="BP577" s="905"/>
      <c r="BQ577" s="905"/>
      <c r="BR577" s="905"/>
      <c r="BS577" s="905"/>
      <c r="BT577" s="905"/>
      <c r="BU577" s="905"/>
      <c r="BV577" s="729"/>
    </row>
    <row r="578" s="667" customFormat="true" ht="14.25" hidden="false" customHeight="false" outlineLevel="0" collapsed="false">
      <c r="T578" s="708"/>
      <c r="U578" s="708"/>
      <c r="Z578" s="728"/>
      <c r="AP578" s="729"/>
      <c r="AQ578" s="905"/>
      <c r="AR578" s="905"/>
      <c r="AS578" s="905"/>
      <c r="AT578" s="905"/>
      <c r="AU578" s="905"/>
      <c r="AV578" s="905"/>
      <c r="AW578" s="905"/>
      <c r="AX578" s="905"/>
      <c r="AY578" s="905"/>
      <c r="AZ578" s="905"/>
      <c r="BA578" s="905"/>
      <c r="BB578" s="905"/>
      <c r="BC578" s="905"/>
      <c r="BD578" s="905"/>
      <c r="BE578" s="905"/>
      <c r="BF578" s="905"/>
      <c r="BG578" s="905"/>
      <c r="BH578" s="905"/>
      <c r="BI578" s="905"/>
      <c r="BJ578" s="905"/>
      <c r="BK578" s="905"/>
      <c r="BL578" s="905"/>
      <c r="BM578" s="905"/>
      <c r="BN578" s="905"/>
      <c r="BO578" s="905"/>
      <c r="BP578" s="905"/>
      <c r="BQ578" s="905"/>
      <c r="BR578" s="905"/>
      <c r="BS578" s="905"/>
      <c r="BT578" s="905"/>
      <c r="BU578" s="905"/>
      <c r="BV578" s="729"/>
    </row>
    <row r="579" s="729" customFormat="true" ht="18" hidden="false" customHeight="false" outlineLevel="0" collapsed="false">
      <c r="A579" s="800" t="n">
        <f aca="false">1+A543</f>
        <v>16</v>
      </c>
      <c r="B579" s="800"/>
      <c r="C579" s="801" t="s">
        <v>556</v>
      </c>
      <c r="D579" s="906"/>
      <c r="E579" s="906"/>
      <c r="F579" s="906"/>
      <c r="G579" s="906"/>
      <c r="H579" s="906"/>
      <c r="K579" s="906"/>
      <c r="L579" s="906"/>
      <c r="M579" s="860"/>
      <c r="N579" s="860"/>
      <c r="O579" s="860"/>
      <c r="T579" s="728"/>
      <c r="U579" s="728"/>
      <c r="Z579" s="728"/>
      <c r="AQ579" s="804" t="n">
        <f aca="false">A579</f>
        <v>16</v>
      </c>
      <c r="AR579" s="804" t="str">
        <f aca="false">C579</f>
        <v>t CO2 Reduced per Land Unit</v>
      </c>
      <c r="AS579" s="805"/>
      <c r="AT579" s="806"/>
      <c r="AU579" s="805"/>
      <c r="AV579" s="805"/>
      <c r="AW579" s="805"/>
      <c r="AX579" s="805"/>
      <c r="AY579" s="805"/>
      <c r="AZ579" s="805"/>
      <c r="BA579" s="805"/>
      <c r="BB579" s="805"/>
      <c r="BC579" s="805"/>
      <c r="BD579" s="805"/>
      <c r="BE579" s="805"/>
      <c r="BF579" s="805"/>
      <c r="BG579" s="805"/>
      <c r="BH579" s="805"/>
      <c r="BI579" s="805"/>
      <c r="BJ579" s="805"/>
      <c r="BK579" s="805"/>
      <c r="BL579" s="805"/>
      <c r="BM579" s="805"/>
      <c r="BN579" s="805"/>
      <c r="BO579" s="805"/>
      <c r="BP579" s="805"/>
      <c r="BQ579" s="805"/>
      <c r="BR579" s="805"/>
      <c r="BS579" s="805"/>
      <c r="BT579" s="805"/>
      <c r="BU579" s="805"/>
    </row>
    <row r="580" s="667" customFormat="true" ht="15" hidden="false" customHeight="false" outlineLevel="0" collapsed="false">
      <c r="A580" s="884"/>
      <c r="B580" s="884"/>
      <c r="C580" s="884"/>
      <c r="D580" s="785"/>
      <c r="E580" s="785"/>
      <c r="F580" s="785"/>
      <c r="G580" s="785"/>
      <c r="H580" s="785"/>
      <c r="K580" s="785"/>
      <c r="L580" s="785"/>
      <c r="M580" s="810"/>
      <c r="N580" s="810"/>
      <c r="O580" s="810"/>
      <c r="T580" s="708"/>
      <c r="U580" s="708"/>
      <c r="Z580" s="728"/>
      <c r="AP580" s="729"/>
      <c r="AQ580" s="628"/>
      <c r="AR580" s="628"/>
      <c r="AS580" s="628"/>
      <c r="AT580" s="628"/>
      <c r="AU580" s="809" t="e">
        <f aca="false">IF($AT$44="Region",'Advanced Controls'!$A$59,#REF!)</f>
        <v>#REF!</v>
      </c>
      <c r="AV580" s="809"/>
      <c r="AW580" s="628"/>
      <c r="AX580" s="809" t="e">
        <f aca="false">IF($AT$44="Region",'Advanced Controls'!$A$60,#REF!)</f>
        <v>#REF!</v>
      </c>
      <c r="AY580" s="809"/>
      <c r="AZ580" s="628"/>
      <c r="BA580" s="809" t="e">
        <f aca="false">IF($AT$44="Region",'Advanced Controls'!$A$61,#REF!)</f>
        <v>#REF!</v>
      </c>
      <c r="BB580" s="809"/>
      <c r="BC580" s="628"/>
      <c r="BD580" s="809" t="e">
        <f aca="false">IF($AT$44="Region",'Advanced Controls'!$A$62,#REF!)</f>
        <v>#REF!</v>
      </c>
      <c r="BE580" s="809"/>
      <c r="BF580" s="628"/>
      <c r="BG580" s="809" t="e">
        <f aca="false">IF($AT$44="Region",'Advanced Controls'!$A$63,#REF!)</f>
        <v>#REF!</v>
      </c>
      <c r="BH580" s="809"/>
      <c r="BI580" s="628"/>
      <c r="BJ580" s="809" t="s">
        <v>80</v>
      </c>
      <c r="BK580" s="809"/>
      <c r="BL580" s="628"/>
      <c r="BM580" s="809" t="s">
        <v>81</v>
      </c>
      <c r="BN580" s="809"/>
      <c r="BO580" s="628"/>
      <c r="BP580" s="809" t="s">
        <v>82</v>
      </c>
      <c r="BQ580" s="809"/>
      <c r="BR580" s="628"/>
      <c r="BS580" s="809" t="s">
        <v>83</v>
      </c>
      <c r="BT580" s="809"/>
      <c r="BU580" s="628"/>
      <c r="BV580" s="729"/>
    </row>
    <row r="581" s="667" customFormat="true" ht="45.75" hidden="false" customHeight="false" outlineLevel="0" collapsed="false">
      <c r="A581" s="848" t="s">
        <v>329</v>
      </c>
      <c r="B581" s="812" t="s">
        <v>104</v>
      </c>
      <c r="C581" s="816" t="s">
        <v>330</v>
      </c>
      <c r="D581" s="907" t="s">
        <v>331</v>
      </c>
      <c r="E581" s="907" t="s">
        <v>332</v>
      </c>
      <c r="F581" s="816" t="s">
        <v>333</v>
      </c>
      <c r="G581" s="815" t="s">
        <v>326</v>
      </c>
      <c r="H581" s="816" t="s">
        <v>334</v>
      </c>
      <c r="I581" s="816" t="s">
        <v>335</v>
      </c>
      <c r="J581" s="816" t="s">
        <v>336</v>
      </c>
      <c r="K581" s="908" t="s">
        <v>337</v>
      </c>
      <c r="L581" s="818" t="s">
        <v>338</v>
      </c>
      <c r="M581" s="819" t="s">
        <v>339</v>
      </c>
      <c r="N581" s="820" t="s">
        <v>340</v>
      </c>
      <c r="O581" s="821" t="s">
        <v>341</v>
      </c>
      <c r="P581" s="821" t="s">
        <v>342</v>
      </c>
      <c r="Q581" s="807"/>
      <c r="R581" s="822" t="s">
        <v>343</v>
      </c>
      <c r="S581" s="823" t="s">
        <v>344</v>
      </c>
      <c r="T581" s="824" t="s">
        <v>345</v>
      </c>
      <c r="U581" s="823" t="s">
        <v>346</v>
      </c>
      <c r="V581" s="825" t="s">
        <v>347</v>
      </c>
      <c r="W581" s="807"/>
      <c r="X581" s="807"/>
      <c r="Z581" s="728"/>
      <c r="AP581" s="729"/>
      <c r="AQ581" s="807"/>
      <c r="AR581" s="807"/>
      <c r="AS581" s="825" t="s">
        <v>348</v>
      </c>
      <c r="AT581" s="807"/>
      <c r="AU581" s="826" t="s">
        <v>344</v>
      </c>
      <c r="AV581" s="827" t="s">
        <v>345</v>
      </c>
      <c r="AW581" s="807"/>
      <c r="AX581" s="826" t="s">
        <v>344</v>
      </c>
      <c r="AY581" s="827" t="s">
        <v>345</v>
      </c>
      <c r="AZ581" s="807"/>
      <c r="BA581" s="826" t="s">
        <v>344</v>
      </c>
      <c r="BB581" s="827" t="s">
        <v>345</v>
      </c>
      <c r="BC581" s="807"/>
      <c r="BD581" s="826" t="s">
        <v>344</v>
      </c>
      <c r="BE581" s="827" t="s">
        <v>345</v>
      </c>
      <c r="BF581" s="807"/>
      <c r="BG581" s="826" t="s">
        <v>344</v>
      </c>
      <c r="BH581" s="827" t="s">
        <v>345</v>
      </c>
      <c r="BI581" s="807"/>
      <c r="BJ581" s="826" t="s">
        <v>344</v>
      </c>
      <c r="BK581" s="827" t="s">
        <v>345</v>
      </c>
      <c r="BL581" s="807"/>
      <c r="BM581" s="826" t="s">
        <v>344</v>
      </c>
      <c r="BN581" s="827" t="s">
        <v>345</v>
      </c>
      <c r="BO581" s="807"/>
      <c r="BP581" s="826" t="s">
        <v>344</v>
      </c>
      <c r="BQ581" s="827" t="s">
        <v>345</v>
      </c>
      <c r="BR581" s="807"/>
      <c r="BS581" s="826" t="s">
        <v>344</v>
      </c>
      <c r="BT581" s="827" t="s">
        <v>345</v>
      </c>
      <c r="BU581" s="807"/>
      <c r="BV581" s="729"/>
    </row>
    <row r="582" s="667" customFormat="true" ht="15" hidden="false" customHeight="false" outlineLevel="0" collapsed="false">
      <c r="A582" s="828" t="n">
        <v>1</v>
      </c>
      <c r="B582" s="829" t="str">
        <f aca="false">CONCATENATE(E582,": ",C582)</f>
        <v>: </v>
      </c>
      <c r="C582" s="831"/>
      <c r="D582" s="831"/>
      <c r="E582" s="831"/>
      <c r="F582" s="871"/>
      <c r="G582" s="831"/>
      <c r="H582" s="832"/>
      <c r="I582" s="830"/>
      <c r="J582" s="830"/>
      <c r="K582" s="834"/>
      <c r="L582" s="834"/>
      <c r="M582" s="833"/>
      <c r="N582" s="836" t="str">
        <f aca="false">'Advanced Controls'!$C$137</f>
        <v>t CO2 / ha</v>
      </c>
      <c r="O582" s="837"/>
      <c r="P582" s="833"/>
      <c r="Q582" s="838"/>
      <c r="R582" s="839"/>
      <c r="S582" s="840" t="str">
        <f aca="false">IF(R582="Y","",IF(AND(M582="",K582=""),"",IF(M582="",K582,M582)))</f>
        <v/>
      </c>
      <c r="T582" s="841" t="str">
        <f aca="false">IF(S582="","",IF($S$610="Y",U582,IF(S582&gt;=$S$602-$AB$35*$S$606,IF(S582&lt;=$S$602+$AB$35*$S$606,S582,""),"")))</f>
        <v/>
      </c>
      <c r="U582" s="840" t="str">
        <f aca="false">IF(R582="Y","",IF(AND(M582="",K582=""),"",IF(M582="",K582*O582,M582*O582)))</f>
        <v/>
      </c>
      <c r="V582" s="842" t="str">
        <f aca="false">IF(AND(N582="",L582=""),"",IF(N582="",L582,N582))</f>
        <v>t CO2 / ha</v>
      </c>
      <c r="W582" s="628"/>
      <c r="X582" s="628"/>
      <c r="Z582" s="728"/>
      <c r="AP582" s="729"/>
      <c r="AQ582" s="628"/>
      <c r="AR582" s="628"/>
      <c r="AS582" s="843" t="str">
        <f aca="false">$U582</f>
        <v/>
      </c>
      <c r="AT582" s="628"/>
      <c r="AU582" s="843" t="e">
        <f aca="false">IF($AT$44="region",IF($E582=AU$762,$S582,""),IF($G582=AU$762,$S582,""))</f>
        <v>#REF!</v>
      </c>
      <c r="AV582" s="843" t="e">
        <f aca="false">IF($AT$44="Region",IF($E582=AU$762,$T582,""),IF($G582=AU$762,$T582,""))</f>
        <v>#REF!</v>
      </c>
      <c r="AW582" s="628"/>
      <c r="AX582" s="843" t="e">
        <f aca="false">IF($AT$44="region",IF($E582=AX$762,$S582,""),IF($G582=AX$762,$S582,""))</f>
        <v>#REF!</v>
      </c>
      <c r="AY582" s="843" t="e">
        <f aca="false">IF($AT$44="Region",IF($E582=AX$762,$T582,""),IF($G582=AX$762,$T582,""))</f>
        <v>#REF!</v>
      </c>
      <c r="AZ582" s="628"/>
      <c r="BA582" s="843" t="e">
        <f aca="false">IF($AT$44="region",IF($E582=BA$762,$S582,""),IF($G582=BA$762,$S582,""))</f>
        <v>#REF!</v>
      </c>
      <c r="BB582" s="843" t="e">
        <f aca="false">IF($AT$44="Region",IF($E582=BA$762,$T582,""),IF($G582=BA$762,$T582,""))</f>
        <v>#REF!</v>
      </c>
      <c r="BC582" s="628"/>
      <c r="BD582" s="843" t="e">
        <f aca="false">IF($AT$44="region",IF($E582=BD$762,$S582,""),IF($G582=BD$762,$S582,""))</f>
        <v>#REF!</v>
      </c>
      <c r="BE582" s="843" t="e">
        <f aca="false">IF($AT$44="Region",IF($E582=BD$762,$T582,""),IF($G582=BD$762,$T582,""))</f>
        <v>#REF!</v>
      </c>
      <c r="BF582" s="628"/>
      <c r="BG582" s="843" t="e">
        <f aca="false">IF($AT$44="region",IF($E582=BG$762,$S582,""),IF($G582=BG$762,$S582,""))</f>
        <v>#REF!</v>
      </c>
      <c r="BH582" s="843" t="e">
        <f aca="false">IF($AT$44="Region",IF($E582=BG$762,$T582,""),IF($G582=BG$762,$T582,""))</f>
        <v>#REF!</v>
      </c>
      <c r="BI582" s="628"/>
      <c r="BJ582" s="843" t="str">
        <f aca="false">IF($E582=$BJ$47,S582,"")</f>
        <v/>
      </c>
      <c r="BK582" s="843" t="str">
        <f aca="false">IF($E582=$BJ$47,T582,"")</f>
        <v/>
      </c>
      <c r="BL582" s="628"/>
      <c r="BM582" s="843" t="str">
        <f aca="false">IF($E582=$BM$47,S582,"")</f>
        <v/>
      </c>
      <c r="BN582" s="843" t="str">
        <f aca="false">IF($E582=$BM$47,T582,"")</f>
        <v/>
      </c>
      <c r="BO582" s="628"/>
      <c r="BP582" s="843" t="str">
        <f aca="false">IF($E582=$BP$47,S582,"")</f>
        <v/>
      </c>
      <c r="BQ582" s="843" t="str">
        <f aca="false">IF($E582=$BP$47,T582,"")</f>
        <v/>
      </c>
      <c r="BR582" s="628"/>
      <c r="BS582" s="843" t="str">
        <f aca="false">IF($E582=$BS$47,S582,"")</f>
        <v/>
      </c>
      <c r="BT582" s="843" t="str">
        <f aca="false">IF($E582=$BS$47,T582,"")</f>
        <v/>
      </c>
      <c r="BU582" s="628"/>
      <c r="BV582" s="729"/>
    </row>
    <row r="583" s="667" customFormat="true" ht="15" hidden="false" customHeight="false" outlineLevel="0" collapsed="false">
      <c r="A583" s="828" t="n">
        <v>2</v>
      </c>
      <c r="B583" s="829" t="str">
        <f aca="false">CONCATENATE(E583,": ",C583)</f>
        <v>: </v>
      </c>
      <c r="C583" s="831"/>
      <c r="D583" s="831"/>
      <c r="E583" s="831"/>
      <c r="F583" s="831"/>
      <c r="G583" s="831"/>
      <c r="H583" s="832"/>
      <c r="I583" s="830"/>
      <c r="J583" s="830"/>
      <c r="K583" s="837"/>
      <c r="L583" s="834"/>
      <c r="M583" s="833"/>
      <c r="N583" s="836" t="str">
        <f aca="false">'Advanced Controls'!$C$137</f>
        <v>t CO2 / ha</v>
      </c>
      <c r="O583" s="837"/>
      <c r="P583" s="833"/>
      <c r="Q583" s="838"/>
      <c r="R583" s="839"/>
      <c r="S583" s="840" t="str">
        <f aca="false">IF(R583="Y","",IF(AND(M583="",K583=""),"",IF(M583="",K583,M583)))</f>
        <v/>
      </c>
      <c r="T583" s="841" t="str">
        <f aca="false">IF(S583="","",IF($S$610="Y",U583,IF(S583&gt;=$S$602-$AB$35*$S$606,IF(S583&lt;=$S$602+$AB$35*$S$606,S583,""),"")))</f>
        <v/>
      </c>
      <c r="U583" s="840" t="str">
        <f aca="false">IF(R583="Y","",IF(AND(M583="",K583=""),"",IF(M583="",K583*O583,M583*O583)))</f>
        <v/>
      </c>
      <c r="V583" s="842" t="str">
        <f aca="false">IF(AND(N583="",L583=""),"",IF(N583="",L583,N583))</f>
        <v>t CO2 / ha</v>
      </c>
      <c r="W583" s="628"/>
      <c r="X583" s="628"/>
      <c r="Z583" s="728"/>
      <c r="AP583" s="729"/>
      <c r="AQ583" s="628"/>
      <c r="AR583" s="628"/>
      <c r="AS583" s="844"/>
      <c r="AT583" s="628"/>
      <c r="AU583" s="843" t="e">
        <f aca="false">IF($AT$44="region",IF($E583=AU$762,$S583,""),IF($G583=AU$762,$S583,""))</f>
        <v>#REF!</v>
      </c>
      <c r="AV583" s="843" t="e">
        <f aca="false">IF($AT$44="Region",IF($E583=AU$762,$T583,""),IF($G583=AU$762,$T583,""))</f>
        <v>#REF!</v>
      </c>
      <c r="AW583" s="628"/>
      <c r="AX583" s="843" t="e">
        <f aca="false">IF($AT$44="region",IF($E583=AX$762,$S583,""),IF($G583=AX$762,$S583,""))</f>
        <v>#REF!</v>
      </c>
      <c r="AY583" s="843" t="e">
        <f aca="false">IF($AT$44="Region",IF($E583=AX$762,$T583,""),IF($G583=AX$762,$T583,""))</f>
        <v>#REF!</v>
      </c>
      <c r="AZ583" s="628"/>
      <c r="BA583" s="843" t="e">
        <f aca="false">IF($AT$44="region",IF($E583=BA$762,$S583,""),IF($G583=BA$762,$S583,""))</f>
        <v>#REF!</v>
      </c>
      <c r="BB583" s="843" t="e">
        <f aca="false">IF($AT$44="Region",IF($E583=BA$762,$T583,""),IF($G583=BA$762,$T583,""))</f>
        <v>#REF!</v>
      </c>
      <c r="BC583" s="628"/>
      <c r="BD583" s="843" t="e">
        <f aca="false">IF($AT$44="region",IF($E583=BD$762,$S583,""),IF($G583=BD$762,$S583,""))</f>
        <v>#REF!</v>
      </c>
      <c r="BE583" s="843" t="e">
        <f aca="false">IF($AT$44="Region",IF($E583=BD$762,$T583,""),IF($G583=BD$762,$T583,""))</f>
        <v>#REF!</v>
      </c>
      <c r="BF583" s="628"/>
      <c r="BG583" s="843" t="e">
        <f aca="false">IF($AT$44="region",IF($E583=BG$762,$S583,""),IF($G583=BG$762,$S583,""))</f>
        <v>#REF!</v>
      </c>
      <c r="BH583" s="843" t="e">
        <f aca="false">IF($AT$44="Region",IF($E583=BG$762,$T583,""),IF($G583=BG$762,$T583,""))</f>
        <v>#REF!</v>
      </c>
      <c r="BI583" s="628"/>
      <c r="BJ583" s="843" t="str">
        <f aca="false">IF($E583=$BJ$47,S583,"")</f>
        <v/>
      </c>
      <c r="BK583" s="843" t="str">
        <f aca="false">IF($E583=$BJ$47,T583,"")</f>
        <v/>
      </c>
      <c r="BL583" s="628"/>
      <c r="BM583" s="843" t="str">
        <f aca="false">IF($E583=$BM$47,S583,"")</f>
        <v/>
      </c>
      <c r="BN583" s="843" t="str">
        <f aca="false">IF($E583=$BM$47,T583,"")</f>
        <v/>
      </c>
      <c r="BO583" s="628"/>
      <c r="BP583" s="843" t="str">
        <f aca="false">IF($E583=$BP$47,S583,"")</f>
        <v/>
      </c>
      <c r="BQ583" s="843" t="str">
        <f aca="false">IF($E583=$BP$47,T583,"")</f>
        <v/>
      </c>
      <c r="BR583" s="628"/>
      <c r="BS583" s="843" t="str">
        <f aca="false">IF($E583=$BS$47,S583,"")</f>
        <v/>
      </c>
      <c r="BT583" s="843" t="str">
        <f aca="false">IF($E583=$BS$47,T583,"")</f>
        <v/>
      </c>
      <c r="BU583" s="628"/>
      <c r="BV583" s="729"/>
    </row>
    <row r="584" s="667" customFormat="true" ht="15" hidden="false" customHeight="false" outlineLevel="0" collapsed="false">
      <c r="A584" s="828" t="n">
        <v>3</v>
      </c>
      <c r="B584" s="829" t="str">
        <f aca="false">CONCATENATE(E584,": ",C584)</f>
        <v>: </v>
      </c>
      <c r="C584" s="830"/>
      <c r="D584" s="830"/>
      <c r="E584" s="831"/>
      <c r="F584" s="830"/>
      <c r="G584" s="831"/>
      <c r="H584" s="832"/>
      <c r="I584" s="830"/>
      <c r="J584" s="830"/>
      <c r="K584" s="833"/>
      <c r="L584" s="834"/>
      <c r="M584" s="833"/>
      <c r="N584" s="836" t="str">
        <f aca="false">'Advanced Controls'!$C$137</f>
        <v>t CO2 / ha</v>
      </c>
      <c r="O584" s="837"/>
      <c r="P584" s="833"/>
      <c r="Q584" s="838"/>
      <c r="R584" s="839"/>
      <c r="S584" s="840" t="str">
        <f aca="false">IF(R584="Y","",IF(AND(M584="",K584=""),"",IF(M584="",K584,M584)))</f>
        <v/>
      </c>
      <c r="T584" s="841" t="str">
        <f aca="false">IF(S584="","",IF($S$610="Y",U584,IF(S584&gt;=$S$602-$AB$35*$S$606,IF(S584&lt;=$S$602+$AB$35*$S$606,S584,""),"")))</f>
        <v/>
      </c>
      <c r="U584" s="840" t="str">
        <f aca="false">IF(R584="Y","",IF(AND(M584="",K584=""),"",IF(M584="",K584*O584,M584*O584)))</f>
        <v/>
      </c>
      <c r="V584" s="842" t="str">
        <f aca="false">IF(AND(N584="",L584=""),"",IF(N584="",L584,N584))</f>
        <v>t CO2 / ha</v>
      </c>
      <c r="W584" s="628"/>
      <c r="X584" s="628"/>
      <c r="Z584" s="728"/>
      <c r="AP584" s="729"/>
      <c r="AQ584" s="628"/>
      <c r="AR584" s="628"/>
      <c r="AS584" s="810"/>
      <c r="AT584" s="628"/>
      <c r="AU584" s="843" t="e">
        <f aca="false">IF($AT$44="region",IF($E584=AU$762,$S584,""),IF($G584=AU$762,$S584,""))</f>
        <v>#REF!</v>
      </c>
      <c r="AV584" s="843" t="e">
        <f aca="false">IF($AT$44="Region",IF($E584=AU$762,$T584,""),IF($G584=AU$762,$T584,""))</f>
        <v>#REF!</v>
      </c>
      <c r="AW584" s="628"/>
      <c r="AX584" s="843" t="e">
        <f aca="false">IF($AT$44="region",IF($E584=AX$762,$S584,""),IF($G584=AX$762,$S584,""))</f>
        <v>#REF!</v>
      </c>
      <c r="AY584" s="843" t="e">
        <f aca="false">IF($AT$44="Region",IF($E584=AX$762,$T584,""),IF($G584=AX$762,$T584,""))</f>
        <v>#REF!</v>
      </c>
      <c r="AZ584" s="628"/>
      <c r="BA584" s="843" t="e">
        <f aca="false">IF($AT$44="region",IF($E584=BA$762,$S584,""),IF($G584=BA$762,$S584,""))</f>
        <v>#REF!</v>
      </c>
      <c r="BB584" s="843" t="e">
        <f aca="false">IF($AT$44="Region",IF($E584=BA$762,$T584,""),IF($G584=BA$762,$T584,""))</f>
        <v>#REF!</v>
      </c>
      <c r="BC584" s="628"/>
      <c r="BD584" s="843" t="e">
        <f aca="false">IF($AT$44="region",IF($E584=BD$762,$S584,""),IF($G584=BD$762,$S584,""))</f>
        <v>#REF!</v>
      </c>
      <c r="BE584" s="843" t="e">
        <f aca="false">IF($AT$44="Region",IF($E584=BD$762,$T584,""),IF($G584=BD$762,$T584,""))</f>
        <v>#REF!</v>
      </c>
      <c r="BF584" s="628"/>
      <c r="BG584" s="843" t="e">
        <f aca="false">IF($AT$44="region",IF($E584=BG$762,$S584,""),IF($G584=BG$762,$S584,""))</f>
        <v>#REF!</v>
      </c>
      <c r="BH584" s="843" t="e">
        <f aca="false">IF($AT$44="Region",IF($E584=BG$762,$T584,""),IF($G584=BG$762,$T584,""))</f>
        <v>#REF!</v>
      </c>
      <c r="BI584" s="628"/>
      <c r="BJ584" s="843" t="str">
        <f aca="false">IF($E584=$BJ$47,S584,"")</f>
        <v/>
      </c>
      <c r="BK584" s="843" t="str">
        <f aca="false">IF($E584=$BJ$47,T584,"")</f>
        <v/>
      </c>
      <c r="BL584" s="628"/>
      <c r="BM584" s="843" t="str">
        <f aca="false">IF($E584=$BM$47,S584,"")</f>
        <v/>
      </c>
      <c r="BN584" s="843" t="str">
        <f aca="false">IF($E584=$BM$47,T584,"")</f>
        <v/>
      </c>
      <c r="BO584" s="628"/>
      <c r="BP584" s="843" t="str">
        <f aca="false">IF($E584=$BP$47,S584,"")</f>
        <v/>
      </c>
      <c r="BQ584" s="843" t="str">
        <f aca="false">IF($E584=$BP$47,T584,"")</f>
        <v/>
      </c>
      <c r="BR584" s="628"/>
      <c r="BS584" s="843" t="str">
        <f aca="false">IF($E584=$BS$47,S584,"")</f>
        <v/>
      </c>
      <c r="BT584" s="843" t="str">
        <f aca="false">IF($E584=$BS$47,T584,"")</f>
        <v/>
      </c>
      <c r="BU584" s="628"/>
      <c r="BV584" s="729"/>
    </row>
    <row r="585" s="667" customFormat="true" ht="15" hidden="false" customHeight="false" outlineLevel="0" collapsed="false">
      <c r="A585" s="828" t="n">
        <v>4</v>
      </c>
      <c r="B585" s="829" t="str">
        <f aca="false">CONCATENATE(E585,": ",C585)</f>
        <v>: </v>
      </c>
      <c r="C585" s="830"/>
      <c r="D585" s="830"/>
      <c r="E585" s="831"/>
      <c r="F585" s="830"/>
      <c r="G585" s="831"/>
      <c r="H585" s="832"/>
      <c r="I585" s="830"/>
      <c r="J585" s="830"/>
      <c r="K585" s="833"/>
      <c r="L585" s="834"/>
      <c r="M585" s="833"/>
      <c r="N585" s="836" t="str">
        <f aca="false">'Advanced Controls'!$C$137</f>
        <v>t CO2 / ha</v>
      </c>
      <c r="O585" s="837"/>
      <c r="P585" s="833"/>
      <c r="Q585" s="838"/>
      <c r="R585" s="839"/>
      <c r="S585" s="840" t="str">
        <f aca="false">IF(R585="Y","",IF(AND(M585="",K585=""),"",IF(M585="",K585,M585)))</f>
        <v/>
      </c>
      <c r="T585" s="841" t="str">
        <f aca="false">IF(S585="","",IF($S$610="Y",U585,IF(S585&gt;=$S$602-$AB$35*$S$606,IF(S585&lt;=$S$602+$AB$35*$S$606,S585,""),"")))</f>
        <v/>
      </c>
      <c r="U585" s="840" t="str">
        <f aca="false">IF(R585="Y","",IF(AND(M585="",K585=""),"",IF(M585="",K585*O585,M585*O585)))</f>
        <v/>
      </c>
      <c r="V585" s="842" t="str">
        <f aca="false">IF(AND(N585="",L585=""),"",IF(N585="",L585,N585))</f>
        <v>t CO2 / ha</v>
      </c>
      <c r="W585" s="628"/>
      <c r="X585" s="628"/>
      <c r="Z585" s="728"/>
      <c r="AP585" s="729"/>
      <c r="AQ585" s="628"/>
      <c r="AR585" s="628"/>
      <c r="AS585" s="844"/>
      <c r="AT585" s="628"/>
      <c r="AU585" s="843" t="e">
        <f aca="false">IF($AT$44="region",IF($E585=AU$762,$S585,""),IF($G585=AU$762,$S585,""))</f>
        <v>#REF!</v>
      </c>
      <c r="AV585" s="843" t="e">
        <f aca="false">IF($AT$44="Region",IF($E585=AU$762,$T585,""),IF($G585=AU$762,$T585,""))</f>
        <v>#REF!</v>
      </c>
      <c r="AW585" s="628"/>
      <c r="AX585" s="843" t="e">
        <f aca="false">IF($AT$44="region",IF($E585=AX$762,$S585,""),IF($G585=AX$762,$S585,""))</f>
        <v>#REF!</v>
      </c>
      <c r="AY585" s="843" t="e">
        <f aca="false">IF($AT$44="Region",IF($E585=AX$762,$T585,""),IF($G585=AX$762,$T585,""))</f>
        <v>#REF!</v>
      </c>
      <c r="AZ585" s="628"/>
      <c r="BA585" s="843" t="e">
        <f aca="false">IF($AT$44="region",IF($E585=BA$762,$S585,""),IF($G585=BA$762,$S585,""))</f>
        <v>#REF!</v>
      </c>
      <c r="BB585" s="843" t="e">
        <f aca="false">IF($AT$44="Region",IF($E585=BA$762,$T585,""),IF($G585=BA$762,$T585,""))</f>
        <v>#REF!</v>
      </c>
      <c r="BC585" s="628"/>
      <c r="BD585" s="843" t="e">
        <f aca="false">IF($AT$44="region",IF($E585=BD$762,$S585,""),IF($G585=BD$762,$S585,""))</f>
        <v>#REF!</v>
      </c>
      <c r="BE585" s="843" t="e">
        <f aca="false">IF($AT$44="Region",IF($E585=BD$762,$T585,""),IF($G585=BD$762,$T585,""))</f>
        <v>#REF!</v>
      </c>
      <c r="BF585" s="628"/>
      <c r="BG585" s="843" t="e">
        <f aca="false">IF($AT$44="region",IF($E585=BG$762,$S585,""),IF($G585=BG$762,$S585,""))</f>
        <v>#REF!</v>
      </c>
      <c r="BH585" s="843" t="e">
        <f aca="false">IF($AT$44="Region",IF($E585=BG$762,$T585,""),IF($G585=BG$762,$T585,""))</f>
        <v>#REF!</v>
      </c>
      <c r="BI585" s="628"/>
      <c r="BJ585" s="843" t="str">
        <f aca="false">IF($E585=$BJ$47,S585,"")</f>
        <v/>
      </c>
      <c r="BK585" s="843" t="str">
        <f aca="false">IF($E585=$BJ$47,T585,"")</f>
        <v/>
      </c>
      <c r="BL585" s="628"/>
      <c r="BM585" s="843" t="str">
        <f aca="false">IF($E585=$BM$47,S585,"")</f>
        <v/>
      </c>
      <c r="BN585" s="843" t="str">
        <f aca="false">IF($E585=$BM$47,T585,"")</f>
        <v/>
      </c>
      <c r="BO585" s="628"/>
      <c r="BP585" s="843" t="str">
        <f aca="false">IF($E585=$BP$47,S585,"")</f>
        <v/>
      </c>
      <c r="BQ585" s="843" t="str">
        <f aca="false">IF($E585=$BP$47,T585,"")</f>
        <v/>
      </c>
      <c r="BR585" s="628"/>
      <c r="BS585" s="843" t="str">
        <f aca="false">IF($E585=$BS$47,S585,"")</f>
        <v/>
      </c>
      <c r="BT585" s="843" t="str">
        <f aca="false">IF($E585=$BS$47,T585,"")</f>
        <v/>
      </c>
      <c r="BU585" s="628"/>
      <c r="BV585" s="729"/>
    </row>
    <row r="586" s="667" customFormat="true" ht="15" hidden="false" customHeight="false" outlineLevel="0" collapsed="false">
      <c r="A586" s="828" t="n">
        <v>5</v>
      </c>
      <c r="B586" s="829" t="str">
        <f aca="false">CONCATENATE(E586,": ",C586)</f>
        <v>: </v>
      </c>
      <c r="C586" s="830"/>
      <c r="D586" s="830"/>
      <c r="E586" s="831"/>
      <c r="F586" s="830"/>
      <c r="G586" s="831"/>
      <c r="H586" s="832"/>
      <c r="I586" s="830"/>
      <c r="J586" s="830"/>
      <c r="K586" s="833"/>
      <c r="L586" s="834"/>
      <c r="M586" s="833"/>
      <c r="N586" s="836" t="str">
        <f aca="false">'Advanced Controls'!$C$137</f>
        <v>t CO2 / ha</v>
      </c>
      <c r="O586" s="837"/>
      <c r="P586" s="833"/>
      <c r="Q586" s="838"/>
      <c r="R586" s="839"/>
      <c r="S586" s="840" t="str">
        <f aca="false">IF(R586="Y","",IF(AND(M586="",K586=""),"",IF(M586="",K586,M586)))</f>
        <v/>
      </c>
      <c r="T586" s="841" t="str">
        <f aca="false">IF(S586="","",IF($S$610="Y",U586,IF(S586&gt;=$S$602-$AB$35*$S$606,IF(S586&lt;=$S$602+$AB$35*$S$606,S586,""),"")))</f>
        <v/>
      </c>
      <c r="U586" s="840" t="str">
        <f aca="false">IF(R586="Y","",IF(AND(M586="",K586=""),"",IF(M586="",K586*O586,M586*O586)))</f>
        <v/>
      </c>
      <c r="V586" s="842" t="str">
        <f aca="false">IF(AND(N586="",L586=""),"",IF(N586="",L586,N586))</f>
        <v>t CO2 / ha</v>
      </c>
      <c r="W586" s="628"/>
      <c r="X586" s="628"/>
      <c r="Z586" s="728"/>
      <c r="AP586" s="729"/>
      <c r="AQ586" s="628"/>
      <c r="AR586" s="628"/>
      <c r="AS586" s="844"/>
      <c r="AT586" s="628"/>
      <c r="AU586" s="843" t="e">
        <f aca="false">IF($AT$44="region",IF($E586=AU$762,$S586,""),IF($G586=AU$762,$S586,""))</f>
        <v>#REF!</v>
      </c>
      <c r="AV586" s="843" t="e">
        <f aca="false">IF($AT$44="Region",IF($E586=AU$762,$T586,""),IF($G586=AU$762,$T586,""))</f>
        <v>#REF!</v>
      </c>
      <c r="AW586" s="628"/>
      <c r="AX586" s="843" t="e">
        <f aca="false">IF($AT$44="region",IF($E586=AX$762,$S586,""),IF($G586=AX$762,$S586,""))</f>
        <v>#REF!</v>
      </c>
      <c r="AY586" s="843" t="e">
        <f aca="false">IF($AT$44="Region",IF($E586=AX$762,$T586,""),IF($G586=AX$762,$T586,""))</f>
        <v>#REF!</v>
      </c>
      <c r="AZ586" s="628"/>
      <c r="BA586" s="843" t="e">
        <f aca="false">IF($AT$44="region",IF($E586=BA$762,$S586,""),IF($G586=BA$762,$S586,""))</f>
        <v>#REF!</v>
      </c>
      <c r="BB586" s="843" t="e">
        <f aca="false">IF($AT$44="Region",IF($E586=BA$762,$T586,""),IF($G586=BA$762,$T586,""))</f>
        <v>#REF!</v>
      </c>
      <c r="BC586" s="628"/>
      <c r="BD586" s="843" t="e">
        <f aca="false">IF($AT$44="region",IF($E586=BD$762,$S586,""),IF($G586=BD$762,$S586,""))</f>
        <v>#REF!</v>
      </c>
      <c r="BE586" s="843" t="e">
        <f aca="false">IF($AT$44="Region",IF($E586=BD$762,$T586,""),IF($G586=BD$762,$T586,""))</f>
        <v>#REF!</v>
      </c>
      <c r="BF586" s="628"/>
      <c r="BG586" s="843" t="e">
        <f aca="false">IF($AT$44="region",IF($E586=BG$762,$S586,""),IF($G586=BG$762,$S586,""))</f>
        <v>#REF!</v>
      </c>
      <c r="BH586" s="843" t="e">
        <f aca="false">IF($AT$44="Region",IF($E586=BG$762,$T586,""),IF($G586=BG$762,$T586,""))</f>
        <v>#REF!</v>
      </c>
      <c r="BI586" s="628"/>
      <c r="BJ586" s="843" t="str">
        <f aca="false">IF($E586=$BJ$47,S586,"")</f>
        <v/>
      </c>
      <c r="BK586" s="843" t="str">
        <f aca="false">IF($E586=$BJ$47,T586,"")</f>
        <v/>
      </c>
      <c r="BL586" s="628"/>
      <c r="BM586" s="843" t="str">
        <f aca="false">IF($E586=$BM$47,S586,"")</f>
        <v/>
      </c>
      <c r="BN586" s="843" t="str">
        <f aca="false">IF($E586=$BM$47,T586,"")</f>
        <v/>
      </c>
      <c r="BO586" s="628"/>
      <c r="BP586" s="843" t="str">
        <f aca="false">IF($E586=$BP$47,S586,"")</f>
        <v/>
      </c>
      <c r="BQ586" s="843" t="str">
        <f aca="false">IF($E586=$BP$47,T586,"")</f>
        <v/>
      </c>
      <c r="BR586" s="628"/>
      <c r="BS586" s="843" t="str">
        <f aca="false">IF($E586=$BS$47,S586,"")</f>
        <v/>
      </c>
      <c r="BT586" s="843" t="str">
        <f aca="false">IF($E586=$BS$47,T586,"")</f>
        <v/>
      </c>
      <c r="BU586" s="628"/>
      <c r="BV586" s="729"/>
    </row>
    <row r="587" s="667" customFormat="true" ht="15" hidden="false" customHeight="false" outlineLevel="0" collapsed="false">
      <c r="A587" s="828" t="n">
        <v>6</v>
      </c>
      <c r="B587" s="829" t="str">
        <f aca="false">CONCATENATE(E587,": ",C587)</f>
        <v>: </v>
      </c>
      <c r="C587" s="830"/>
      <c r="D587" s="830"/>
      <c r="E587" s="831"/>
      <c r="F587" s="830"/>
      <c r="G587" s="831"/>
      <c r="H587" s="832"/>
      <c r="I587" s="830"/>
      <c r="J587" s="830"/>
      <c r="K587" s="833"/>
      <c r="L587" s="834"/>
      <c r="M587" s="833"/>
      <c r="N587" s="836" t="str">
        <f aca="false">'Advanced Controls'!$C$137</f>
        <v>t CO2 / ha</v>
      </c>
      <c r="O587" s="837"/>
      <c r="P587" s="833"/>
      <c r="Q587" s="838"/>
      <c r="R587" s="839"/>
      <c r="S587" s="840" t="str">
        <f aca="false">IF(R587="Y","",IF(AND(M587="",K587=""),"",IF(M587="",K587,M587)))</f>
        <v/>
      </c>
      <c r="T587" s="841" t="str">
        <f aca="false">IF(S587="","",IF($S$610="Y",U587,IF(S587&gt;=$S$602-$AB$35*$S$606,IF(S587&lt;=$S$602+$AB$35*$S$606,S587,""),"")))</f>
        <v/>
      </c>
      <c r="U587" s="840" t="str">
        <f aca="false">IF(R587="Y","",IF(AND(M587="",K587=""),"",IF(M587="",K587*O587,M587*O587)))</f>
        <v/>
      </c>
      <c r="V587" s="842" t="str">
        <f aca="false">IF(AND(N587="",L587=""),"",IF(N587="",L587,N587))</f>
        <v>t CO2 / ha</v>
      </c>
      <c r="W587" s="628"/>
      <c r="X587" s="628"/>
      <c r="Z587" s="728"/>
      <c r="AP587" s="729"/>
      <c r="AQ587" s="628"/>
      <c r="AR587" s="628"/>
      <c r="AS587" s="844"/>
      <c r="AT587" s="628"/>
      <c r="AU587" s="843" t="e">
        <f aca="false">IF($AT$44="region",IF($E587=AU$762,$S587,""),IF($G587=AU$762,$S587,""))</f>
        <v>#REF!</v>
      </c>
      <c r="AV587" s="843" t="e">
        <f aca="false">IF($AT$44="Region",IF($E587=AU$762,$T587,""),IF($G587=AU$762,$T587,""))</f>
        <v>#REF!</v>
      </c>
      <c r="AW587" s="628"/>
      <c r="AX587" s="843" t="e">
        <f aca="false">IF($AT$44="region",IF($E587=AX$762,$S587,""),IF($G587=AX$762,$S587,""))</f>
        <v>#REF!</v>
      </c>
      <c r="AY587" s="843" t="e">
        <f aca="false">IF($AT$44="Region",IF($E587=AX$762,$T587,""),IF($G587=AX$762,$T587,""))</f>
        <v>#REF!</v>
      </c>
      <c r="AZ587" s="628"/>
      <c r="BA587" s="843" t="e">
        <f aca="false">IF($AT$44="region",IF($E587=BA$762,$S587,""),IF($G587=BA$762,$S587,""))</f>
        <v>#REF!</v>
      </c>
      <c r="BB587" s="843" t="e">
        <f aca="false">IF($AT$44="Region",IF($E587=BA$762,$T587,""),IF($G587=BA$762,$T587,""))</f>
        <v>#REF!</v>
      </c>
      <c r="BC587" s="628"/>
      <c r="BD587" s="843" t="e">
        <f aca="false">IF($AT$44="region",IF($E587=BD$762,$S587,""),IF($G587=BD$762,$S587,""))</f>
        <v>#REF!</v>
      </c>
      <c r="BE587" s="843" t="e">
        <f aca="false">IF($AT$44="Region",IF($E587=BD$762,$T587,""),IF($G587=BD$762,$T587,""))</f>
        <v>#REF!</v>
      </c>
      <c r="BF587" s="628"/>
      <c r="BG587" s="843" t="e">
        <f aca="false">IF($AT$44="region",IF($E587=BG$762,$S587,""),IF($G587=BG$762,$S587,""))</f>
        <v>#REF!</v>
      </c>
      <c r="BH587" s="843" t="e">
        <f aca="false">IF($AT$44="Region",IF($E587=BG$762,$T587,""),IF($G587=BG$762,$T587,""))</f>
        <v>#REF!</v>
      </c>
      <c r="BI587" s="628"/>
      <c r="BJ587" s="843" t="str">
        <f aca="false">IF($E587=$BJ$47,S587,"")</f>
        <v/>
      </c>
      <c r="BK587" s="843" t="str">
        <f aca="false">IF($E587=$BJ$47,T587,"")</f>
        <v/>
      </c>
      <c r="BL587" s="628"/>
      <c r="BM587" s="843" t="str">
        <f aca="false">IF($E587=$BM$47,S587,"")</f>
        <v/>
      </c>
      <c r="BN587" s="843" t="str">
        <f aca="false">IF($E587=$BM$47,T587,"")</f>
        <v/>
      </c>
      <c r="BO587" s="628"/>
      <c r="BP587" s="843" t="str">
        <f aca="false">IF($E587=$BP$47,S587,"")</f>
        <v/>
      </c>
      <c r="BQ587" s="843" t="str">
        <f aca="false">IF($E587=$BP$47,T587,"")</f>
        <v/>
      </c>
      <c r="BR587" s="628"/>
      <c r="BS587" s="843" t="str">
        <f aca="false">IF($E587=$BS$47,S587,"")</f>
        <v/>
      </c>
      <c r="BT587" s="843" t="str">
        <f aca="false">IF($E587=$BS$47,T587,"")</f>
        <v/>
      </c>
      <c r="BU587" s="628"/>
      <c r="BV587" s="729"/>
    </row>
    <row r="588" s="667" customFormat="true" ht="15" hidden="false" customHeight="false" outlineLevel="0" collapsed="false">
      <c r="A588" s="828" t="n">
        <v>7</v>
      </c>
      <c r="B588" s="829" t="str">
        <f aca="false">CONCATENATE(E588,": ",C588)</f>
        <v>: </v>
      </c>
      <c r="C588" s="830"/>
      <c r="D588" s="830"/>
      <c r="E588" s="831"/>
      <c r="F588" s="830"/>
      <c r="G588" s="831"/>
      <c r="H588" s="832"/>
      <c r="I588" s="830"/>
      <c r="J588" s="830"/>
      <c r="K588" s="833"/>
      <c r="L588" s="834"/>
      <c r="M588" s="833"/>
      <c r="N588" s="836" t="str">
        <f aca="false">'Advanced Controls'!$C$137</f>
        <v>t CO2 / ha</v>
      </c>
      <c r="O588" s="837"/>
      <c r="P588" s="833"/>
      <c r="Q588" s="838"/>
      <c r="R588" s="839"/>
      <c r="S588" s="840" t="str">
        <f aca="false">IF(R588="Y","",IF(AND(M588="",K588=""),"",IF(M588="",K588,M588)))</f>
        <v/>
      </c>
      <c r="T588" s="841" t="str">
        <f aca="false">IF(S588="","",IF($S$610="Y",U588,IF(S588&gt;=$S$602-$AB$35*$S$606,IF(S588&lt;=$S$602+$AB$35*$S$606,S588,""),"")))</f>
        <v/>
      </c>
      <c r="U588" s="840" t="str">
        <f aca="false">IF(R588="Y","",IF(AND(M588="",K588=""),"",IF(M588="",K588*O588,M588*O588)))</f>
        <v/>
      </c>
      <c r="V588" s="842" t="str">
        <f aca="false">IF(AND(N588="",L588=""),"",IF(N588="",L588,N588))</f>
        <v>t CO2 / ha</v>
      </c>
      <c r="W588" s="628"/>
      <c r="X588" s="628"/>
      <c r="Z588" s="728"/>
      <c r="AP588" s="729"/>
      <c r="AQ588" s="628"/>
      <c r="AR588" s="628"/>
      <c r="AS588" s="844"/>
      <c r="AT588" s="628"/>
      <c r="AU588" s="843" t="e">
        <f aca="false">IF($AT$44="region",IF($E588=AU$762,$S588,""),IF($G588=AU$762,$S588,""))</f>
        <v>#REF!</v>
      </c>
      <c r="AV588" s="843" t="e">
        <f aca="false">IF($AT$44="Region",IF($E588=AU$762,$T588,""),IF($G588=AU$762,$T588,""))</f>
        <v>#REF!</v>
      </c>
      <c r="AW588" s="628"/>
      <c r="AX588" s="843" t="e">
        <f aca="false">IF($AT$44="region",IF($E588=AX$762,$S588,""),IF($G588=AX$762,$S588,""))</f>
        <v>#REF!</v>
      </c>
      <c r="AY588" s="843" t="e">
        <f aca="false">IF($AT$44="Region",IF($E588=AX$762,$T588,""),IF($G588=AX$762,$T588,""))</f>
        <v>#REF!</v>
      </c>
      <c r="AZ588" s="628"/>
      <c r="BA588" s="843" t="e">
        <f aca="false">IF($AT$44="region",IF($E588=BA$762,$S588,""),IF($G588=BA$762,$S588,""))</f>
        <v>#REF!</v>
      </c>
      <c r="BB588" s="843" t="e">
        <f aca="false">IF($AT$44="Region",IF($E588=BA$762,$T588,""),IF($G588=BA$762,$T588,""))</f>
        <v>#REF!</v>
      </c>
      <c r="BC588" s="628"/>
      <c r="BD588" s="843" t="e">
        <f aca="false">IF($AT$44="region",IF($E588=BD$762,$S588,""),IF($G588=BD$762,$S588,""))</f>
        <v>#REF!</v>
      </c>
      <c r="BE588" s="843" t="e">
        <f aca="false">IF($AT$44="Region",IF($E588=BD$762,$T588,""),IF($G588=BD$762,$T588,""))</f>
        <v>#REF!</v>
      </c>
      <c r="BF588" s="628"/>
      <c r="BG588" s="843" t="e">
        <f aca="false">IF($AT$44="region",IF($E588=BG$762,$S588,""),IF($G588=BG$762,$S588,""))</f>
        <v>#REF!</v>
      </c>
      <c r="BH588" s="843" t="e">
        <f aca="false">IF($AT$44="Region",IF($E588=BG$762,$T588,""),IF($G588=BG$762,$T588,""))</f>
        <v>#REF!</v>
      </c>
      <c r="BI588" s="628"/>
      <c r="BJ588" s="843" t="str">
        <f aca="false">IF($E588=$BJ$47,S588,"")</f>
        <v/>
      </c>
      <c r="BK588" s="843" t="str">
        <f aca="false">IF($E588=$BJ$47,T588,"")</f>
        <v/>
      </c>
      <c r="BL588" s="628"/>
      <c r="BM588" s="843" t="str">
        <f aca="false">IF($E588=$BM$47,S588,"")</f>
        <v/>
      </c>
      <c r="BN588" s="843" t="str">
        <f aca="false">IF($E588=$BM$47,T588,"")</f>
        <v/>
      </c>
      <c r="BO588" s="628"/>
      <c r="BP588" s="843" t="str">
        <f aca="false">IF($E588=$BP$47,S588,"")</f>
        <v/>
      </c>
      <c r="BQ588" s="843" t="str">
        <f aca="false">IF($E588=$BP$47,T588,"")</f>
        <v/>
      </c>
      <c r="BR588" s="628"/>
      <c r="BS588" s="843" t="str">
        <f aca="false">IF($E588=$BS$47,S588,"")</f>
        <v/>
      </c>
      <c r="BT588" s="843" t="str">
        <f aca="false">IF($E588=$BS$47,T588,"")</f>
        <v/>
      </c>
      <c r="BU588" s="628"/>
      <c r="BV588" s="729"/>
    </row>
    <row r="589" s="667" customFormat="true" ht="15" hidden="false" customHeight="false" outlineLevel="0" collapsed="false">
      <c r="A589" s="828" t="n">
        <v>8</v>
      </c>
      <c r="B589" s="829" t="str">
        <f aca="false">CONCATENATE(E589,": ",C589)</f>
        <v>: </v>
      </c>
      <c r="C589" s="830"/>
      <c r="D589" s="830"/>
      <c r="E589" s="831"/>
      <c r="F589" s="830"/>
      <c r="G589" s="831"/>
      <c r="H589" s="832"/>
      <c r="I589" s="830"/>
      <c r="J589" s="830"/>
      <c r="K589" s="833"/>
      <c r="L589" s="834"/>
      <c r="M589" s="833"/>
      <c r="N589" s="836" t="str">
        <f aca="false">'Advanced Controls'!$C$137</f>
        <v>t CO2 / ha</v>
      </c>
      <c r="O589" s="837"/>
      <c r="P589" s="833"/>
      <c r="Q589" s="838"/>
      <c r="R589" s="839"/>
      <c r="S589" s="840" t="str">
        <f aca="false">IF(R589="Y","",IF(AND(M589="",K589=""),"",IF(M589="",K589,M589)))</f>
        <v/>
      </c>
      <c r="T589" s="841" t="str">
        <f aca="false">IF(S589="","",IF($S$610="Y",U589,IF(S589&gt;=$S$602-$AB$35*$S$606,IF(S589&lt;=$S$602+$AB$35*$S$606,S589,""),"")))</f>
        <v/>
      </c>
      <c r="U589" s="840" t="str">
        <f aca="false">IF(R589="Y","",IF(AND(M589="",K589=""),"",IF(M589="",K589*O589,M589*O589)))</f>
        <v/>
      </c>
      <c r="V589" s="842" t="str">
        <f aca="false">IF(AND(N589="",L589=""),"",IF(N589="",L589,N589))</f>
        <v>t CO2 / ha</v>
      </c>
      <c r="W589" s="628"/>
      <c r="X589" s="628"/>
      <c r="Z589" s="728"/>
      <c r="AP589" s="729"/>
      <c r="AQ589" s="628"/>
      <c r="AR589" s="628"/>
      <c r="AS589" s="844"/>
      <c r="AT589" s="628"/>
      <c r="AU589" s="843" t="e">
        <f aca="false">IF($AT$44="region",IF($E589=AU$762,$S589,""),IF($G589=AU$762,$S589,""))</f>
        <v>#REF!</v>
      </c>
      <c r="AV589" s="843" t="e">
        <f aca="false">IF($AT$44="Region",IF($E589=AU$762,$T589,""),IF($G589=AU$762,$T589,""))</f>
        <v>#REF!</v>
      </c>
      <c r="AW589" s="628"/>
      <c r="AX589" s="843" t="e">
        <f aca="false">IF($AT$44="region",IF($E589=AX$762,$S589,""),IF($G589=AX$762,$S589,""))</f>
        <v>#REF!</v>
      </c>
      <c r="AY589" s="843" t="e">
        <f aca="false">IF($AT$44="Region",IF($E589=AX$762,$T589,""),IF($G589=AX$762,$T589,""))</f>
        <v>#REF!</v>
      </c>
      <c r="AZ589" s="628"/>
      <c r="BA589" s="843" t="e">
        <f aca="false">IF($AT$44="region",IF($E589=BA$762,$S589,""),IF($G589=BA$762,$S589,""))</f>
        <v>#REF!</v>
      </c>
      <c r="BB589" s="843" t="e">
        <f aca="false">IF($AT$44="Region",IF($E589=BA$762,$T589,""),IF($G589=BA$762,$T589,""))</f>
        <v>#REF!</v>
      </c>
      <c r="BC589" s="628"/>
      <c r="BD589" s="843" t="e">
        <f aca="false">IF($AT$44="region",IF($E589=BD$762,$S589,""),IF($G589=BD$762,$S589,""))</f>
        <v>#REF!</v>
      </c>
      <c r="BE589" s="843" t="e">
        <f aca="false">IF($AT$44="Region",IF($E589=BD$762,$T589,""),IF($G589=BD$762,$T589,""))</f>
        <v>#REF!</v>
      </c>
      <c r="BF589" s="628"/>
      <c r="BG589" s="843" t="e">
        <f aca="false">IF($AT$44="region",IF($E589=BG$762,$S589,""),IF($G589=BG$762,$S589,""))</f>
        <v>#REF!</v>
      </c>
      <c r="BH589" s="843" t="e">
        <f aca="false">IF($AT$44="Region",IF($E589=BG$762,$T589,""),IF($G589=BG$762,$T589,""))</f>
        <v>#REF!</v>
      </c>
      <c r="BI589" s="628"/>
      <c r="BJ589" s="843" t="str">
        <f aca="false">IF($E589=$BJ$47,S589,"")</f>
        <v/>
      </c>
      <c r="BK589" s="843" t="str">
        <f aca="false">IF($E589=$BJ$47,T589,"")</f>
        <v/>
      </c>
      <c r="BL589" s="628"/>
      <c r="BM589" s="843" t="str">
        <f aca="false">IF($E589=$BM$47,S589,"")</f>
        <v/>
      </c>
      <c r="BN589" s="843" t="str">
        <f aca="false">IF($E589=$BM$47,T589,"")</f>
        <v/>
      </c>
      <c r="BO589" s="628"/>
      <c r="BP589" s="843" t="str">
        <f aca="false">IF($E589=$BP$47,S589,"")</f>
        <v/>
      </c>
      <c r="BQ589" s="843" t="str">
        <f aca="false">IF($E589=$BP$47,T589,"")</f>
        <v/>
      </c>
      <c r="BR589" s="628"/>
      <c r="BS589" s="843" t="str">
        <f aca="false">IF($E589=$BS$47,S589,"")</f>
        <v/>
      </c>
      <c r="BT589" s="843" t="str">
        <f aca="false">IF($E589=$BS$47,T589,"")</f>
        <v/>
      </c>
      <c r="BU589" s="628"/>
      <c r="BV589" s="729"/>
    </row>
    <row r="590" s="667" customFormat="true" ht="15" hidden="false" customHeight="false" outlineLevel="0" collapsed="false">
      <c r="A590" s="828" t="n">
        <v>9</v>
      </c>
      <c r="B590" s="829" t="str">
        <f aca="false">CONCATENATE(E590,": ",C590)</f>
        <v>: </v>
      </c>
      <c r="C590" s="830"/>
      <c r="D590" s="830"/>
      <c r="E590" s="831"/>
      <c r="F590" s="830"/>
      <c r="G590" s="831"/>
      <c r="H590" s="832"/>
      <c r="I590" s="830"/>
      <c r="J590" s="830"/>
      <c r="K590" s="833"/>
      <c r="L590" s="834"/>
      <c r="M590" s="833"/>
      <c r="N590" s="836" t="str">
        <f aca="false">'Advanced Controls'!$C$137</f>
        <v>t CO2 / ha</v>
      </c>
      <c r="O590" s="837"/>
      <c r="P590" s="833"/>
      <c r="Q590" s="838"/>
      <c r="R590" s="839"/>
      <c r="S590" s="840" t="str">
        <f aca="false">IF(R590="Y","",IF(AND(M590="",K590=""),"",IF(M590="",K590,M590)))</f>
        <v/>
      </c>
      <c r="T590" s="841" t="str">
        <f aca="false">IF(S590="","",IF($S$610="Y",U590,IF(S590&gt;=$S$602-$AB$35*$S$606,IF(S590&lt;=$S$602+$AB$35*$S$606,S590,""),"")))</f>
        <v/>
      </c>
      <c r="U590" s="840" t="str">
        <f aca="false">IF(R590="Y","",IF(AND(M590="",K590=""),"",IF(M590="",K590*O590,M590*O590)))</f>
        <v/>
      </c>
      <c r="V590" s="842" t="str">
        <f aca="false">IF(AND(N590="",L590=""),"",IF(N590="",L590,N590))</f>
        <v>t CO2 / ha</v>
      </c>
      <c r="W590" s="628"/>
      <c r="X590" s="628"/>
      <c r="Z590" s="728"/>
      <c r="AP590" s="729"/>
      <c r="AQ590" s="628"/>
      <c r="AR590" s="628"/>
      <c r="AS590" s="844"/>
      <c r="AT590" s="628"/>
      <c r="AU590" s="843" t="e">
        <f aca="false">IF($AT$44="region",IF($E590=AU$762,$S590,""),IF($G590=AU$762,$S590,""))</f>
        <v>#REF!</v>
      </c>
      <c r="AV590" s="843" t="e">
        <f aca="false">IF($AT$44="Region",IF($E590=AU$762,$T590,""),IF($G590=AU$762,$T590,""))</f>
        <v>#REF!</v>
      </c>
      <c r="AW590" s="628"/>
      <c r="AX590" s="843" t="e">
        <f aca="false">IF($AT$44="region",IF($E590=AX$762,$S590,""),IF($G590=AX$762,$S590,""))</f>
        <v>#REF!</v>
      </c>
      <c r="AY590" s="843" t="e">
        <f aca="false">IF($AT$44="Region",IF($E590=AX$762,$T590,""),IF($G590=AX$762,$T590,""))</f>
        <v>#REF!</v>
      </c>
      <c r="AZ590" s="628"/>
      <c r="BA590" s="843" t="e">
        <f aca="false">IF($AT$44="region",IF($E590=BA$762,$S590,""),IF($G590=BA$762,$S590,""))</f>
        <v>#REF!</v>
      </c>
      <c r="BB590" s="843" t="e">
        <f aca="false">IF($AT$44="Region",IF($E590=BA$762,$T590,""),IF($G590=BA$762,$T590,""))</f>
        <v>#REF!</v>
      </c>
      <c r="BC590" s="628"/>
      <c r="BD590" s="843" t="e">
        <f aca="false">IF($AT$44="region",IF($E590=BD$762,$S590,""),IF($G590=BD$762,$S590,""))</f>
        <v>#REF!</v>
      </c>
      <c r="BE590" s="843" t="e">
        <f aca="false">IF($AT$44="Region",IF($E590=BD$762,$T590,""),IF($G590=BD$762,$T590,""))</f>
        <v>#REF!</v>
      </c>
      <c r="BF590" s="628"/>
      <c r="BG590" s="843" t="e">
        <f aca="false">IF($AT$44="region",IF($E590=BG$762,$S590,""),IF($G590=BG$762,$S590,""))</f>
        <v>#REF!</v>
      </c>
      <c r="BH590" s="843" t="e">
        <f aca="false">IF($AT$44="Region",IF($E590=BG$762,$T590,""),IF($G590=BG$762,$T590,""))</f>
        <v>#REF!</v>
      </c>
      <c r="BI590" s="628"/>
      <c r="BJ590" s="843" t="str">
        <f aca="false">IF($E590=$BJ$47,S590,"")</f>
        <v/>
      </c>
      <c r="BK590" s="843" t="str">
        <f aca="false">IF($E590=$BJ$47,T590,"")</f>
        <v/>
      </c>
      <c r="BL590" s="628"/>
      <c r="BM590" s="843" t="str">
        <f aca="false">IF($E590=$BM$47,S590,"")</f>
        <v/>
      </c>
      <c r="BN590" s="843" t="str">
        <f aca="false">IF($E590=$BM$47,T590,"")</f>
        <v/>
      </c>
      <c r="BO590" s="628"/>
      <c r="BP590" s="843" t="str">
        <f aca="false">IF($E590=$BP$47,S590,"")</f>
        <v/>
      </c>
      <c r="BQ590" s="843" t="str">
        <f aca="false">IF($E590=$BP$47,T590,"")</f>
        <v/>
      </c>
      <c r="BR590" s="628"/>
      <c r="BS590" s="843" t="str">
        <f aca="false">IF($E590=$BS$47,S590,"")</f>
        <v/>
      </c>
      <c r="BT590" s="843" t="str">
        <f aca="false">IF($E590=$BS$47,T590,"")</f>
        <v/>
      </c>
      <c r="BU590" s="628"/>
      <c r="BV590" s="729"/>
    </row>
    <row r="591" s="667" customFormat="true" ht="15" hidden="false" customHeight="false" outlineLevel="0" collapsed="false">
      <c r="A591" s="828" t="n">
        <v>10</v>
      </c>
      <c r="B591" s="829" t="str">
        <f aca="false">CONCATENATE(E591,": ",C591)</f>
        <v>: </v>
      </c>
      <c r="C591" s="830"/>
      <c r="D591" s="830"/>
      <c r="E591" s="831"/>
      <c r="F591" s="830"/>
      <c r="G591" s="831"/>
      <c r="H591" s="832"/>
      <c r="I591" s="830"/>
      <c r="J591" s="830"/>
      <c r="K591" s="833"/>
      <c r="L591" s="834"/>
      <c r="M591" s="833"/>
      <c r="N591" s="836" t="str">
        <f aca="false">'Advanced Controls'!$C$137</f>
        <v>t CO2 / ha</v>
      </c>
      <c r="O591" s="837"/>
      <c r="P591" s="833"/>
      <c r="Q591" s="838"/>
      <c r="R591" s="839"/>
      <c r="S591" s="840" t="str">
        <f aca="false">IF(R591="Y","",IF(AND(M591="",K591=""),"",IF(M591="",K591,M591)))</f>
        <v/>
      </c>
      <c r="T591" s="841" t="str">
        <f aca="false">IF(S591="","",IF($S$610="Y",U591,IF(S591&gt;=$S$602-$AB$35*$S$606,IF(S591&lt;=$S$602+$AB$35*$S$606,S591,""),"")))</f>
        <v/>
      </c>
      <c r="U591" s="840" t="str">
        <f aca="false">IF(R591="Y","",IF(AND(M591="",K591=""),"",IF(M591="",K591*O591,M591*O591)))</f>
        <v/>
      </c>
      <c r="V591" s="842" t="str">
        <f aca="false">IF(AND(N591="",L591=""),"",IF(N591="",L591,N591))</f>
        <v>t CO2 / ha</v>
      </c>
      <c r="W591" s="628"/>
      <c r="X591" s="628"/>
      <c r="Z591" s="728"/>
      <c r="AP591" s="729"/>
      <c r="AQ591" s="628"/>
      <c r="AR591" s="628"/>
      <c r="AS591" s="844"/>
      <c r="AT591" s="628"/>
      <c r="AU591" s="843" t="e">
        <f aca="false">IF($AT$44="region",IF($E591=AU$762,$S591,""),IF($G591=AU$762,$S591,""))</f>
        <v>#REF!</v>
      </c>
      <c r="AV591" s="843" t="e">
        <f aca="false">IF($AT$44="Region",IF($E591=AU$762,$T591,""),IF($G591=AU$762,$T591,""))</f>
        <v>#REF!</v>
      </c>
      <c r="AW591" s="628"/>
      <c r="AX591" s="843" t="e">
        <f aca="false">IF($AT$44="region",IF($E591=AX$762,$S591,""),IF($G591=AX$762,$S591,""))</f>
        <v>#REF!</v>
      </c>
      <c r="AY591" s="843" t="e">
        <f aca="false">IF($AT$44="Region",IF($E591=AX$762,$T591,""),IF($G591=AX$762,$T591,""))</f>
        <v>#REF!</v>
      </c>
      <c r="AZ591" s="628"/>
      <c r="BA591" s="843" t="e">
        <f aca="false">IF($AT$44="region",IF($E591=BA$762,$S591,""),IF($G591=BA$762,$S591,""))</f>
        <v>#REF!</v>
      </c>
      <c r="BB591" s="843" t="e">
        <f aca="false">IF($AT$44="Region",IF($E591=BA$762,$T591,""),IF($G591=BA$762,$T591,""))</f>
        <v>#REF!</v>
      </c>
      <c r="BC591" s="628"/>
      <c r="BD591" s="843" t="e">
        <f aca="false">IF($AT$44="region",IF($E591=BD$762,$S591,""),IF($G591=BD$762,$S591,""))</f>
        <v>#REF!</v>
      </c>
      <c r="BE591" s="843" t="e">
        <f aca="false">IF($AT$44="Region",IF($E591=BD$762,$T591,""),IF($G591=BD$762,$T591,""))</f>
        <v>#REF!</v>
      </c>
      <c r="BF591" s="628"/>
      <c r="BG591" s="843" t="e">
        <f aca="false">IF($AT$44="region",IF($E591=BG$762,$S591,""),IF($G591=BG$762,$S591,""))</f>
        <v>#REF!</v>
      </c>
      <c r="BH591" s="843" t="e">
        <f aca="false">IF($AT$44="Region",IF($E591=BG$762,$T591,""),IF($G591=BG$762,$T591,""))</f>
        <v>#REF!</v>
      </c>
      <c r="BI591" s="628"/>
      <c r="BJ591" s="843" t="str">
        <f aca="false">IF($E591=$BJ$47,S591,"")</f>
        <v/>
      </c>
      <c r="BK591" s="843" t="str">
        <f aca="false">IF($E591=$BJ$47,T591,"")</f>
        <v/>
      </c>
      <c r="BL591" s="628"/>
      <c r="BM591" s="843" t="str">
        <f aca="false">IF($E591=$BM$47,S591,"")</f>
        <v/>
      </c>
      <c r="BN591" s="843" t="str">
        <f aca="false">IF($E591=$BM$47,T591,"")</f>
        <v/>
      </c>
      <c r="BO591" s="628"/>
      <c r="BP591" s="843" t="str">
        <f aca="false">IF($E591=$BP$47,S591,"")</f>
        <v/>
      </c>
      <c r="BQ591" s="843" t="str">
        <f aca="false">IF($E591=$BP$47,T591,"")</f>
        <v/>
      </c>
      <c r="BR591" s="628"/>
      <c r="BS591" s="843" t="str">
        <f aca="false">IF($E591=$BS$47,S591,"")</f>
        <v/>
      </c>
      <c r="BT591" s="843" t="str">
        <f aca="false">IF($E591=$BS$47,T591,"")</f>
        <v/>
      </c>
      <c r="BU591" s="628"/>
      <c r="BV591" s="729"/>
    </row>
    <row r="592" s="667" customFormat="true" ht="15" hidden="false" customHeight="false" outlineLevel="0" collapsed="false">
      <c r="A592" s="828" t="n">
        <v>11</v>
      </c>
      <c r="B592" s="829" t="str">
        <f aca="false">CONCATENATE(E592,": ",C592)</f>
        <v>: </v>
      </c>
      <c r="C592" s="830"/>
      <c r="D592" s="830"/>
      <c r="E592" s="831"/>
      <c r="F592" s="830"/>
      <c r="G592" s="831"/>
      <c r="H592" s="832"/>
      <c r="I592" s="830"/>
      <c r="J592" s="830"/>
      <c r="K592" s="833"/>
      <c r="L592" s="834"/>
      <c r="M592" s="833"/>
      <c r="N592" s="836" t="str">
        <f aca="false">'Advanced Controls'!$C$137</f>
        <v>t CO2 / ha</v>
      </c>
      <c r="O592" s="837"/>
      <c r="P592" s="833"/>
      <c r="Q592" s="838"/>
      <c r="R592" s="839"/>
      <c r="S592" s="840" t="str">
        <f aca="false">IF(R592="Y","",IF(AND(M592="",K592=""),"",IF(M592="",K592,M592)))</f>
        <v/>
      </c>
      <c r="T592" s="841" t="str">
        <f aca="false">IF(S592="","",IF($S$610="Y",U592,IF(S592&gt;=$S$602-$AB$35*$S$606,IF(S592&lt;=$S$602+$AB$35*$S$606,S592,""),"")))</f>
        <v/>
      </c>
      <c r="U592" s="840" t="str">
        <f aca="false">IF(R592="Y","",IF(AND(M592="",K592=""),"",IF(M592="",K592*O592,M592*O592)))</f>
        <v/>
      </c>
      <c r="V592" s="842" t="str">
        <f aca="false">IF(AND(N592="",L592=""),"",IF(N592="",L592,N592))</f>
        <v>t CO2 / ha</v>
      </c>
      <c r="W592" s="628"/>
      <c r="X592" s="628"/>
      <c r="Z592" s="728"/>
      <c r="AP592" s="729"/>
      <c r="AQ592" s="628"/>
      <c r="AR592" s="628"/>
      <c r="AS592" s="844"/>
      <c r="AT592" s="628"/>
      <c r="AU592" s="843" t="e">
        <f aca="false">IF($AT$44="region",IF($E592=AU$762,$S592,""),IF($G592=AU$762,$S592,""))</f>
        <v>#REF!</v>
      </c>
      <c r="AV592" s="843" t="e">
        <f aca="false">IF($AT$44="Region",IF($E592=AU$762,$T592,""),IF($G592=AU$762,$T592,""))</f>
        <v>#REF!</v>
      </c>
      <c r="AW592" s="628"/>
      <c r="AX592" s="843" t="e">
        <f aca="false">IF($AT$44="region",IF($E592=AX$762,$S592,""),IF($G592=AX$762,$S592,""))</f>
        <v>#REF!</v>
      </c>
      <c r="AY592" s="843" t="e">
        <f aca="false">IF($AT$44="Region",IF($E592=AX$762,$T592,""),IF($G592=AX$762,$T592,""))</f>
        <v>#REF!</v>
      </c>
      <c r="AZ592" s="628"/>
      <c r="BA592" s="843" t="e">
        <f aca="false">IF($AT$44="region",IF($E592=BA$762,$S592,""),IF($G592=BA$762,$S592,""))</f>
        <v>#REF!</v>
      </c>
      <c r="BB592" s="843" t="e">
        <f aca="false">IF($AT$44="Region",IF($E592=BA$762,$T592,""),IF($G592=BA$762,$T592,""))</f>
        <v>#REF!</v>
      </c>
      <c r="BC592" s="628"/>
      <c r="BD592" s="843" t="e">
        <f aca="false">IF($AT$44="region",IF($E592=BD$762,$S592,""),IF($G592=BD$762,$S592,""))</f>
        <v>#REF!</v>
      </c>
      <c r="BE592" s="843" t="e">
        <f aca="false">IF($AT$44="Region",IF($E592=BD$762,$T592,""),IF($G592=BD$762,$T592,""))</f>
        <v>#REF!</v>
      </c>
      <c r="BF592" s="628"/>
      <c r="BG592" s="843" t="e">
        <f aca="false">IF($AT$44="region",IF($E592=BG$762,$S592,""),IF($G592=BG$762,$S592,""))</f>
        <v>#REF!</v>
      </c>
      <c r="BH592" s="843" t="e">
        <f aca="false">IF($AT$44="Region",IF($E592=BG$762,$T592,""),IF($G592=BG$762,$T592,""))</f>
        <v>#REF!</v>
      </c>
      <c r="BI592" s="628"/>
      <c r="BJ592" s="843" t="str">
        <f aca="false">IF($E592=$BJ$47,S592,"")</f>
        <v/>
      </c>
      <c r="BK592" s="843" t="str">
        <f aca="false">IF($E592=$BJ$47,T592,"")</f>
        <v/>
      </c>
      <c r="BL592" s="628"/>
      <c r="BM592" s="843" t="str">
        <f aca="false">IF($E592=$BM$47,S592,"")</f>
        <v/>
      </c>
      <c r="BN592" s="843" t="str">
        <f aca="false">IF($E592=$BM$47,T592,"")</f>
        <v/>
      </c>
      <c r="BO592" s="628"/>
      <c r="BP592" s="843" t="str">
        <f aca="false">IF($E592=$BP$47,S592,"")</f>
        <v/>
      </c>
      <c r="BQ592" s="843" t="str">
        <f aca="false">IF($E592=$BP$47,T592,"")</f>
        <v/>
      </c>
      <c r="BR592" s="628"/>
      <c r="BS592" s="843" t="str">
        <f aca="false">IF($E592=$BS$47,S592,"")</f>
        <v/>
      </c>
      <c r="BT592" s="843" t="str">
        <f aca="false">IF($E592=$BS$47,T592,"")</f>
        <v/>
      </c>
      <c r="BU592" s="628"/>
      <c r="BV592" s="729"/>
    </row>
    <row r="593" s="667" customFormat="true" ht="15" hidden="false" customHeight="false" outlineLevel="0" collapsed="false">
      <c r="A593" s="828" t="n">
        <v>12</v>
      </c>
      <c r="B593" s="829" t="str">
        <f aca="false">CONCATENATE(E593,": ",C593)</f>
        <v>: </v>
      </c>
      <c r="C593" s="830"/>
      <c r="D593" s="830"/>
      <c r="E593" s="831"/>
      <c r="F593" s="830"/>
      <c r="G593" s="831"/>
      <c r="H593" s="832"/>
      <c r="I593" s="830"/>
      <c r="J593" s="830"/>
      <c r="K593" s="833"/>
      <c r="L593" s="834"/>
      <c r="M593" s="833"/>
      <c r="N593" s="836" t="str">
        <f aca="false">'Advanced Controls'!$C$137</f>
        <v>t CO2 / ha</v>
      </c>
      <c r="O593" s="837"/>
      <c r="P593" s="833"/>
      <c r="Q593" s="838"/>
      <c r="R593" s="839"/>
      <c r="S593" s="840" t="str">
        <f aca="false">IF(R593="Y","",IF(AND(M593="",K593=""),"",IF(M593="",K593,M593)))</f>
        <v/>
      </c>
      <c r="T593" s="841" t="str">
        <f aca="false">IF(S593="","",IF($S$610="Y",U593,IF(S593&gt;=$S$602-$AB$35*$S$606,IF(S593&lt;=$S$602+$AB$35*$S$606,S593,""),"")))</f>
        <v/>
      </c>
      <c r="U593" s="840" t="str">
        <f aca="false">IF(R593="Y","",IF(AND(M593="",K593=""),"",IF(M593="",K593*O593,M593*O593)))</f>
        <v/>
      </c>
      <c r="V593" s="842" t="str">
        <f aca="false">IF(AND(N593="",L593=""),"",IF(N593="",L593,N593))</f>
        <v>t CO2 / ha</v>
      </c>
      <c r="W593" s="628"/>
      <c r="X593" s="628"/>
      <c r="Z593" s="728"/>
      <c r="AP593" s="729"/>
      <c r="AQ593" s="628"/>
      <c r="AR593" s="628"/>
      <c r="AS593" s="844"/>
      <c r="AT593" s="628"/>
      <c r="AU593" s="843" t="e">
        <f aca="false">IF($AT$44="region",IF($E593=AU$762,$S593,""),IF($G593=AU$762,$S593,""))</f>
        <v>#REF!</v>
      </c>
      <c r="AV593" s="843" t="e">
        <f aca="false">IF($AT$44="Region",IF($E593=AU$762,$T593,""),IF($G593=AU$762,$T593,""))</f>
        <v>#REF!</v>
      </c>
      <c r="AW593" s="628"/>
      <c r="AX593" s="843" t="e">
        <f aca="false">IF($AT$44="region",IF($E593=AX$762,$S593,""),IF($G593=AX$762,$S593,""))</f>
        <v>#REF!</v>
      </c>
      <c r="AY593" s="843" t="e">
        <f aca="false">IF($AT$44="Region",IF($E593=AX$762,$T593,""),IF($G593=AX$762,$T593,""))</f>
        <v>#REF!</v>
      </c>
      <c r="AZ593" s="628"/>
      <c r="BA593" s="843" t="e">
        <f aca="false">IF($AT$44="region",IF($E593=BA$762,$S593,""),IF($G593=BA$762,$S593,""))</f>
        <v>#REF!</v>
      </c>
      <c r="BB593" s="843" t="e">
        <f aca="false">IF($AT$44="Region",IF($E593=BA$762,$T593,""),IF($G593=BA$762,$T593,""))</f>
        <v>#REF!</v>
      </c>
      <c r="BC593" s="628"/>
      <c r="BD593" s="843" t="e">
        <f aca="false">IF($AT$44="region",IF($E593=BD$762,$S593,""),IF($G593=BD$762,$S593,""))</f>
        <v>#REF!</v>
      </c>
      <c r="BE593" s="843" t="e">
        <f aca="false">IF($AT$44="Region",IF($E593=BD$762,$T593,""),IF($G593=BD$762,$T593,""))</f>
        <v>#REF!</v>
      </c>
      <c r="BF593" s="628"/>
      <c r="BG593" s="843" t="e">
        <f aca="false">IF($AT$44="region",IF($E593=BG$762,$S593,""),IF($G593=BG$762,$S593,""))</f>
        <v>#REF!</v>
      </c>
      <c r="BH593" s="843" t="e">
        <f aca="false">IF($AT$44="Region",IF($E593=BG$762,$T593,""),IF($G593=BG$762,$T593,""))</f>
        <v>#REF!</v>
      </c>
      <c r="BI593" s="628"/>
      <c r="BJ593" s="843" t="str">
        <f aca="false">IF($E593=$BJ$47,S593,"")</f>
        <v/>
      </c>
      <c r="BK593" s="843" t="str">
        <f aca="false">IF($E593=$BJ$47,T593,"")</f>
        <v/>
      </c>
      <c r="BL593" s="628"/>
      <c r="BM593" s="843" t="str">
        <f aca="false">IF($E593=$BM$47,S593,"")</f>
        <v/>
      </c>
      <c r="BN593" s="843" t="str">
        <f aca="false">IF($E593=$BM$47,T593,"")</f>
        <v/>
      </c>
      <c r="BO593" s="628"/>
      <c r="BP593" s="843" t="str">
        <f aca="false">IF($E593=$BP$47,S593,"")</f>
        <v/>
      </c>
      <c r="BQ593" s="843" t="str">
        <f aca="false">IF($E593=$BP$47,T593,"")</f>
        <v/>
      </c>
      <c r="BR593" s="628"/>
      <c r="BS593" s="843" t="str">
        <f aca="false">IF($E593=$BS$47,S593,"")</f>
        <v/>
      </c>
      <c r="BT593" s="843" t="str">
        <f aca="false">IF($E593=$BS$47,T593,"")</f>
        <v/>
      </c>
      <c r="BU593" s="628"/>
      <c r="BV593" s="729"/>
    </row>
    <row r="594" s="667" customFormat="true" ht="15" hidden="false" customHeight="false" outlineLevel="0" collapsed="false">
      <c r="A594" s="828" t="n">
        <v>13</v>
      </c>
      <c r="B594" s="829" t="str">
        <f aca="false">CONCATENATE(E594,": ",C594)</f>
        <v>: </v>
      </c>
      <c r="C594" s="830"/>
      <c r="D594" s="830"/>
      <c r="E594" s="831"/>
      <c r="F594" s="830"/>
      <c r="G594" s="831"/>
      <c r="H594" s="832"/>
      <c r="I594" s="830"/>
      <c r="J594" s="830"/>
      <c r="K594" s="833"/>
      <c r="L594" s="834"/>
      <c r="M594" s="833"/>
      <c r="N594" s="836" t="str">
        <f aca="false">'Advanced Controls'!$C$137</f>
        <v>t CO2 / ha</v>
      </c>
      <c r="O594" s="837"/>
      <c r="P594" s="833"/>
      <c r="Q594" s="838"/>
      <c r="R594" s="839"/>
      <c r="S594" s="840" t="str">
        <f aca="false">IF(R594="Y","",IF(AND(M594="",K594=""),"",IF(M594="",K594,M594)))</f>
        <v/>
      </c>
      <c r="T594" s="841" t="str">
        <f aca="false">IF(S594="","",IF($S$610="Y",U594,IF(S594&gt;=$S$602-$AB$35*$S$606,IF(S594&lt;=$S$602+$AB$35*$S$606,S594,""),"")))</f>
        <v/>
      </c>
      <c r="U594" s="840" t="str">
        <f aca="false">IF(R594="Y","",IF(AND(M594="",K594=""),"",IF(M594="",K594*O594,M594*O594)))</f>
        <v/>
      </c>
      <c r="V594" s="842" t="str">
        <f aca="false">IF(AND(N594="",L594=""),"",IF(N594="",L594,N594))</f>
        <v>t CO2 / ha</v>
      </c>
      <c r="W594" s="628"/>
      <c r="X594" s="628"/>
      <c r="Z594" s="728"/>
      <c r="AP594" s="729"/>
      <c r="AQ594" s="628"/>
      <c r="AR594" s="628"/>
      <c r="AS594" s="844"/>
      <c r="AT594" s="628"/>
      <c r="AU594" s="843" t="e">
        <f aca="false">IF($AT$44="region",IF($E594=AU$762,$S594,""),IF($G594=AU$762,$S594,""))</f>
        <v>#REF!</v>
      </c>
      <c r="AV594" s="843" t="e">
        <f aca="false">IF($AT$44="Region",IF($E594=AU$762,$T594,""),IF($G594=AU$762,$T594,""))</f>
        <v>#REF!</v>
      </c>
      <c r="AW594" s="628"/>
      <c r="AX594" s="843" t="e">
        <f aca="false">IF($AT$44="region",IF($E594=AX$762,$S594,""),IF($G594=AX$762,$S594,""))</f>
        <v>#REF!</v>
      </c>
      <c r="AY594" s="843" t="e">
        <f aca="false">IF($AT$44="Region",IF($E594=AX$762,$T594,""),IF($G594=AX$762,$T594,""))</f>
        <v>#REF!</v>
      </c>
      <c r="AZ594" s="628"/>
      <c r="BA594" s="843" t="e">
        <f aca="false">IF($AT$44="region",IF($E594=BA$762,$S594,""),IF($G594=BA$762,$S594,""))</f>
        <v>#REF!</v>
      </c>
      <c r="BB594" s="843" t="e">
        <f aca="false">IF($AT$44="Region",IF($E594=BA$762,$T594,""),IF($G594=BA$762,$T594,""))</f>
        <v>#REF!</v>
      </c>
      <c r="BC594" s="628"/>
      <c r="BD594" s="843" t="e">
        <f aca="false">IF($AT$44="region",IF($E594=BD$762,$S594,""),IF($G594=BD$762,$S594,""))</f>
        <v>#REF!</v>
      </c>
      <c r="BE594" s="843" t="e">
        <f aca="false">IF($AT$44="Region",IF($E594=BD$762,$T594,""),IF($G594=BD$762,$T594,""))</f>
        <v>#REF!</v>
      </c>
      <c r="BF594" s="628"/>
      <c r="BG594" s="843" t="e">
        <f aca="false">IF($AT$44="region",IF($E594=BG$762,$S594,""),IF($G594=BG$762,$S594,""))</f>
        <v>#REF!</v>
      </c>
      <c r="BH594" s="843" t="e">
        <f aca="false">IF($AT$44="Region",IF($E594=BG$762,$T594,""),IF($G594=BG$762,$T594,""))</f>
        <v>#REF!</v>
      </c>
      <c r="BI594" s="628"/>
      <c r="BJ594" s="843" t="str">
        <f aca="false">IF($E594=$BJ$47,S594,"")</f>
        <v/>
      </c>
      <c r="BK594" s="843" t="str">
        <f aca="false">IF($E594=$BJ$47,T594,"")</f>
        <v/>
      </c>
      <c r="BL594" s="628"/>
      <c r="BM594" s="843" t="str">
        <f aca="false">IF($E594=$BM$47,S594,"")</f>
        <v/>
      </c>
      <c r="BN594" s="843" t="str">
        <f aca="false">IF($E594=$BM$47,T594,"")</f>
        <v/>
      </c>
      <c r="BO594" s="628"/>
      <c r="BP594" s="843" t="str">
        <f aca="false">IF($E594=$BP$47,S594,"")</f>
        <v/>
      </c>
      <c r="BQ594" s="843" t="str">
        <f aca="false">IF($E594=$BP$47,T594,"")</f>
        <v/>
      </c>
      <c r="BR594" s="628"/>
      <c r="BS594" s="843" t="str">
        <f aca="false">IF($E594=$BS$47,S594,"")</f>
        <v/>
      </c>
      <c r="BT594" s="843" t="str">
        <f aca="false">IF($E594=$BS$47,T594,"")</f>
        <v/>
      </c>
      <c r="BU594" s="628"/>
      <c r="BV594" s="729"/>
    </row>
    <row r="595" s="667" customFormat="true" ht="15" hidden="false" customHeight="false" outlineLevel="0" collapsed="false">
      <c r="A595" s="828" t="n">
        <v>14</v>
      </c>
      <c r="B595" s="829" t="str">
        <f aca="false">CONCATENATE(E595,": ",C595)</f>
        <v>: </v>
      </c>
      <c r="C595" s="830"/>
      <c r="D595" s="830"/>
      <c r="E595" s="831"/>
      <c r="F595" s="830"/>
      <c r="G595" s="831"/>
      <c r="H595" s="832"/>
      <c r="I595" s="830"/>
      <c r="J595" s="830"/>
      <c r="K595" s="833"/>
      <c r="L595" s="834"/>
      <c r="M595" s="833"/>
      <c r="N595" s="836" t="str">
        <f aca="false">'Advanced Controls'!$C$137</f>
        <v>t CO2 / ha</v>
      </c>
      <c r="O595" s="837"/>
      <c r="P595" s="833"/>
      <c r="Q595" s="838"/>
      <c r="R595" s="839"/>
      <c r="S595" s="840" t="str">
        <f aca="false">IF(R595="Y","",IF(AND(M595="",K595=""),"",IF(M595="",K595,M595)))</f>
        <v/>
      </c>
      <c r="T595" s="841" t="str">
        <f aca="false">IF(S595="","",IF($S$610="Y",U595,IF(S595&gt;=$S$602-$AB$35*$S$606,IF(S595&lt;=$S$602+$AB$35*$S$606,S595,""),"")))</f>
        <v/>
      </c>
      <c r="U595" s="840" t="str">
        <f aca="false">IF(R595="Y","",IF(AND(M595="",K595=""),"",IF(M595="",K595*O595,M595*O595)))</f>
        <v/>
      </c>
      <c r="V595" s="842" t="str">
        <f aca="false">IF(AND(N595="",L595=""),"",IF(N595="",L595,N595))</f>
        <v>t CO2 / ha</v>
      </c>
      <c r="W595" s="628"/>
      <c r="X595" s="628"/>
      <c r="Z595" s="728"/>
      <c r="AP595" s="729"/>
      <c r="AQ595" s="628"/>
      <c r="AR595" s="628"/>
      <c r="AS595" s="844"/>
      <c r="AT595" s="628"/>
      <c r="AU595" s="843" t="e">
        <f aca="false">IF($AT$44="region",IF($E595=AU$762,$S595,""),IF($G595=AU$762,$S595,""))</f>
        <v>#REF!</v>
      </c>
      <c r="AV595" s="843" t="e">
        <f aca="false">IF($AT$44="Region",IF($E595=AU$762,$T595,""),IF($G595=AU$762,$T595,""))</f>
        <v>#REF!</v>
      </c>
      <c r="AW595" s="628"/>
      <c r="AX595" s="843" t="e">
        <f aca="false">IF($AT$44="region",IF($E595=AX$762,$S595,""),IF($G595=AX$762,$S595,""))</f>
        <v>#REF!</v>
      </c>
      <c r="AY595" s="843" t="e">
        <f aca="false">IF($AT$44="Region",IF($E595=AX$762,$T595,""),IF($G595=AX$762,$T595,""))</f>
        <v>#REF!</v>
      </c>
      <c r="AZ595" s="628"/>
      <c r="BA595" s="843" t="e">
        <f aca="false">IF($AT$44="region",IF($E595=BA$762,$S595,""),IF($G595=BA$762,$S595,""))</f>
        <v>#REF!</v>
      </c>
      <c r="BB595" s="843" t="e">
        <f aca="false">IF($AT$44="Region",IF($E595=BA$762,$T595,""),IF($G595=BA$762,$T595,""))</f>
        <v>#REF!</v>
      </c>
      <c r="BC595" s="628"/>
      <c r="BD595" s="843" t="e">
        <f aca="false">IF($AT$44="region",IF($E595=BD$762,$S595,""),IF($G595=BD$762,$S595,""))</f>
        <v>#REF!</v>
      </c>
      <c r="BE595" s="843" t="e">
        <f aca="false">IF($AT$44="Region",IF($E595=BD$762,$T595,""),IF($G595=BD$762,$T595,""))</f>
        <v>#REF!</v>
      </c>
      <c r="BF595" s="628"/>
      <c r="BG595" s="843" t="e">
        <f aca="false">IF($AT$44="region",IF($E595=BG$762,$S595,""),IF($G595=BG$762,$S595,""))</f>
        <v>#REF!</v>
      </c>
      <c r="BH595" s="843" t="e">
        <f aca="false">IF($AT$44="Region",IF($E595=BG$762,$T595,""),IF($G595=BG$762,$T595,""))</f>
        <v>#REF!</v>
      </c>
      <c r="BI595" s="628"/>
      <c r="BJ595" s="843" t="str">
        <f aca="false">IF($E595=$BJ$47,S595,"")</f>
        <v/>
      </c>
      <c r="BK595" s="843" t="str">
        <f aca="false">IF($E595=$BJ$47,T595,"")</f>
        <v/>
      </c>
      <c r="BL595" s="628"/>
      <c r="BM595" s="843" t="str">
        <f aca="false">IF($E595=$BM$47,S595,"")</f>
        <v/>
      </c>
      <c r="BN595" s="843" t="str">
        <f aca="false">IF($E595=$BM$47,T595,"")</f>
        <v/>
      </c>
      <c r="BO595" s="628"/>
      <c r="BP595" s="843" t="str">
        <f aca="false">IF($E595=$BP$47,S595,"")</f>
        <v/>
      </c>
      <c r="BQ595" s="843" t="str">
        <f aca="false">IF($E595=$BP$47,T595,"")</f>
        <v/>
      </c>
      <c r="BR595" s="628"/>
      <c r="BS595" s="843" t="str">
        <f aca="false">IF($E595=$BS$47,S595,"")</f>
        <v/>
      </c>
      <c r="BT595" s="843" t="str">
        <f aca="false">IF($E595=$BS$47,T595,"")</f>
        <v/>
      </c>
      <c r="BU595" s="628"/>
      <c r="BV595" s="729"/>
    </row>
    <row r="596" s="667" customFormat="true" ht="15" hidden="false" customHeight="false" outlineLevel="0" collapsed="false">
      <c r="A596" s="828" t="n">
        <v>15</v>
      </c>
      <c r="B596" s="829" t="str">
        <f aca="false">CONCATENATE(E596,": ",C596)</f>
        <v>: </v>
      </c>
      <c r="C596" s="830"/>
      <c r="D596" s="830"/>
      <c r="E596" s="831"/>
      <c r="F596" s="830"/>
      <c r="G596" s="831"/>
      <c r="H596" s="832"/>
      <c r="I596" s="830"/>
      <c r="J596" s="830"/>
      <c r="K596" s="833"/>
      <c r="L596" s="834"/>
      <c r="M596" s="833"/>
      <c r="N596" s="836" t="str">
        <f aca="false">'Advanced Controls'!$C$137</f>
        <v>t CO2 / ha</v>
      </c>
      <c r="O596" s="837"/>
      <c r="P596" s="833"/>
      <c r="Q596" s="838"/>
      <c r="R596" s="839"/>
      <c r="S596" s="840" t="str">
        <f aca="false">IF(R596="Y","",IF(AND(M596="",K596=""),"",IF(M596="",K596,M596)))</f>
        <v/>
      </c>
      <c r="T596" s="841" t="str">
        <f aca="false">IF(S596="","",IF($S$610="Y",U596,IF(S596&gt;=$S$602-$AB$35*$S$606,IF(S596&lt;=$S$602+$AB$35*$S$606,S596,""),"")))</f>
        <v/>
      </c>
      <c r="U596" s="840" t="str">
        <f aca="false">IF(R596="Y","",IF(AND(M596="",K596=""),"",IF(M596="",K596*O596,M596*O596)))</f>
        <v/>
      </c>
      <c r="V596" s="842" t="str">
        <f aca="false">IF(AND(N596="",L596=""),"",IF(N596="",L596,N596))</f>
        <v>t CO2 / ha</v>
      </c>
      <c r="W596" s="628"/>
      <c r="X596" s="628"/>
      <c r="Z596" s="728"/>
      <c r="AP596" s="729"/>
      <c r="AQ596" s="628"/>
      <c r="AR596" s="628"/>
      <c r="AS596" s="844"/>
      <c r="AT596" s="628"/>
      <c r="AU596" s="843" t="e">
        <f aca="false">IF($AT$44="region",IF($E596=AU$762,$S596,""),IF($G596=AU$762,$S596,""))</f>
        <v>#REF!</v>
      </c>
      <c r="AV596" s="843" t="e">
        <f aca="false">IF($AT$44="Region",IF($E596=AU$762,$T596,""),IF($G596=AU$762,$T596,""))</f>
        <v>#REF!</v>
      </c>
      <c r="AW596" s="628"/>
      <c r="AX596" s="843" t="e">
        <f aca="false">IF($AT$44="region",IF($E596=AX$762,$S596,""),IF($G596=AX$762,$S596,""))</f>
        <v>#REF!</v>
      </c>
      <c r="AY596" s="843" t="e">
        <f aca="false">IF($AT$44="Region",IF($E596=AX$762,$T596,""),IF($G596=AX$762,$T596,""))</f>
        <v>#REF!</v>
      </c>
      <c r="AZ596" s="628"/>
      <c r="BA596" s="843" t="e">
        <f aca="false">IF($AT$44="region",IF($E596=BA$762,$S596,""),IF($G596=BA$762,$S596,""))</f>
        <v>#REF!</v>
      </c>
      <c r="BB596" s="843" t="e">
        <f aca="false">IF($AT$44="Region",IF($E596=BA$762,$T596,""),IF($G596=BA$762,$T596,""))</f>
        <v>#REF!</v>
      </c>
      <c r="BC596" s="628"/>
      <c r="BD596" s="843" t="e">
        <f aca="false">IF($AT$44="region",IF($E596=BD$762,$S596,""),IF($G596=BD$762,$S596,""))</f>
        <v>#REF!</v>
      </c>
      <c r="BE596" s="843" t="e">
        <f aca="false">IF($AT$44="Region",IF($E596=BD$762,$T596,""),IF($G596=BD$762,$T596,""))</f>
        <v>#REF!</v>
      </c>
      <c r="BF596" s="628"/>
      <c r="BG596" s="843" t="e">
        <f aca="false">IF($AT$44="region",IF($E596=BG$762,$S596,""),IF($G596=BG$762,$S596,""))</f>
        <v>#REF!</v>
      </c>
      <c r="BH596" s="843" t="e">
        <f aca="false">IF($AT$44="Region",IF($E596=BG$762,$T596,""),IF($G596=BG$762,$T596,""))</f>
        <v>#REF!</v>
      </c>
      <c r="BI596" s="628"/>
      <c r="BJ596" s="843" t="str">
        <f aca="false">IF($E596=$BJ$47,S596,"")</f>
        <v/>
      </c>
      <c r="BK596" s="843" t="str">
        <f aca="false">IF($E596=$BJ$47,T596,"")</f>
        <v/>
      </c>
      <c r="BL596" s="628"/>
      <c r="BM596" s="843" t="str">
        <f aca="false">IF($E596=$BM$47,S596,"")</f>
        <v/>
      </c>
      <c r="BN596" s="843" t="str">
        <f aca="false">IF($E596=$BM$47,T596,"")</f>
        <v/>
      </c>
      <c r="BO596" s="628"/>
      <c r="BP596" s="843" t="str">
        <f aca="false">IF($E596=$BP$47,S596,"")</f>
        <v/>
      </c>
      <c r="BQ596" s="843" t="str">
        <f aca="false">IF($E596=$BP$47,T596,"")</f>
        <v/>
      </c>
      <c r="BR596" s="628"/>
      <c r="BS596" s="843" t="str">
        <f aca="false">IF($E596=$BS$47,S596,"")</f>
        <v/>
      </c>
      <c r="BT596" s="843" t="str">
        <f aca="false">IF($E596=$BS$47,T596,"")</f>
        <v/>
      </c>
      <c r="BU596" s="628"/>
      <c r="BV596" s="729"/>
    </row>
    <row r="597" s="667" customFormat="true" ht="15" hidden="false" customHeight="false" outlineLevel="0" collapsed="false">
      <c r="A597" s="828" t="n">
        <v>16</v>
      </c>
      <c r="B597" s="829" t="str">
        <f aca="false">CONCATENATE(E597,": ",C597)</f>
        <v>: </v>
      </c>
      <c r="C597" s="830"/>
      <c r="D597" s="830"/>
      <c r="E597" s="831"/>
      <c r="F597" s="830"/>
      <c r="G597" s="831"/>
      <c r="H597" s="832"/>
      <c r="I597" s="830"/>
      <c r="J597" s="830"/>
      <c r="K597" s="833"/>
      <c r="L597" s="834"/>
      <c r="M597" s="833"/>
      <c r="N597" s="836" t="str">
        <f aca="false">'Advanced Controls'!$C$137</f>
        <v>t CO2 / ha</v>
      </c>
      <c r="O597" s="837"/>
      <c r="P597" s="833"/>
      <c r="Q597" s="838"/>
      <c r="R597" s="839"/>
      <c r="S597" s="840" t="str">
        <f aca="false">IF(R597="Y","",IF(AND(M597="",K597=""),"",IF(M597="",K597,M597)))</f>
        <v/>
      </c>
      <c r="T597" s="841" t="str">
        <f aca="false">IF(S597="","",IF($S$610="Y",U597,IF(S597&gt;=$S$602-$AB$35*$S$606,IF(S597&lt;=$S$602+$AB$35*$S$606,S597,""),"")))</f>
        <v/>
      </c>
      <c r="U597" s="840" t="str">
        <f aca="false">IF(R597="Y","",IF(AND(M597="",K597=""),"",IF(M597="",K597*O597,M597*O597)))</f>
        <v/>
      </c>
      <c r="V597" s="842" t="str">
        <f aca="false">IF(AND(N597="",L597=""),"",IF(N597="",L597,N597))</f>
        <v>t CO2 / ha</v>
      </c>
      <c r="W597" s="628"/>
      <c r="X597" s="628"/>
      <c r="Z597" s="728"/>
      <c r="AP597" s="729"/>
      <c r="AQ597" s="628"/>
      <c r="AR597" s="628"/>
      <c r="AS597" s="844"/>
      <c r="AT597" s="628"/>
      <c r="AU597" s="843" t="e">
        <f aca="false">IF($AT$44="region",IF($E597=AU$762,$S597,""),IF($G597=AU$762,$S597,""))</f>
        <v>#REF!</v>
      </c>
      <c r="AV597" s="843" t="e">
        <f aca="false">IF($AT$44="Region",IF($E597=AU$762,$T597,""),IF($G597=AU$762,$T597,""))</f>
        <v>#REF!</v>
      </c>
      <c r="AW597" s="628"/>
      <c r="AX597" s="843" t="e">
        <f aca="false">IF($AT$44="region",IF($E597=AX$762,$S597,""),IF($G597=AX$762,$S597,""))</f>
        <v>#REF!</v>
      </c>
      <c r="AY597" s="843" t="e">
        <f aca="false">IF($AT$44="Region",IF($E597=AX$762,$T597,""),IF($G597=AX$762,$T597,""))</f>
        <v>#REF!</v>
      </c>
      <c r="AZ597" s="628"/>
      <c r="BA597" s="843" t="e">
        <f aca="false">IF($AT$44="region",IF($E597=BA$762,$S597,""),IF($G597=BA$762,$S597,""))</f>
        <v>#REF!</v>
      </c>
      <c r="BB597" s="843" t="e">
        <f aca="false">IF($AT$44="Region",IF($E597=BA$762,$T597,""),IF($G597=BA$762,$T597,""))</f>
        <v>#REF!</v>
      </c>
      <c r="BC597" s="628"/>
      <c r="BD597" s="843" t="e">
        <f aca="false">IF($AT$44="region",IF($E597=BD$762,$S597,""),IF($G597=BD$762,$S597,""))</f>
        <v>#REF!</v>
      </c>
      <c r="BE597" s="843" t="e">
        <f aca="false">IF($AT$44="Region",IF($E597=BD$762,$T597,""),IF($G597=BD$762,$T597,""))</f>
        <v>#REF!</v>
      </c>
      <c r="BF597" s="628"/>
      <c r="BG597" s="843" t="e">
        <f aca="false">IF($AT$44="region",IF($E597=BG$762,$S597,""),IF($G597=BG$762,$S597,""))</f>
        <v>#REF!</v>
      </c>
      <c r="BH597" s="843" t="e">
        <f aca="false">IF($AT$44="Region",IF($E597=BG$762,$T597,""),IF($G597=BG$762,$T597,""))</f>
        <v>#REF!</v>
      </c>
      <c r="BI597" s="628"/>
      <c r="BJ597" s="843" t="str">
        <f aca="false">IF($E597=$BJ$47,S597,"")</f>
        <v/>
      </c>
      <c r="BK597" s="843" t="str">
        <f aca="false">IF($E597=$BJ$47,T597,"")</f>
        <v/>
      </c>
      <c r="BL597" s="628"/>
      <c r="BM597" s="843" t="str">
        <f aca="false">IF($E597=$BM$47,S597,"")</f>
        <v/>
      </c>
      <c r="BN597" s="843" t="str">
        <f aca="false">IF($E597=$BM$47,T597,"")</f>
        <v/>
      </c>
      <c r="BO597" s="628"/>
      <c r="BP597" s="843" t="str">
        <f aca="false">IF($E597=$BP$47,S597,"")</f>
        <v/>
      </c>
      <c r="BQ597" s="843" t="str">
        <f aca="false">IF($E597=$BP$47,T597,"")</f>
        <v/>
      </c>
      <c r="BR597" s="628"/>
      <c r="BS597" s="843" t="str">
        <f aca="false">IF($E597=$BS$47,S597,"")</f>
        <v/>
      </c>
      <c r="BT597" s="843" t="str">
        <f aca="false">IF($E597=$BS$47,T597,"")</f>
        <v/>
      </c>
      <c r="BU597" s="628"/>
      <c r="BV597" s="729"/>
    </row>
    <row r="598" s="667" customFormat="true" ht="15" hidden="false" customHeight="false" outlineLevel="0" collapsed="false">
      <c r="A598" s="828" t="n">
        <v>17</v>
      </c>
      <c r="B598" s="829" t="str">
        <f aca="false">CONCATENATE(E598,": ",C598)</f>
        <v>: </v>
      </c>
      <c r="C598" s="830"/>
      <c r="D598" s="830"/>
      <c r="E598" s="831"/>
      <c r="F598" s="830"/>
      <c r="G598" s="831"/>
      <c r="H598" s="832"/>
      <c r="I598" s="830"/>
      <c r="J598" s="830"/>
      <c r="K598" s="833"/>
      <c r="L598" s="834"/>
      <c r="M598" s="833"/>
      <c r="N598" s="836" t="str">
        <f aca="false">'Advanced Controls'!$C$137</f>
        <v>t CO2 / ha</v>
      </c>
      <c r="O598" s="837"/>
      <c r="P598" s="833"/>
      <c r="Q598" s="838"/>
      <c r="R598" s="839"/>
      <c r="S598" s="840" t="str">
        <f aca="false">IF(R598="Y","",IF(AND(M598="",K598=""),"",IF(M598="",K598,M598)))</f>
        <v/>
      </c>
      <c r="T598" s="841" t="str">
        <f aca="false">IF(S598="","",IF($S$610="Y",U598,IF(S598&gt;=$S$602-$AB$35*$S$606,IF(S598&lt;=$S$602+$AB$35*$S$606,S598,""),"")))</f>
        <v/>
      </c>
      <c r="U598" s="840" t="str">
        <f aca="false">IF(R598="Y","",IF(AND(M598="",K598=""),"",IF(M598="",K598*O598,M598*O598)))</f>
        <v/>
      </c>
      <c r="V598" s="842" t="str">
        <f aca="false">IF(AND(N598="",L598=""),"",IF(N598="",L598,N598))</f>
        <v>t CO2 / ha</v>
      </c>
      <c r="W598" s="628"/>
      <c r="X598" s="628"/>
      <c r="Z598" s="728"/>
      <c r="AP598" s="729"/>
      <c r="AQ598" s="628"/>
      <c r="AR598" s="628"/>
      <c r="AS598" s="844"/>
      <c r="AT598" s="628"/>
      <c r="AU598" s="843" t="e">
        <f aca="false">IF($AT$44="region",IF($E598=AU$762,$S598,""),IF($G598=AU$762,$S598,""))</f>
        <v>#REF!</v>
      </c>
      <c r="AV598" s="843" t="e">
        <f aca="false">IF($AT$44="Region",IF($E598=AU$762,$T598,""),IF($G598=AU$762,$T598,""))</f>
        <v>#REF!</v>
      </c>
      <c r="AW598" s="628"/>
      <c r="AX598" s="843" t="e">
        <f aca="false">IF($AT$44="region",IF($E598=AX$762,$S598,""),IF($G598=AX$762,$S598,""))</f>
        <v>#REF!</v>
      </c>
      <c r="AY598" s="843" t="e">
        <f aca="false">IF($AT$44="Region",IF($E598=AX$762,$T598,""),IF($G598=AX$762,$T598,""))</f>
        <v>#REF!</v>
      </c>
      <c r="AZ598" s="628"/>
      <c r="BA598" s="843" t="e">
        <f aca="false">IF($AT$44="region",IF($E598=BA$762,$S598,""),IF($G598=BA$762,$S598,""))</f>
        <v>#REF!</v>
      </c>
      <c r="BB598" s="843" t="e">
        <f aca="false">IF($AT$44="Region",IF($E598=BA$762,$T598,""),IF($G598=BA$762,$T598,""))</f>
        <v>#REF!</v>
      </c>
      <c r="BC598" s="628"/>
      <c r="BD598" s="843" t="e">
        <f aca="false">IF($AT$44="region",IF($E598=BD$762,$S598,""),IF($G598=BD$762,$S598,""))</f>
        <v>#REF!</v>
      </c>
      <c r="BE598" s="843" t="e">
        <f aca="false">IF($AT$44="Region",IF($E598=BD$762,$T598,""),IF($G598=BD$762,$T598,""))</f>
        <v>#REF!</v>
      </c>
      <c r="BF598" s="628"/>
      <c r="BG598" s="843" t="e">
        <f aca="false">IF($AT$44="region",IF($E598=BG$762,$S598,""),IF($G598=BG$762,$S598,""))</f>
        <v>#REF!</v>
      </c>
      <c r="BH598" s="843" t="e">
        <f aca="false">IF($AT$44="Region",IF($E598=BG$762,$T598,""),IF($G598=BG$762,$T598,""))</f>
        <v>#REF!</v>
      </c>
      <c r="BI598" s="628"/>
      <c r="BJ598" s="843" t="str">
        <f aca="false">IF($E598=$BJ$47,S598,"")</f>
        <v/>
      </c>
      <c r="BK598" s="843" t="str">
        <f aca="false">IF($E598=$BJ$47,T598,"")</f>
        <v/>
      </c>
      <c r="BL598" s="628"/>
      <c r="BM598" s="843" t="str">
        <f aca="false">IF($E598=$BM$47,S598,"")</f>
        <v/>
      </c>
      <c r="BN598" s="843" t="str">
        <f aca="false">IF($E598=$BM$47,T598,"")</f>
        <v/>
      </c>
      <c r="BO598" s="628"/>
      <c r="BP598" s="843" t="str">
        <f aca="false">IF($E598=$BP$47,S598,"")</f>
        <v/>
      </c>
      <c r="BQ598" s="843" t="str">
        <f aca="false">IF($E598=$BP$47,T598,"")</f>
        <v/>
      </c>
      <c r="BR598" s="628"/>
      <c r="BS598" s="843" t="str">
        <f aca="false">IF($E598=$BS$47,S598,"")</f>
        <v/>
      </c>
      <c r="BT598" s="843" t="str">
        <f aca="false">IF($E598=$BS$47,T598,"")</f>
        <v/>
      </c>
      <c r="BU598" s="628"/>
      <c r="BV598" s="729"/>
    </row>
    <row r="599" s="667" customFormat="true" ht="15" hidden="false" customHeight="false" outlineLevel="0" collapsed="false">
      <c r="A599" s="828" t="n">
        <v>18</v>
      </c>
      <c r="B599" s="829" t="str">
        <f aca="false">CONCATENATE(E599,": ",C599)</f>
        <v>: </v>
      </c>
      <c r="C599" s="830"/>
      <c r="D599" s="830"/>
      <c r="E599" s="831"/>
      <c r="F599" s="830"/>
      <c r="G599" s="831"/>
      <c r="H599" s="832"/>
      <c r="I599" s="830"/>
      <c r="J599" s="830"/>
      <c r="K599" s="833"/>
      <c r="L599" s="833"/>
      <c r="M599" s="833"/>
      <c r="N599" s="836" t="str">
        <f aca="false">'Advanced Controls'!$C$137</f>
        <v>t CO2 / ha</v>
      </c>
      <c r="O599" s="837"/>
      <c r="P599" s="833"/>
      <c r="Q599" s="838"/>
      <c r="R599" s="839"/>
      <c r="S599" s="840" t="str">
        <f aca="false">IF(R599="Y","",IF(AND(M599="",K599=""),"",IF(M599="",K599,M599)))</f>
        <v/>
      </c>
      <c r="T599" s="841" t="str">
        <f aca="false">IF(S599="","",IF($S$610="Y",U599,IF(S599&gt;=$S$602-$AB$35*$S$606,IF(S599&lt;=$S$602+$AB$35*$S$606,S599,""),"")))</f>
        <v/>
      </c>
      <c r="U599" s="840" t="str">
        <f aca="false">IF(R599="Y","",IF(AND(M599="",K599=""),"",IF(M599="",K599*O599,M599*O599)))</f>
        <v/>
      </c>
      <c r="V599" s="842" t="str">
        <f aca="false">IF(AND(N599="",L599=""),"",IF(N599="",L599,N599))</f>
        <v>t CO2 / ha</v>
      </c>
      <c r="W599" s="628"/>
      <c r="X599" s="628"/>
      <c r="Z599" s="728"/>
      <c r="AP599" s="729"/>
      <c r="AQ599" s="628"/>
      <c r="AR599" s="628"/>
      <c r="AS599" s="844"/>
      <c r="AT599" s="628"/>
      <c r="AU599" s="843" t="e">
        <f aca="false">IF($AT$44="region",IF($E599=AU$762,$S599,""),IF($G599=AU$762,$S599,""))</f>
        <v>#REF!</v>
      </c>
      <c r="AV599" s="843" t="e">
        <f aca="false">IF($AT$44="Region",IF($E599=AU$762,$T599,""),IF($G599=AU$762,$T599,""))</f>
        <v>#REF!</v>
      </c>
      <c r="AW599" s="628"/>
      <c r="AX599" s="843" t="e">
        <f aca="false">IF($AT$44="region",IF($E599=AX$762,$S599,""),IF($G599=AX$762,$S599,""))</f>
        <v>#REF!</v>
      </c>
      <c r="AY599" s="843" t="e">
        <f aca="false">IF($AT$44="Region",IF($E599=AX$762,$T599,""),IF($G599=AX$762,$T599,""))</f>
        <v>#REF!</v>
      </c>
      <c r="AZ599" s="628"/>
      <c r="BA599" s="843" t="e">
        <f aca="false">IF($AT$44="region",IF($E599=BA$762,$S599,""),IF($G599=BA$762,$S599,""))</f>
        <v>#REF!</v>
      </c>
      <c r="BB599" s="843" t="e">
        <f aca="false">IF($AT$44="Region",IF($E599=BA$762,$T599,""),IF($G599=BA$762,$T599,""))</f>
        <v>#REF!</v>
      </c>
      <c r="BC599" s="628"/>
      <c r="BD599" s="843" t="e">
        <f aca="false">IF($AT$44="region",IF($E599=BD$762,$S599,""),IF($G599=BD$762,$S599,""))</f>
        <v>#REF!</v>
      </c>
      <c r="BE599" s="843" t="e">
        <f aca="false">IF($AT$44="Region",IF($E599=BD$762,$T599,""),IF($G599=BD$762,$T599,""))</f>
        <v>#REF!</v>
      </c>
      <c r="BF599" s="628"/>
      <c r="BG599" s="843" t="e">
        <f aca="false">IF($AT$44="region",IF($E599=BG$762,$S599,""),IF($G599=BG$762,$S599,""))</f>
        <v>#REF!</v>
      </c>
      <c r="BH599" s="843" t="e">
        <f aca="false">IF($AT$44="Region",IF($E599=BG$762,$T599,""),IF($G599=BG$762,$T599,""))</f>
        <v>#REF!</v>
      </c>
      <c r="BI599" s="628"/>
      <c r="BJ599" s="843" t="str">
        <f aca="false">IF($E599=$BJ$47,S599,"")</f>
        <v/>
      </c>
      <c r="BK599" s="843" t="str">
        <f aca="false">IF($E599=$BJ$47,T599,"")</f>
        <v/>
      </c>
      <c r="BL599" s="628"/>
      <c r="BM599" s="843" t="str">
        <f aca="false">IF($E599=$BM$47,S599,"")</f>
        <v/>
      </c>
      <c r="BN599" s="843" t="str">
        <f aca="false">IF($E599=$BM$47,T599,"")</f>
        <v/>
      </c>
      <c r="BO599" s="628"/>
      <c r="BP599" s="843" t="str">
        <f aca="false">IF($E599=$BP$47,S599,"")</f>
        <v/>
      </c>
      <c r="BQ599" s="843" t="str">
        <f aca="false">IF($E599=$BP$47,T599,"")</f>
        <v/>
      </c>
      <c r="BR599" s="628"/>
      <c r="BS599" s="843" t="str">
        <f aca="false">IF($E599=$BS$47,S599,"")</f>
        <v/>
      </c>
      <c r="BT599" s="843" t="str">
        <f aca="false">IF($E599=$BS$47,T599,"")</f>
        <v/>
      </c>
      <c r="BU599" s="628"/>
      <c r="BV599" s="729"/>
    </row>
    <row r="600" s="667" customFormat="true" ht="15" hidden="false" customHeight="false" outlineLevel="0" collapsed="false">
      <c r="A600" s="828" t="n">
        <v>19</v>
      </c>
      <c r="B600" s="829" t="str">
        <f aca="false">CONCATENATE(E600,": ",C600)</f>
        <v>: </v>
      </c>
      <c r="C600" s="830"/>
      <c r="D600" s="830"/>
      <c r="E600" s="831"/>
      <c r="F600" s="830"/>
      <c r="G600" s="831"/>
      <c r="H600" s="832"/>
      <c r="I600" s="830"/>
      <c r="J600" s="830"/>
      <c r="K600" s="833"/>
      <c r="L600" s="833"/>
      <c r="M600" s="833"/>
      <c r="N600" s="836" t="str">
        <f aca="false">'Advanced Controls'!$C$137</f>
        <v>t CO2 / ha</v>
      </c>
      <c r="O600" s="837"/>
      <c r="P600" s="833"/>
      <c r="Q600" s="838"/>
      <c r="R600" s="839"/>
      <c r="S600" s="840" t="str">
        <f aca="false">IF(R600="Y","",IF(AND(M600="",K600=""),"",IF(M600="",K600,M600)))</f>
        <v/>
      </c>
      <c r="T600" s="841" t="str">
        <f aca="false">IF(S600="","",IF($S$610="Y",U600,IF(S600&gt;=$S$602-$AB$35*$S$606,IF(S600&lt;=$S$602+$AB$35*$S$606,S600,""),"")))</f>
        <v/>
      </c>
      <c r="U600" s="840" t="str">
        <f aca="false">IF(R600="Y","",IF(AND(M600="",K600=""),"",IF(M600="",K600*O600,M600*O600)))</f>
        <v/>
      </c>
      <c r="V600" s="842" t="str">
        <f aca="false">IF(AND(N600="",L600=""),"",IF(N600="",L600,N600))</f>
        <v>t CO2 / ha</v>
      </c>
      <c r="W600" s="628"/>
      <c r="X600" s="628"/>
      <c r="Z600" s="728"/>
      <c r="AP600" s="729"/>
      <c r="AQ600" s="628"/>
      <c r="AR600" s="628"/>
      <c r="AS600" s="844"/>
      <c r="AT600" s="628"/>
      <c r="AU600" s="843" t="e">
        <f aca="false">IF($AT$44="region",IF($E600=AU$762,$S600,""),IF($G600=AU$762,$S600,""))</f>
        <v>#REF!</v>
      </c>
      <c r="AV600" s="843" t="e">
        <f aca="false">IF($AT$44="Region",IF($E600=AU$762,$T600,""),IF($G600=AU$762,$T600,""))</f>
        <v>#REF!</v>
      </c>
      <c r="AW600" s="628"/>
      <c r="AX600" s="843" t="e">
        <f aca="false">IF($AT$44="region",IF($E600=AX$762,$S600,""),IF($G600=AX$762,$S600,""))</f>
        <v>#REF!</v>
      </c>
      <c r="AY600" s="843" t="e">
        <f aca="false">IF($AT$44="Region",IF($E600=AX$762,$T600,""),IF($G600=AX$762,$T600,""))</f>
        <v>#REF!</v>
      </c>
      <c r="AZ600" s="628"/>
      <c r="BA600" s="843" t="e">
        <f aca="false">IF($AT$44="region",IF($E600=BA$762,$S600,""),IF($G600=BA$762,$S600,""))</f>
        <v>#REF!</v>
      </c>
      <c r="BB600" s="843" t="e">
        <f aca="false">IF($AT$44="Region",IF($E600=BA$762,$T600,""),IF($G600=BA$762,$T600,""))</f>
        <v>#REF!</v>
      </c>
      <c r="BC600" s="628"/>
      <c r="BD600" s="843" t="e">
        <f aca="false">IF($AT$44="region",IF($E600=BD$762,$S600,""),IF($G600=BD$762,$S600,""))</f>
        <v>#REF!</v>
      </c>
      <c r="BE600" s="843" t="e">
        <f aca="false">IF($AT$44="Region",IF($E600=BD$762,$T600,""),IF($G600=BD$762,$T600,""))</f>
        <v>#REF!</v>
      </c>
      <c r="BF600" s="628"/>
      <c r="BG600" s="843" t="e">
        <f aca="false">IF($AT$44="region",IF($E600=BG$762,$S600,""),IF($G600=BG$762,$S600,""))</f>
        <v>#REF!</v>
      </c>
      <c r="BH600" s="843" t="e">
        <f aca="false">IF($AT$44="Region",IF($E600=BG$762,$T600,""),IF($G600=BG$762,$T600,""))</f>
        <v>#REF!</v>
      </c>
      <c r="BI600" s="628"/>
      <c r="BJ600" s="843" t="str">
        <f aca="false">IF($E600=$BJ$47,S600,"")</f>
        <v/>
      </c>
      <c r="BK600" s="843" t="str">
        <f aca="false">IF($E600=$BJ$47,T600,"")</f>
        <v/>
      </c>
      <c r="BL600" s="628"/>
      <c r="BM600" s="843" t="str">
        <f aca="false">IF($E600=$BM$47,S600,"")</f>
        <v/>
      </c>
      <c r="BN600" s="843" t="str">
        <f aca="false">IF($E600=$BM$47,T600,"")</f>
        <v/>
      </c>
      <c r="BO600" s="628"/>
      <c r="BP600" s="843" t="str">
        <f aca="false">IF($E600=$BP$47,S600,"")</f>
        <v/>
      </c>
      <c r="BQ600" s="843" t="str">
        <f aca="false">IF($E600=$BP$47,T600,"")</f>
        <v/>
      </c>
      <c r="BR600" s="628"/>
      <c r="BS600" s="843" t="str">
        <f aca="false">IF($E600=$BS$47,S600,"")</f>
        <v/>
      </c>
      <c r="BT600" s="843" t="str">
        <f aca="false">IF($E600=$BS$47,T600,"")</f>
        <v/>
      </c>
      <c r="BU600" s="628"/>
      <c r="BV600" s="729"/>
    </row>
    <row r="601" s="667" customFormat="true" ht="15" hidden="false" customHeight="false" outlineLevel="0" collapsed="false">
      <c r="A601" s="828" t="n">
        <v>20</v>
      </c>
      <c r="B601" s="829" t="str">
        <f aca="false">CONCATENATE(E601,": ",C601)</f>
        <v>: </v>
      </c>
      <c r="C601" s="830"/>
      <c r="D601" s="830"/>
      <c r="E601" s="831"/>
      <c r="F601" s="830"/>
      <c r="G601" s="831"/>
      <c r="H601" s="832"/>
      <c r="I601" s="830"/>
      <c r="J601" s="830"/>
      <c r="K601" s="833"/>
      <c r="L601" s="833"/>
      <c r="M601" s="833"/>
      <c r="N601" s="836" t="str">
        <f aca="false">'Advanced Controls'!$C$137</f>
        <v>t CO2 / ha</v>
      </c>
      <c r="O601" s="837"/>
      <c r="P601" s="833"/>
      <c r="Q601" s="838"/>
      <c r="R601" s="839"/>
      <c r="S601" s="840" t="str">
        <f aca="false">IF(R601="Y","",IF(AND(M601="",K601=""),"",IF(M601="",K601,M601)))</f>
        <v/>
      </c>
      <c r="T601" s="841" t="str">
        <f aca="false">IF(S601="","",IF($S$610="Y",U601,IF(S601&gt;=$S$602-$AB$35*$S$606,IF(S601&lt;=$S$602+$AB$35*$S$606,S601,""),"")))</f>
        <v/>
      </c>
      <c r="U601" s="840" t="str">
        <f aca="false">IF(R601="Y","",IF(AND(M601="",K601=""),"",IF(M601="",K601*O601,M601*O601)))</f>
        <v/>
      </c>
      <c r="V601" s="842" t="str">
        <f aca="false">IF(AND(N601="",L601=""),"",IF(N601="",L601,N601))</f>
        <v>t CO2 / ha</v>
      </c>
      <c r="W601" s="628"/>
      <c r="X601" s="628"/>
      <c r="Z601" s="728"/>
      <c r="AP601" s="729"/>
      <c r="AQ601" s="628"/>
      <c r="AR601" s="628"/>
      <c r="AS601" s="844"/>
      <c r="AT601" s="628"/>
      <c r="AU601" s="843" t="e">
        <f aca="false">IF($AT$44="region",IF($E601=AU$762,$S601,""),IF($G601=AU$762,$S601,""))</f>
        <v>#REF!</v>
      </c>
      <c r="AV601" s="843" t="e">
        <f aca="false">IF($AT$44="Region",IF($E601=AU$762,$T601,""),IF($G601=AU$762,$T601,""))</f>
        <v>#REF!</v>
      </c>
      <c r="AW601" s="628"/>
      <c r="AX601" s="843" t="e">
        <f aca="false">IF($AT$44="region",IF($E601=AX$762,$S601,""),IF($G601=AX$762,$S601,""))</f>
        <v>#REF!</v>
      </c>
      <c r="AY601" s="843" t="e">
        <f aca="false">IF($AT$44="Region",IF($E601=AX$762,$T601,""),IF($G601=AX$762,$T601,""))</f>
        <v>#REF!</v>
      </c>
      <c r="AZ601" s="628"/>
      <c r="BA601" s="843" t="e">
        <f aca="false">IF($AT$44="region",IF($E601=BA$762,$S601,""),IF($G601=BA$762,$S601,""))</f>
        <v>#REF!</v>
      </c>
      <c r="BB601" s="843" t="e">
        <f aca="false">IF($AT$44="Region",IF($E601=BA$762,$T601,""),IF($G601=BA$762,$T601,""))</f>
        <v>#REF!</v>
      </c>
      <c r="BC601" s="628"/>
      <c r="BD601" s="843" t="e">
        <f aca="false">IF($AT$44="region",IF($E601=BD$762,$S601,""),IF($G601=BD$762,$S601,""))</f>
        <v>#REF!</v>
      </c>
      <c r="BE601" s="843" t="e">
        <f aca="false">IF($AT$44="Region",IF($E601=BD$762,$T601,""),IF($G601=BD$762,$T601,""))</f>
        <v>#REF!</v>
      </c>
      <c r="BF601" s="628"/>
      <c r="BG601" s="843" t="e">
        <f aca="false">IF($AT$44="region",IF($E601=BG$762,$S601,""),IF($G601=BG$762,$S601,""))</f>
        <v>#REF!</v>
      </c>
      <c r="BH601" s="843" t="e">
        <f aca="false">IF($AT$44="Region",IF($E601=BG$762,$T601,""),IF($G601=BG$762,$T601,""))</f>
        <v>#REF!</v>
      </c>
      <c r="BI601" s="628"/>
      <c r="BJ601" s="843" t="str">
        <f aca="false">IF($E601=$BJ$47,S601,"")</f>
        <v/>
      </c>
      <c r="BK601" s="843" t="str">
        <f aca="false">IF($E601=$BJ$47,T601,"")</f>
        <v/>
      </c>
      <c r="BL601" s="628"/>
      <c r="BM601" s="843" t="str">
        <f aca="false">IF($E601=$BM$47,S601,"")</f>
        <v/>
      </c>
      <c r="BN601" s="843" t="str">
        <f aca="false">IF($E601=$BM$47,T601,"")</f>
        <v/>
      </c>
      <c r="BO601" s="628"/>
      <c r="BP601" s="843" t="str">
        <f aca="false">IF($E601=$BP$47,S601,"")</f>
        <v/>
      </c>
      <c r="BQ601" s="843" t="str">
        <f aca="false">IF($E601=$BP$47,T601,"")</f>
        <v/>
      </c>
      <c r="BR601" s="628"/>
      <c r="BS601" s="843" t="str">
        <f aca="false">IF($E601=$BS$47,S601,"")</f>
        <v/>
      </c>
      <c r="BT601" s="843" t="str">
        <f aca="false">IF($E601=$BS$47,T601,"")</f>
        <v/>
      </c>
      <c r="BU601" s="628"/>
      <c r="BV601" s="729"/>
    </row>
    <row r="602" s="667" customFormat="true" ht="15" hidden="false" customHeight="false" outlineLevel="0" collapsed="false">
      <c r="A602" s="846"/>
      <c r="B602" s="847" t="s">
        <v>409</v>
      </c>
      <c r="C602" s="848"/>
      <c r="D602" s="848"/>
      <c r="E602" s="848"/>
      <c r="F602" s="848"/>
      <c r="G602" s="848"/>
      <c r="H602" s="810"/>
      <c r="I602" s="628"/>
      <c r="J602" s="849"/>
      <c r="K602" s="810"/>
      <c r="L602" s="810"/>
      <c r="M602" s="810" t="s">
        <v>354</v>
      </c>
      <c r="N602" s="810"/>
      <c r="O602" s="810"/>
      <c r="P602" s="838"/>
      <c r="Q602" s="838"/>
      <c r="R602" s="849" t="s">
        <v>356</v>
      </c>
      <c r="S602" s="850" t="e">
        <f aca="false">AVERAGE(S582:S601)</f>
        <v>#DIV/0!</v>
      </c>
      <c r="T602" s="850" t="e">
        <f aca="false">IF(S610="Y",SUM(T582:T601)/SUM(O582:O601),AVERAGE(T582:T601))</f>
        <v>#DIV/0!</v>
      </c>
      <c r="U602" s="851" t="e">
        <f aca="false">SUM(U582:U601)/SUM(O582:O601)</f>
        <v>#DIV/0!</v>
      </c>
      <c r="V602" s="628"/>
      <c r="W602" s="628"/>
      <c r="X602" s="628"/>
      <c r="Z602" s="912"/>
      <c r="AP602" s="729"/>
      <c r="AQ602" s="628"/>
      <c r="AR602" s="628"/>
      <c r="AS602" s="628"/>
      <c r="AT602" s="849" t="s">
        <v>356</v>
      </c>
      <c r="AU602" s="852" t="e">
        <f aca="false">AVERAGE(AU582:AU601)</f>
        <v>#REF!</v>
      </c>
      <c r="AV602" s="852" t="e">
        <f aca="false">SUM(AV582:AV601)/COUNTIF(AV582:AV601,"&gt;0")</f>
        <v>#REF!</v>
      </c>
      <c r="AW602" s="628"/>
      <c r="AX602" s="852" t="e">
        <f aca="false">AVERAGE(AX582:AX601)</f>
        <v>#REF!</v>
      </c>
      <c r="AY602" s="852" t="e">
        <f aca="false">SUM(AY582:AY601)/COUNTIF(AY582:AY601,"&gt;0")</f>
        <v>#REF!</v>
      </c>
      <c r="AZ602" s="628"/>
      <c r="BA602" s="852" t="e">
        <f aca="false">AVERAGE(BA582:BA601)</f>
        <v>#REF!</v>
      </c>
      <c r="BB602" s="852" t="e">
        <f aca="false">SUM(BB582:BB601)/COUNTIF(BB582:BB601,"&gt;0")</f>
        <v>#REF!</v>
      </c>
      <c r="BC602" s="628"/>
      <c r="BD602" s="852" t="e">
        <f aca="false">AVERAGE(BD582:BD601)</f>
        <v>#REF!</v>
      </c>
      <c r="BE602" s="852" t="e">
        <f aca="false">SUM(BE582:BE601)/COUNTIF(BE582:BE601,"&gt;0")</f>
        <v>#REF!</v>
      </c>
      <c r="BF602" s="628"/>
      <c r="BG602" s="852" t="e">
        <f aca="false">AVERAGE(BG582:BG601)</f>
        <v>#REF!</v>
      </c>
      <c r="BH602" s="852" t="e">
        <f aca="false">SUM(BH582:BH601)/COUNTIF(BH582:BH601,"&gt;0")</f>
        <v>#REF!</v>
      </c>
      <c r="BI602" s="849"/>
      <c r="BJ602" s="852" t="e">
        <f aca="false">AVERAGE(BJ582:BJ601)</f>
        <v>#DIV/0!</v>
      </c>
      <c r="BK602" s="852" t="e">
        <f aca="false">SUM(BK582:BK601)/COUNTIF(BK582:BK601,"&gt;0")</f>
        <v>#DIV/0!</v>
      </c>
      <c r="BL602" s="628"/>
      <c r="BM602" s="852" t="e">
        <f aca="false">AVERAGE(BM582:BM601)</f>
        <v>#DIV/0!</v>
      </c>
      <c r="BN602" s="852" t="e">
        <f aca="false">SUM(BN582:BN601)/COUNTIF(BN582:BN601,"&gt;0")</f>
        <v>#DIV/0!</v>
      </c>
      <c r="BO602" s="628"/>
      <c r="BP602" s="852" t="e">
        <f aca="false">AVERAGE(BP582:BP601)</f>
        <v>#DIV/0!</v>
      </c>
      <c r="BQ602" s="852" t="e">
        <f aca="false">SUM(BQ582:BQ601)/COUNTIF(BQ582:BQ601,"&gt;0")</f>
        <v>#DIV/0!</v>
      </c>
      <c r="BR602" s="628"/>
      <c r="BS602" s="852" t="e">
        <f aca="false">AVERAGE(BS582:BS601)</f>
        <v>#DIV/0!</v>
      </c>
      <c r="BT602" s="852" t="e">
        <f aca="false">SUM(BT582:BT601)/COUNTIF(BT582:BT601,"&gt;0")</f>
        <v>#DIV/0!</v>
      </c>
      <c r="BU602" s="628"/>
      <c r="BV602" s="729"/>
    </row>
    <row r="603" s="667" customFormat="true" ht="15" hidden="false" customHeight="false" outlineLevel="0" collapsed="false">
      <c r="A603" s="846"/>
      <c r="B603" s="847" t="s">
        <v>410</v>
      </c>
      <c r="C603" s="848" t="s">
        <v>358</v>
      </c>
      <c r="D603" s="893"/>
      <c r="E603" s="893"/>
      <c r="F603" s="893"/>
      <c r="G603" s="893"/>
      <c r="H603" s="893"/>
      <c r="I603" s="893"/>
      <c r="J603" s="893"/>
      <c r="K603" s="893"/>
      <c r="L603" s="810"/>
      <c r="M603" s="810"/>
      <c r="N603" s="810"/>
      <c r="O603" s="810"/>
      <c r="P603" s="838"/>
      <c r="Q603" s="838"/>
      <c r="R603" s="854" t="s">
        <v>97</v>
      </c>
      <c r="S603" s="855" t="e">
        <f aca="false">S602+V603*S606</f>
        <v>#DIV/0!</v>
      </c>
      <c r="T603" s="855" t="e">
        <f aca="false">T602+V603*T606</f>
        <v>#DIV/0!</v>
      </c>
      <c r="U603" s="855" t="e">
        <f aca="false">U602+V603*U606</f>
        <v>#DIV/0!</v>
      </c>
      <c r="V603" s="856" t="n">
        <v>1</v>
      </c>
      <c r="W603" s="669" t="s">
        <v>360</v>
      </c>
      <c r="X603" s="628"/>
      <c r="Y603" s="628" t="s">
        <v>361</v>
      </c>
      <c r="Z603" s="914"/>
      <c r="AP603" s="729"/>
      <c r="AQ603" s="628"/>
      <c r="AR603" s="628"/>
      <c r="AS603" s="628"/>
      <c r="AT603" s="854" t="s">
        <v>97</v>
      </c>
      <c r="AU603" s="857" t="e">
        <f aca="false">AU602+(AU608*AU605)</f>
        <v>#REF!</v>
      </c>
      <c r="AV603" s="857" t="e">
        <f aca="false">AV602+(AV608*AU605)</f>
        <v>#REF!</v>
      </c>
      <c r="AW603" s="628"/>
      <c r="AX603" s="857" t="e">
        <f aca="false">AX602+(AX608*AX605)</f>
        <v>#REF!</v>
      </c>
      <c r="AY603" s="857" t="e">
        <f aca="false">AY602+(AY608*AX605)</f>
        <v>#REF!</v>
      </c>
      <c r="AZ603" s="628"/>
      <c r="BA603" s="857" t="e">
        <f aca="false">BA602+(BA608*BA605)</f>
        <v>#REF!</v>
      </c>
      <c r="BB603" s="857" t="e">
        <f aca="false">BB602+(BB608*BA605)</f>
        <v>#REF!</v>
      </c>
      <c r="BC603" s="628"/>
      <c r="BD603" s="857" t="e">
        <f aca="false">BD602+(BD608*BD605)</f>
        <v>#REF!</v>
      </c>
      <c r="BE603" s="857" t="e">
        <f aca="false">BE602+(BE608*BD605)</f>
        <v>#REF!</v>
      </c>
      <c r="BF603" s="628"/>
      <c r="BG603" s="857" t="e">
        <f aca="false">BG602+(BG608*BG605)</f>
        <v>#REF!</v>
      </c>
      <c r="BH603" s="857" t="e">
        <f aca="false">BH602+(BH608*BG605)</f>
        <v>#REF!</v>
      </c>
      <c r="BI603" s="854"/>
      <c r="BJ603" s="857" t="e">
        <f aca="false">BJ602+(BJ608*BJ605)</f>
        <v>#DIV/0!</v>
      </c>
      <c r="BK603" s="857" t="e">
        <f aca="false">BK602+(BK608*BJ605)</f>
        <v>#DIV/0!</v>
      </c>
      <c r="BL603" s="628"/>
      <c r="BM603" s="857" t="e">
        <f aca="false">BM602+(BM608*BM605)</f>
        <v>#DIV/0!</v>
      </c>
      <c r="BN603" s="857" t="e">
        <f aca="false">BN602+(BN608*BM605)</f>
        <v>#DIV/0!</v>
      </c>
      <c r="BO603" s="628"/>
      <c r="BP603" s="857" t="e">
        <f aca="false">BP602+(BP608*BP605)</f>
        <v>#DIV/0!</v>
      </c>
      <c r="BQ603" s="857" t="e">
        <f aca="false">BQ602+(BQ608*BP605)</f>
        <v>#DIV/0!</v>
      </c>
      <c r="BR603" s="628"/>
      <c r="BS603" s="857" t="e">
        <f aca="false">BS602+(BS608*BS605)</f>
        <v>#DIV/0!</v>
      </c>
      <c r="BT603" s="857" t="e">
        <f aca="false">BT602+(BT608*BS605)</f>
        <v>#DIV/0!</v>
      </c>
      <c r="BU603" s="628"/>
      <c r="BV603" s="729"/>
    </row>
    <row r="604" s="667" customFormat="true" ht="15" hidden="false" customHeight="false" outlineLevel="0" collapsed="false">
      <c r="A604" s="846"/>
      <c r="B604" s="847" t="s">
        <v>411</v>
      </c>
      <c r="C604" s="858"/>
      <c r="D604" s="893"/>
      <c r="E604" s="893"/>
      <c r="F604" s="893"/>
      <c r="G604" s="893"/>
      <c r="H604" s="893"/>
      <c r="I604" s="893"/>
      <c r="J604" s="893"/>
      <c r="K604" s="893"/>
      <c r="L604" s="628"/>
      <c r="M604" s="628"/>
      <c r="N604" s="810"/>
      <c r="O604" s="810"/>
      <c r="P604" s="810"/>
      <c r="Q604" s="810"/>
      <c r="R604" s="854" t="s">
        <v>98</v>
      </c>
      <c r="S604" s="855" t="e">
        <f aca="false">IF($Y604="Y",MIN(S582:S601),S602-$V604*S606)</f>
        <v>#DIV/0!</v>
      </c>
      <c r="T604" s="855" t="e">
        <f aca="false">IF($Y604="Y",MIN(T582:T601),T602-$V604*T606)</f>
        <v>#DIV/0!</v>
      </c>
      <c r="U604" s="855" t="e">
        <f aca="false">IF($Y604="Y",MIN(U582:U601),U602-$V604*U606)</f>
        <v>#DIV/0!</v>
      </c>
      <c r="V604" s="856" t="n">
        <v>1</v>
      </c>
      <c r="W604" s="669" t="s">
        <v>364</v>
      </c>
      <c r="X604" s="628"/>
      <c r="Y604" s="859" t="s">
        <v>166</v>
      </c>
      <c r="Z604" s="914"/>
      <c r="AP604" s="729"/>
      <c r="AQ604" s="628"/>
      <c r="AR604" s="628"/>
      <c r="AS604" s="628"/>
      <c r="AT604" s="854" t="s">
        <v>98</v>
      </c>
      <c r="AU604" s="857" t="e">
        <f aca="false">AU602-(AU608*AU606)</f>
        <v>#REF!</v>
      </c>
      <c r="AV604" s="857" t="e">
        <f aca="false">AV602-(AV608*AU606)</f>
        <v>#REF!</v>
      </c>
      <c r="AW604" s="628"/>
      <c r="AX604" s="857" t="e">
        <f aca="false">AX602-(AX608*AX606)</f>
        <v>#REF!</v>
      </c>
      <c r="AY604" s="857" t="e">
        <f aca="false">AY602-(AY608*AX606)</f>
        <v>#REF!</v>
      </c>
      <c r="AZ604" s="628"/>
      <c r="BA604" s="857" t="e">
        <f aca="false">BA602-(BA608*BA606)</f>
        <v>#REF!</v>
      </c>
      <c r="BB604" s="857" t="e">
        <f aca="false">BB602-(BB608*BA606)</f>
        <v>#REF!</v>
      </c>
      <c r="BC604" s="628"/>
      <c r="BD604" s="857" t="e">
        <f aca="false">BD602-(BD608*BD606)</f>
        <v>#REF!</v>
      </c>
      <c r="BE604" s="857" t="e">
        <f aca="false">BE602-(BE608*BD606)</f>
        <v>#REF!</v>
      </c>
      <c r="BF604" s="628"/>
      <c r="BG604" s="857" t="e">
        <f aca="false">BG602-(BG608*BG606)</f>
        <v>#REF!</v>
      </c>
      <c r="BH604" s="857" t="e">
        <f aca="false">BH602-(BH608*BG606)</f>
        <v>#REF!</v>
      </c>
      <c r="BI604" s="854"/>
      <c r="BJ604" s="857" t="e">
        <f aca="false">BJ602-(BJ608*BJ606)</f>
        <v>#DIV/0!</v>
      </c>
      <c r="BK604" s="857" t="e">
        <f aca="false">BK602-(BK608*BJ606)</f>
        <v>#DIV/0!</v>
      </c>
      <c r="BL604" s="628"/>
      <c r="BM604" s="857" t="e">
        <f aca="false">BM602-(BM608*BM606)</f>
        <v>#DIV/0!</v>
      </c>
      <c r="BN604" s="857" t="e">
        <f aca="false">BN602-(BN608*BM606)</f>
        <v>#DIV/0!</v>
      </c>
      <c r="BO604" s="628"/>
      <c r="BP604" s="857" t="e">
        <f aca="false">BP602-(BP608*BP606)</f>
        <v>#DIV/0!</v>
      </c>
      <c r="BQ604" s="857" t="e">
        <f aca="false">BQ602-(BQ608*BP606)</f>
        <v>#DIV/0!</v>
      </c>
      <c r="BR604" s="628"/>
      <c r="BS604" s="857" t="e">
        <f aca="false">BS602-(BS608*BS606)</f>
        <v>#DIV/0!</v>
      </c>
      <c r="BT604" s="857" t="e">
        <f aca="false">BT602-(BT608*BS606)</f>
        <v>#DIV/0!</v>
      </c>
      <c r="BU604" s="628"/>
      <c r="BV604" s="729"/>
    </row>
    <row r="605" s="667" customFormat="true" ht="14.25" hidden="false" customHeight="false" outlineLevel="0" collapsed="false">
      <c r="A605" s="846"/>
      <c r="B605" s="846"/>
      <c r="C605" s="858"/>
      <c r="D605" s="893"/>
      <c r="E605" s="893"/>
      <c r="F605" s="893"/>
      <c r="G605" s="893"/>
      <c r="H605" s="893"/>
      <c r="I605" s="893"/>
      <c r="J605" s="893"/>
      <c r="K605" s="893"/>
      <c r="L605" s="810"/>
      <c r="M605" s="810"/>
      <c r="N605" s="810"/>
      <c r="O605" s="810"/>
      <c r="P605" s="810"/>
      <c r="Q605" s="810"/>
      <c r="R605" s="854" t="s">
        <v>365</v>
      </c>
      <c r="S605" s="855" t="e">
        <f aca="false">IF((0.67*S606)&gt;S602,"no","yes")</f>
        <v>#DIV/0!</v>
      </c>
      <c r="T605" s="855" t="e">
        <f aca="false">IF((0.67*T606)&gt;T602,"no","yes")</f>
        <v>#DIV/0!</v>
      </c>
      <c r="U605" s="855" t="e">
        <f aca="false">IF((0.67*U606)&gt;U602,"no","yes")</f>
        <v>#DIV/0!</v>
      </c>
      <c r="V605" s="810"/>
      <c r="W605" s="810"/>
      <c r="X605" s="810"/>
      <c r="Z605" s="914"/>
      <c r="AP605" s="729"/>
      <c r="AQ605" s="810"/>
      <c r="AR605" s="810"/>
      <c r="AS605" s="861" t="s">
        <v>366</v>
      </c>
      <c r="AT605" s="861"/>
      <c r="AU605" s="856" t="n">
        <v>1</v>
      </c>
      <c r="AV605" s="810"/>
      <c r="AW605" s="810"/>
      <c r="AX605" s="856" t="n">
        <v>1</v>
      </c>
      <c r="AY605" s="810"/>
      <c r="AZ605" s="810"/>
      <c r="BA605" s="856" t="n">
        <v>1</v>
      </c>
      <c r="BB605" s="810"/>
      <c r="BC605" s="810"/>
      <c r="BD605" s="856" t="n">
        <v>1</v>
      </c>
      <c r="BE605" s="810"/>
      <c r="BF605" s="810"/>
      <c r="BG605" s="856" t="n">
        <v>1</v>
      </c>
      <c r="BH605" s="810"/>
      <c r="BI605" s="854"/>
      <c r="BJ605" s="856" t="n">
        <v>1</v>
      </c>
      <c r="BK605" s="810"/>
      <c r="BL605" s="810"/>
      <c r="BM605" s="856" t="n">
        <v>1</v>
      </c>
      <c r="BN605" s="810"/>
      <c r="BO605" s="810"/>
      <c r="BP605" s="856" t="n">
        <v>1</v>
      </c>
      <c r="BQ605" s="810"/>
      <c r="BR605" s="810"/>
      <c r="BS605" s="856" t="n">
        <v>1</v>
      </c>
      <c r="BT605" s="810"/>
      <c r="BU605" s="810"/>
      <c r="BV605" s="729"/>
    </row>
    <row r="606" s="667" customFormat="true" ht="14.25" hidden="false" customHeight="false" outlineLevel="0" collapsed="false">
      <c r="A606" s="862" t="str">
        <f aca="false">HYPERLINK("#"&amp;"'"&amp;A$1&amp;"'!a1","Back to top")</f>
        <v>Back to top</v>
      </c>
      <c r="B606" s="862"/>
      <c r="C606" s="858"/>
      <c r="D606" s="893"/>
      <c r="E606" s="893"/>
      <c r="F606" s="893"/>
      <c r="G606" s="893"/>
      <c r="H606" s="893"/>
      <c r="I606" s="893"/>
      <c r="J606" s="893"/>
      <c r="K606" s="893"/>
      <c r="L606" s="810"/>
      <c r="M606" s="810"/>
      <c r="N606" s="669"/>
      <c r="O606" s="669"/>
      <c r="P606" s="810"/>
      <c r="Q606" s="810"/>
      <c r="R606" s="854" t="s">
        <v>371</v>
      </c>
      <c r="S606" s="855" t="e">
        <f aca="false">_xlfn.STDEV.P(S582:S601)</f>
        <v>#DIV/0!</v>
      </c>
      <c r="T606" s="855" t="e">
        <f aca="false" t="array" ref="T606:T606">IF(S610="Y",SQRT(SUM(IFERROR(O582:O601*(S582:S601-(T602))^2,0))/((COUNTIFS(O582:O601,"&lt;&gt;"&amp;"")-1)/COUNTIFS(O582:O601,"&lt;&gt;"&amp;"")*SUM(O582:O601))),_xlfn.STDEV.P(T582:T601))</f>
        <v>#DIV/0!</v>
      </c>
      <c r="U606" s="855" t="e">
        <f aca="false" t="array" ref="U606:U606">SQRT(SUM(IFERROR(O582:O601*(S582:S601-(U602))^2,0))/((COUNTIFS(O582:O601,"&lt;&gt;"&amp;"")-1)/COUNTIFS(O582:O601,"&lt;&gt;"&amp;"")*SUM(O582:O601)))</f>
        <v>#DIV/0!</v>
      </c>
      <c r="V606" s="810"/>
      <c r="W606" s="810"/>
      <c r="X606" s="810"/>
      <c r="Z606" s="914"/>
      <c r="AP606" s="729"/>
      <c r="AQ606" s="810"/>
      <c r="AR606" s="810"/>
      <c r="AS606" s="861"/>
      <c r="AT606" s="861"/>
      <c r="AU606" s="856" t="n">
        <v>1</v>
      </c>
      <c r="AV606" s="810"/>
      <c r="AW606" s="810"/>
      <c r="AX606" s="856" t="n">
        <v>1</v>
      </c>
      <c r="AY606" s="810"/>
      <c r="AZ606" s="810"/>
      <c r="BA606" s="856" t="n">
        <v>1</v>
      </c>
      <c r="BB606" s="810"/>
      <c r="BC606" s="810"/>
      <c r="BD606" s="856" t="n">
        <v>1</v>
      </c>
      <c r="BE606" s="810"/>
      <c r="BF606" s="810"/>
      <c r="BG606" s="856" t="n">
        <v>1</v>
      </c>
      <c r="BH606" s="810"/>
      <c r="BI606" s="854"/>
      <c r="BJ606" s="856" t="n">
        <v>1</v>
      </c>
      <c r="BK606" s="810"/>
      <c r="BL606" s="810"/>
      <c r="BM606" s="856" t="n">
        <v>1</v>
      </c>
      <c r="BN606" s="810"/>
      <c r="BO606" s="810"/>
      <c r="BP606" s="856" t="n">
        <v>1</v>
      </c>
      <c r="BQ606" s="810"/>
      <c r="BR606" s="810"/>
      <c r="BS606" s="856" t="n">
        <v>1</v>
      </c>
      <c r="BT606" s="810"/>
      <c r="BU606" s="810"/>
      <c r="BV606" s="729"/>
    </row>
    <row r="607" s="667" customFormat="true" ht="15" hidden="false" customHeight="false" outlineLevel="0" collapsed="false">
      <c r="A607" s="846"/>
      <c r="B607" s="846"/>
      <c r="C607" s="828"/>
      <c r="D607" s="893"/>
      <c r="E607" s="893"/>
      <c r="F607" s="893"/>
      <c r="G607" s="893"/>
      <c r="H607" s="893"/>
      <c r="I607" s="893"/>
      <c r="J607" s="893"/>
      <c r="K607" s="893"/>
      <c r="L607" s="810"/>
      <c r="M607" s="810"/>
      <c r="N607" s="810"/>
      <c r="O607" s="810"/>
      <c r="P607" s="810"/>
      <c r="Q607" s="810"/>
      <c r="R607" s="863" t="s">
        <v>372</v>
      </c>
      <c r="S607" s="864" t="n">
        <f aca="false">COUNTIF(S582:S601,"&gt;0")</f>
        <v>0</v>
      </c>
      <c r="T607" s="864" t="n">
        <f aca="false">COUNTIF(T582:T601,"&gt;0")</f>
        <v>0</v>
      </c>
      <c r="U607" s="865"/>
      <c r="V607" s="866" t="s">
        <v>369</v>
      </c>
      <c r="W607" s="810"/>
      <c r="X607" s="810"/>
      <c r="Z607" s="728"/>
      <c r="AP607" s="729"/>
      <c r="AQ607" s="810"/>
      <c r="AR607" s="810"/>
      <c r="AS607" s="810"/>
      <c r="AT607" s="854" t="s">
        <v>365</v>
      </c>
      <c r="AU607" s="857" t="e">
        <f aca="false">IF((0.67*AU608)&gt;AU602,"no","yes")</f>
        <v>#REF!</v>
      </c>
      <c r="AV607" s="857" t="e">
        <f aca="false">IF((0.67*AV608)&gt;AV602,"no","yes")</f>
        <v>#REF!</v>
      </c>
      <c r="AW607" s="810"/>
      <c r="AX607" s="857" t="e">
        <f aca="false">IF((0.67*AX608)&gt;AX602,"no","yes")</f>
        <v>#REF!</v>
      </c>
      <c r="AY607" s="857" t="e">
        <f aca="false">IF((0.67*AY608)&gt;AY602,"no","yes")</f>
        <v>#REF!</v>
      </c>
      <c r="AZ607" s="810"/>
      <c r="BA607" s="857" t="e">
        <f aca="false">IF((0.67*BA608)&gt;BA602,"no","yes")</f>
        <v>#REF!</v>
      </c>
      <c r="BB607" s="857" t="e">
        <f aca="false">IF((0.67*BB608)&gt;BB602,"no","yes")</f>
        <v>#REF!</v>
      </c>
      <c r="BC607" s="810"/>
      <c r="BD607" s="857" t="e">
        <f aca="false">IF((0.67*BD608)&gt;BD602,"no","yes")</f>
        <v>#REF!</v>
      </c>
      <c r="BE607" s="857" t="e">
        <f aca="false">IF((0.67*BE608)&gt;BE602,"no","yes")</f>
        <v>#REF!</v>
      </c>
      <c r="BF607" s="810"/>
      <c r="BG607" s="857" t="e">
        <f aca="false">IF((0.67*BG608)&gt;BG602,"no","yes")</f>
        <v>#REF!</v>
      </c>
      <c r="BH607" s="857" t="e">
        <f aca="false">IF((0.67*BH608)&gt;BH602,"no","yes")</f>
        <v>#REF!</v>
      </c>
      <c r="BI607" s="863"/>
      <c r="BJ607" s="857" t="e">
        <f aca="false">IF((0.67*BJ608)&gt;BJ602,"no","yes")</f>
        <v>#DIV/0!</v>
      </c>
      <c r="BK607" s="857" t="e">
        <f aca="false">IF((0.67*BK608)&gt;BK602,"no","yes")</f>
        <v>#DIV/0!</v>
      </c>
      <c r="BL607" s="810"/>
      <c r="BM607" s="857" t="e">
        <f aca="false">IF((0.67*BM608)&gt;BM602,"no","yes")</f>
        <v>#DIV/0!</v>
      </c>
      <c r="BN607" s="857" t="e">
        <f aca="false">IF((0.67*BN608)&gt;BN602,"no","yes")</f>
        <v>#DIV/0!</v>
      </c>
      <c r="BO607" s="810"/>
      <c r="BP607" s="857" t="e">
        <f aca="false">IF((0.67*BP608)&gt;BP602,"no","yes")</f>
        <v>#DIV/0!</v>
      </c>
      <c r="BQ607" s="857" t="e">
        <f aca="false">IF((0.67*BQ608)&gt;BQ602,"no","yes")</f>
        <v>#DIV/0!</v>
      </c>
      <c r="BR607" s="810"/>
      <c r="BS607" s="857" t="e">
        <f aca="false">IF((0.67*BS608)&gt;BS602,"no","yes")</f>
        <v>#DIV/0!</v>
      </c>
      <c r="BT607" s="857" t="e">
        <f aca="false">IF((0.67*BT608)&gt;BT602,"no","yes")</f>
        <v>#DIV/0!</v>
      </c>
      <c r="BU607" s="810"/>
      <c r="BV607" s="729"/>
    </row>
    <row r="608" s="667" customFormat="true" ht="14.25" hidden="false" customHeight="false" outlineLevel="0" collapsed="false">
      <c r="C608" s="846"/>
      <c r="D608" s="893"/>
      <c r="E608" s="893"/>
      <c r="F608" s="893"/>
      <c r="G608" s="893"/>
      <c r="H608" s="893"/>
      <c r="I608" s="893"/>
      <c r="J608" s="893"/>
      <c r="K608" s="893"/>
      <c r="L608" s="810"/>
      <c r="M608" s="810"/>
      <c r="N608" s="810"/>
      <c r="O608" s="810"/>
      <c r="P608" s="810"/>
      <c r="Q608" s="810"/>
      <c r="R608" s="810"/>
      <c r="S608" s="865"/>
      <c r="T608" s="916"/>
      <c r="U608" s="916"/>
      <c r="V608" s="894"/>
      <c r="W608" s="895"/>
      <c r="X608" s="896"/>
      <c r="Z608" s="728"/>
      <c r="AP608" s="729"/>
      <c r="AQ608" s="810"/>
      <c r="AR608" s="810"/>
      <c r="AS608" s="810"/>
      <c r="AT608" s="854" t="s">
        <v>371</v>
      </c>
      <c r="AU608" s="857" t="e">
        <f aca="false">_xlfn.STDEV.P(AU582:AU601)</f>
        <v>#REF!</v>
      </c>
      <c r="AV608" s="857" t="e">
        <f aca="false">_xlfn.STDEV.P(AV582:AV601)</f>
        <v>#REF!</v>
      </c>
      <c r="AW608" s="810"/>
      <c r="AX608" s="857" t="e">
        <f aca="false">_xlfn.STDEV.P(AX582:AX601)</f>
        <v>#REF!</v>
      </c>
      <c r="AY608" s="857" t="e">
        <f aca="false">_xlfn.STDEV.P(AY582:AY601)</f>
        <v>#REF!</v>
      </c>
      <c r="AZ608" s="810"/>
      <c r="BA608" s="857" t="e">
        <f aca="false">_xlfn.STDEV.P(BA582:BA601)</f>
        <v>#REF!</v>
      </c>
      <c r="BB608" s="857" t="e">
        <f aca="false">_xlfn.STDEV.P(BB582:BB601)</f>
        <v>#REF!</v>
      </c>
      <c r="BC608" s="810"/>
      <c r="BD608" s="857" t="e">
        <f aca="false">_xlfn.STDEV.P(BD582:BD601)</f>
        <v>#REF!</v>
      </c>
      <c r="BE608" s="857" t="e">
        <f aca="false">_xlfn.STDEV.P(BE582:BE601)</f>
        <v>#REF!</v>
      </c>
      <c r="BF608" s="810"/>
      <c r="BG608" s="857" t="e">
        <f aca="false">_xlfn.STDEV.P(BG582:BG601)</f>
        <v>#REF!</v>
      </c>
      <c r="BH608" s="857" t="e">
        <f aca="false">_xlfn.STDEV.P(BH582:BH601)</f>
        <v>#REF!</v>
      </c>
      <c r="BI608" s="810"/>
      <c r="BJ608" s="857" t="e">
        <f aca="false">_xlfn.STDEV.P(BJ582:BJ601)</f>
        <v>#DIV/0!</v>
      </c>
      <c r="BK608" s="857" t="e">
        <f aca="false">_xlfn.STDEV.P(BK582:BK601)</f>
        <v>#DIV/0!</v>
      </c>
      <c r="BL608" s="810"/>
      <c r="BM608" s="857" t="e">
        <f aca="false">_xlfn.STDEV.P(BM582:BM601)</f>
        <v>#DIV/0!</v>
      </c>
      <c r="BN608" s="857" t="e">
        <f aca="false">_xlfn.STDEV.P(BN582:BN601)</f>
        <v>#DIV/0!</v>
      </c>
      <c r="BO608" s="810"/>
      <c r="BP608" s="857" t="e">
        <f aca="false">_xlfn.STDEV.P(BP582:BP601)</f>
        <v>#DIV/0!</v>
      </c>
      <c r="BQ608" s="857" t="e">
        <f aca="false">_xlfn.STDEV.P(BQ582:BQ601)</f>
        <v>#DIV/0!</v>
      </c>
      <c r="BR608" s="810"/>
      <c r="BS608" s="857" t="e">
        <f aca="false">_xlfn.STDEV.P(BS582:BS601)</f>
        <v>#DIV/0!</v>
      </c>
      <c r="BT608" s="857" t="e">
        <f aca="false">_xlfn.STDEV.P(BT582:BT601)</f>
        <v>#DIV/0!</v>
      </c>
      <c r="BV608" s="729"/>
    </row>
    <row r="609" s="667" customFormat="true" ht="15" hidden="false" customHeight="false" outlineLevel="0" collapsed="false">
      <c r="C609" s="810"/>
      <c r="D609" s="893"/>
      <c r="E609" s="893"/>
      <c r="F609" s="893"/>
      <c r="G609" s="893"/>
      <c r="H609" s="893"/>
      <c r="I609" s="893"/>
      <c r="J609" s="893"/>
      <c r="K609" s="893"/>
      <c r="S609" s="869" t="s">
        <v>373</v>
      </c>
      <c r="T609" s="708"/>
      <c r="U609" s="810"/>
      <c r="V609" s="897"/>
      <c r="W609" s="898"/>
      <c r="X609" s="899"/>
      <c r="Z609" s="728"/>
      <c r="AP609" s="729"/>
      <c r="AQ609" s="810"/>
      <c r="AR609" s="810"/>
      <c r="AS609" s="810"/>
      <c r="AT609" s="863" t="s">
        <v>372</v>
      </c>
      <c r="AU609" s="868" t="n">
        <f aca="false">COUNTIF(AU582:AU601,"&gt;0")</f>
        <v>0</v>
      </c>
      <c r="AV609" s="868" t="n">
        <f aca="false">COUNTIF(AV582:AV601,"&gt;0")</f>
        <v>0</v>
      </c>
      <c r="AW609" s="810"/>
      <c r="AX609" s="868" t="n">
        <f aca="false">COUNTIF(AX582:AX601,"&gt;0")</f>
        <v>0</v>
      </c>
      <c r="AY609" s="868" t="n">
        <f aca="false">COUNTIF(AY582:AY601,"&gt;0")</f>
        <v>0</v>
      </c>
      <c r="AZ609" s="810"/>
      <c r="BA609" s="868" t="n">
        <f aca="false">COUNTIF(BA582:BA601,"&gt;0")</f>
        <v>0</v>
      </c>
      <c r="BB609" s="868" t="n">
        <f aca="false">COUNTIF(BB582:BB601,"&gt;0")</f>
        <v>0</v>
      </c>
      <c r="BC609" s="810"/>
      <c r="BD609" s="868" t="n">
        <f aca="false">COUNTIF(BD582:BD601,"&gt;0")</f>
        <v>0</v>
      </c>
      <c r="BE609" s="868" t="n">
        <f aca="false">COUNTIF(BE582:BE601,"&gt;0")</f>
        <v>0</v>
      </c>
      <c r="BF609" s="810"/>
      <c r="BG609" s="868" t="n">
        <f aca="false">COUNTIF(BG582:BG601,"&gt;0")</f>
        <v>0</v>
      </c>
      <c r="BH609" s="868" t="n">
        <f aca="false">COUNTIF(BH582:BH601,"&gt;0")</f>
        <v>0</v>
      </c>
      <c r="BI609" s="810"/>
      <c r="BJ609" s="868" t="n">
        <f aca="false">COUNTIF(BJ582:BJ601,"&gt;0")</f>
        <v>0</v>
      </c>
      <c r="BK609" s="868" t="n">
        <f aca="false">COUNTIF(BK582:BK601,"&gt;0")</f>
        <v>0</v>
      </c>
      <c r="BL609" s="810"/>
      <c r="BM609" s="868" t="n">
        <f aca="false">COUNTIF(BM582:BM601,"&gt;0")</f>
        <v>0</v>
      </c>
      <c r="BN609" s="868" t="n">
        <f aca="false">COUNTIF(BN582:BN601,"&gt;0")</f>
        <v>0</v>
      </c>
      <c r="BO609" s="810"/>
      <c r="BP609" s="868" t="n">
        <f aca="false">COUNTIF(BP582:BP601,"&gt;0")</f>
        <v>0</v>
      </c>
      <c r="BQ609" s="868" t="n">
        <f aca="false">COUNTIF(BQ582:BQ601,"&gt;0")</f>
        <v>0</v>
      </c>
      <c r="BR609" s="810"/>
      <c r="BS609" s="868" t="n">
        <f aca="false">COUNTIF(BS582:BS601,"&gt;0")</f>
        <v>0</v>
      </c>
      <c r="BT609" s="868" t="n">
        <f aca="false">COUNTIF(BT582:BT601,"&gt;0")</f>
        <v>0</v>
      </c>
      <c r="BV609" s="729"/>
    </row>
    <row r="610" s="667" customFormat="true" ht="14.25" hidden="false" customHeight="false" outlineLevel="0" collapsed="false">
      <c r="S610" s="870" t="s">
        <v>166</v>
      </c>
      <c r="T610" s="708"/>
      <c r="U610" s="810"/>
      <c r="V610" s="897"/>
      <c r="W610" s="898"/>
      <c r="X610" s="899"/>
      <c r="Z610" s="728"/>
      <c r="AP610" s="729"/>
      <c r="AT610" s="905"/>
      <c r="BV610" s="729"/>
    </row>
    <row r="611" s="667" customFormat="true" ht="14.25" hidden="false" customHeight="false" outlineLevel="0" collapsed="false">
      <c r="S611" s="708"/>
      <c r="T611" s="708"/>
      <c r="U611" s="810"/>
      <c r="V611" s="902"/>
      <c r="W611" s="903"/>
      <c r="X611" s="904"/>
      <c r="Z611" s="728"/>
      <c r="AP611" s="729"/>
      <c r="AT611" s="905"/>
      <c r="BV611" s="729"/>
    </row>
    <row r="612" s="667" customFormat="true" ht="18" hidden="false" customHeight="false" outlineLevel="0" collapsed="false">
      <c r="S612" s="708"/>
      <c r="T612" s="708"/>
      <c r="U612" s="810"/>
      <c r="V612" s="810"/>
      <c r="W612" s="810"/>
      <c r="X612" s="810"/>
      <c r="Z612" s="728"/>
      <c r="AP612" s="805"/>
      <c r="AQ612" s="927"/>
      <c r="AR612" s="927"/>
      <c r="AS612" s="921"/>
      <c r="AT612" s="921"/>
      <c r="AU612" s="921"/>
      <c r="AV612" s="921"/>
      <c r="AW612" s="921"/>
      <c r="AX612" s="921"/>
      <c r="AY612" s="921"/>
      <c r="AZ612" s="921"/>
      <c r="BA612" s="921"/>
      <c r="BB612" s="921"/>
      <c r="BC612" s="921"/>
      <c r="BD612" s="921"/>
      <c r="BE612" s="921"/>
      <c r="BF612" s="921"/>
      <c r="BG612" s="921"/>
      <c r="BH612" s="921"/>
      <c r="BI612" s="921"/>
      <c r="BJ612" s="921"/>
      <c r="BK612" s="921"/>
      <c r="BL612" s="921"/>
      <c r="BM612" s="921"/>
      <c r="BN612" s="921"/>
      <c r="BO612" s="921"/>
      <c r="BP612" s="921"/>
      <c r="BQ612" s="921"/>
      <c r="BR612" s="921"/>
      <c r="BS612" s="921"/>
      <c r="BT612" s="921"/>
      <c r="BU612" s="921"/>
      <c r="BV612" s="805"/>
    </row>
    <row r="613" s="667" customFormat="true" ht="14.25" hidden="false" customHeight="false" outlineLevel="0" collapsed="false">
      <c r="S613" s="708"/>
      <c r="T613" s="708"/>
      <c r="U613" s="708"/>
      <c r="V613" s="708"/>
      <c r="Z613" s="728"/>
      <c r="AP613" s="729"/>
      <c r="AQ613" s="905"/>
      <c r="AR613" s="905"/>
      <c r="AS613" s="905"/>
      <c r="AT613" s="905"/>
      <c r="AU613" s="905"/>
      <c r="AV613" s="905"/>
      <c r="AW613" s="905"/>
      <c r="AX613" s="905"/>
      <c r="AY613" s="905"/>
      <c r="AZ613" s="905"/>
      <c r="BA613" s="905"/>
      <c r="BB613" s="905"/>
      <c r="BC613" s="905"/>
      <c r="BD613" s="905"/>
      <c r="BE613" s="905"/>
      <c r="BF613" s="905"/>
      <c r="BG613" s="905"/>
      <c r="BH613" s="905"/>
      <c r="BI613" s="905"/>
      <c r="BJ613" s="905"/>
      <c r="BK613" s="905"/>
      <c r="BL613" s="905"/>
      <c r="BM613" s="905"/>
      <c r="BN613" s="905"/>
      <c r="BO613" s="905"/>
      <c r="BP613" s="905"/>
      <c r="BQ613" s="905"/>
      <c r="BR613" s="705"/>
      <c r="BS613" s="905"/>
      <c r="BT613" s="905"/>
      <c r="BU613" s="905"/>
      <c r="BV613" s="729"/>
    </row>
    <row r="614" s="667" customFormat="true" ht="15.95" hidden="false" customHeight="true" outlineLevel="0" collapsed="false">
      <c r="S614" s="708"/>
      <c r="T614" s="708"/>
      <c r="U614" s="708"/>
      <c r="V614" s="708"/>
      <c r="Z614" s="728"/>
      <c r="AP614" s="729"/>
      <c r="AQ614" s="905"/>
      <c r="AR614" s="905"/>
      <c r="AS614" s="905"/>
      <c r="AT614" s="905"/>
      <c r="AU614" s="905"/>
      <c r="AV614" s="905"/>
      <c r="AW614" s="905"/>
      <c r="AX614" s="905"/>
      <c r="AY614" s="905"/>
      <c r="AZ614" s="905"/>
      <c r="BA614" s="905"/>
      <c r="BB614" s="905"/>
      <c r="BC614" s="905"/>
      <c r="BD614" s="905"/>
      <c r="BE614" s="905"/>
      <c r="BF614" s="905"/>
      <c r="BG614" s="905"/>
      <c r="BH614" s="905"/>
      <c r="BI614" s="905"/>
      <c r="BJ614" s="905"/>
      <c r="BK614" s="905"/>
      <c r="BL614" s="905"/>
      <c r="BM614" s="905"/>
      <c r="BN614" s="905"/>
      <c r="BO614" s="905"/>
      <c r="BP614" s="905"/>
      <c r="BQ614" s="905"/>
      <c r="BR614" s="705"/>
      <c r="BS614" s="905"/>
      <c r="BT614" s="905"/>
      <c r="BU614" s="905"/>
      <c r="BV614" s="729"/>
    </row>
    <row r="615" s="860" customFormat="true" ht="18" hidden="false" customHeight="false" outlineLevel="0" collapsed="false">
      <c r="A615" s="800" t="n">
        <f aca="false">1+A579</f>
        <v>17</v>
      </c>
      <c r="B615" s="800"/>
      <c r="C615" s="801" t="s">
        <v>557</v>
      </c>
      <c r="D615" s="881"/>
      <c r="E615" s="881"/>
      <c r="F615" s="881"/>
      <c r="G615" s="881"/>
      <c r="H615" s="881"/>
      <c r="I615" s="802"/>
      <c r="J615" s="802"/>
      <c r="K615" s="881"/>
      <c r="L615" s="802"/>
      <c r="M615" s="802"/>
      <c r="N615" s="771"/>
      <c r="O615" s="771"/>
      <c r="P615" s="802"/>
      <c r="Q615" s="802"/>
      <c r="R615" s="802"/>
      <c r="S615" s="802"/>
      <c r="T615" s="882"/>
      <c r="U615" s="882"/>
      <c r="V615" s="802"/>
      <c r="W615" s="802"/>
      <c r="X615" s="802"/>
      <c r="Z615" s="882"/>
      <c r="AQ615" s="804" t="n">
        <f aca="false">A615</f>
        <v>17</v>
      </c>
      <c r="AR615" s="804" t="str">
        <f aca="false">C615</f>
        <v>t N2O-CO2-eq Reduced per Land Unit</v>
      </c>
      <c r="AS615" s="805"/>
      <c r="AT615" s="806"/>
      <c r="AU615" s="805"/>
      <c r="AV615" s="805"/>
      <c r="AW615" s="805"/>
      <c r="AX615" s="805"/>
      <c r="AY615" s="805"/>
      <c r="AZ615" s="805"/>
      <c r="BA615" s="805"/>
      <c r="BB615" s="805"/>
      <c r="BC615" s="805"/>
      <c r="BD615" s="805"/>
      <c r="BE615" s="805"/>
      <c r="BF615" s="805"/>
      <c r="BG615" s="805"/>
      <c r="BH615" s="805"/>
      <c r="BI615" s="805"/>
      <c r="BJ615" s="805"/>
      <c r="BK615" s="805"/>
      <c r="BL615" s="805"/>
      <c r="BM615" s="805"/>
      <c r="BN615" s="805"/>
      <c r="BO615" s="805"/>
      <c r="BP615" s="805"/>
      <c r="BQ615" s="805"/>
      <c r="BR615" s="805"/>
      <c r="BS615" s="805"/>
      <c r="BT615" s="805"/>
      <c r="BU615" s="805"/>
    </row>
    <row r="616" s="810" customFormat="true" ht="15" hidden="false" customHeight="false" outlineLevel="0" collapsed="false">
      <c r="A616" s="884"/>
      <c r="B616" s="884"/>
      <c r="C616" s="884"/>
      <c r="D616" s="785"/>
      <c r="E616" s="785"/>
      <c r="F616" s="785"/>
      <c r="G616" s="785"/>
      <c r="H616" s="785"/>
      <c r="K616" s="785"/>
      <c r="T616" s="838"/>
      <c r="U616" s="838"/>
      <c r="Z616" s="727"/>
      <c r="AP616" s="860"/>
      <c r="AQ616" s="628"/>
      <c r="AR616" s="628"/>
      <c r="AS616" s="628"/>
      <c r="AT616" s="628"/>
      <c r="AU616" s="809" t="e">
        <f aca="false">IF($AT$44="Region",'Advanced Controls'!$A$59,#REF!)</f>
        <v>#REF!</v>
      </c>
      <c r="AV616" s="809"/>
      <c r="AW616" s="628"/>
      <c r="AX616" s="809" t="e">
        <f aca="false">IF($AT$44="Region",'Advanced Controls'!$A$60,#REF!)</f>
        <v>#REF!</v>
      </c>
      <c r="AY616" s="809"/>
      <c r="AZ616" s="628"/>
      <c r="BA616" s="809" t="e">
        <f aca="false">IF($AT$44="Region",'Advanced Controls'!$A$61,#REF!)</f>
        <v>#REF!</v>
      </c>
      <c r="BB616" s="809"/>
      <c r="BC616" s="628"/>
      <c r="BD616" s="809" t="e">
        <f aca="false">IF($AT$44="Region",'Advanced Controls'!$A$62,#REF!)</f>
        <v>#REF!</v>
      </c>
      <c r="BE616" s="809"/>
      <c r="BF616" s="628"/>
      <c r="BG616" s="809" t="e">
        <f aca="false">IF($AT$44="Region",'Advanced Controls'!$A$63,#REF!)</f>
        <v>#REF!</v>
      </c>
      <c r="BH616" s="809"/>
      <c r="BI616" s="628"/>
      <c r="BJ616" s="809" t="s">
        <v>80</v>
      </c>
      <c r="BK616" s="809"/>
      <c r="BL616" s="628"/>
      <c r="BM616" s="809" t="s">
        <v>81</v>
      </c>
      <c r="BN616" s="809"/>
      <c r="BO616" s="628"/>
      <c r="BP616" s="809" t="s">
        <v>82</v>
      </c>
      <c r="BQ616" s="809"/>
      <c r="BR616" s="628"/>
      <c r="BS616" s="809" t="s">
        <v>83</v>
      </c>
      <c r="BT616" s="809"/>
      <c r="BU616" s="628"/>
      <c r="BV616" s="860"/>
    </row>
    <row r="617" s="810" customFormat="true" ht="45.75" hidden="false" customHeight="false" outlineLevel="0" collapsed="false">
      <c r="A617" s="848" t="s">
        <v>329</v>
      </c>
      <c r="B617" s="812" t="s">
        <v>104</v>
      </c>
      <c r="C617" s="813" t="s">
        <v>330</v>
      </c>
      <c r="D617" s="814" t="s">
        <v>331</v>
      </c>
      <c r="E617" s="814" t="s">
        <v>332</v>
      </c>
      <c r="F617" s="815" t="s">
        <v>333</v>
      </c>
      <c r="G617" s="815" t="s">
        <v>326</v>
      </c>
      <c r="H617" s="816" t="s">
        <v>334</v>
      </c>
      <c r="I617" s="816" t="s">
        <v>335</v>
      </c>
      <c r="J617" s="816" t="s">
        <v>336</v>
      </c>
      <c r="K617" s="817" t="s">
        <v>337</v>
      </c>
      <c r="L617" s="818" t="s">
        <v>338</v>
      </c>
      <c r="M617" s="819" t="s">
        <v>339</v>
      </c>
      <c r="N617" s="820" t="s">
        <v>340</v>
      </c>
      <c r="O617" s="821" t="s">
        <v>341</v>
      </c>
      <c r="P617" s="821" t="s">
        <v>342</v>
      </c>
      <c r="Q617" s="807"/>
      <c r="R617" s="822" t="s">
        <v>343</v>
      </c>
      <c r="S617" s="823" t="s">
        <v>344</v>
      </c>
      <c r="T617" s="824" t="s">
        <v>345</v>
      </c>
      <c r="U617" s="823" t="s">
        <v>346</v>
      </c>
      <c r="V617" s="825" t="s">
        <v>347</v>
      </c>
      <c r="W617" s="807"/>
      <c r="X617" s="807"/>
      <c r="Z617" s="886"/>
      <c r="AP617" s="860"/>
      <c r="AQ617" s="807"/>
      <c r="AR617" s="807"/>
      <c r="AS617" s="825" t="s">
        <v>348</v>
      </c>
      <c r="AT617" s="807"/>
      <c r="AU617" s="826" t="s">
        <v>344</v>
      </c>
      <c r="AV617" s="827" t="s">
        <v>345</v>
      </c>
      <c r="AW617" s="807"/>
      <c r="AX617" s="826" t="s">
        <v>344</v>
      </c>
      <c r="AY617" s="827" t="s">
        <v>345</v>
      </c>
      <c r="AZ617" s="807"/>
      <c r="BA617" s="826" t="s">
        <v>344</v>
      </c>
      <c r="BB617" s="827" t="s">
        <v>345</v>
      </c>
      <c r="BC617" s="807"/>
      <c r="BD617" s="826" t="s">
        <v>344</v>
      </c>
      <c r="BE617" s="827" t="s">
        <v>345</v>
      </c>
      <c r="BF617" s="807"/>
      <c r="BG617" s="826" t="s">
        <v>344</v>
      </c>
      <c r="BH617" s="827" t="s">
        <v>345</v>
      </c>
      <c r="BI617" s="807"/>
      <c r="BJ617" s="826" t="s">
        <v>344</v>
      </c>
      <c r="BK617" s="827" t="s">
        <v>345</v>
      </c>
      <c r="BL617" s="807"/>
      <c r="BM617" s="826" t="s">
        <v>344</v>
      </c>
      <c r="BN617" s="827" t="s">
        <v>345</v>
      </c>
      <c r="BO617" s="807"/>
      <c r="BP617" s="826" t="s">
        <v>344</v>
      </c>
      <c r="BQ617" s="827" t="s">
        <v>345</v>
      </c>
      <c r="BR617" s="807"/>
      <c r="BS617" s="826" t="s">
        <v>344</v>
      </c>
      <c r="BT617" s="827" t="s">
        <v>345</v>
      </c>
      <c r="BU617" s="807"/>
      <c r="BV617" s="860"/>
    </row>
    <row r="618" s="810" customFormat="true" ht="15" hidden="false" customHeight="false" outlineLevel="0" collapsed="false">
      <c r="A618" s="828" t="n">
        <v>1</v>
      </c>
      <c r="B618" s="829" t="str">
        <f aca="false">CONCATENATE(E618,": ",C618)</f>
        <v>: </v>
      </c>
      <c r="C618" s="831"/>
      <c r="D618" s="831"/>
      <c r="E618" s="831"/>
      <c r="F618" s="871"/>
      <c r="G618" s="831"/>
      <c r="H618" s="832"/>
      <c r="I618" s="830"/>
      <c r="J618" s="830"/>
      <c r="K618" s="834"/>
      <c r="L618" s="834"/>
      <c r="M618" s="833"/>
      <c r="N618" s="836" t="str">
        <f aca="false">'Advanced Controls'!$D$137</f>
        <v>t N2O-CO2-eq / ha</v>
      </c>
      <c r="O618" s="837"/>
      <c r="P618" s="833"/>
      <c r="Q618" s="838"/>
      <c r="R618" s="839"/>
      <c r="S618" s="840" t="str">
        <f aca="false">IF(R618="Y","",IF(AND(M618="",K618=""),"",IF(M618="",K618,M618)))</f>
        <v/>
      </c>
      <c r="T618" s="841" t="str">
        <f aca="false">IF(S618="","",IF($S$646="Y",U618,IF(S618&gt;=$S$638-$AB$35*$S$642,IF(S618&lt;=$S$638+$AB$35*$S$642,S618,""),"")))</f>
        <v/>
      </c>
      <c r="U618" s="840" t="str">
        <f aca="false">IF(R618="Y","",IF(AND(M618="",K618=""),"",IF(M618="",K618*O618,M618*O618)))</f>
        <v/>
      </c>
      <c r="V618" s="842" t="str">
        <f aca="false">IF(AND(N618="",L618=""),"",IF(N618="",L618,N618))</f>
        <v>t N2O-CO2-eq / ha</v>
      </c>
      <c r="W618" s="628"/>
      <c r="X618" s="628"/>
      <c r="Z618" s="888"/>
      <c r="AP618" s="860"/>
      <c r="AQ618" s="628"/>
      <c r="AR618" s="628"/>
      <c r="AS618" s="843" t="str">
        <f aca="false">$U618</f>
        <v/>
      </c>
      <c r="AT618" s="628"/>
      <c r="AU618" s="843" t="e">
        <f aca="false">IF($AT$44="region",IF($E618=AU$762,$S618,""),IF($G618=AU$762,$S618,""))</f>
        <v>#REF!</v>
      </c>
      <c r="AV618" s="843" t="e">
        <f aca="false">IF($AT$44="Region",IF($E618=AU$762,$T618,""),IF($G618=AU$762,$T618,""))</f>
        <v>#REF!</v>
      </c>
      <c r="AW618" s="628"/>
      <c r="AX618" s="843" t="e">
        <f aca="false">IF($AT$44="region",IF($E618=AX$762,$S618,""),IF($G618=AX$762,$S618,""))</f>
        <v>#REF!</v>
      </c>
      <c r="AY618" s="843" t="e">
        <f aca="false">IF($AT$44="Region",IF($E618=AX$762,$T618,""),IF($G618=AX$762,$T618,""))</f>
        <v>#REF!</v>
      </c>
      <c r="AZ618" s="628"/>
      <c r="BA618" s="843" t="e">
        <f aca="false">IF($AT$44="region",IF($E618=BA$762,$S618,""),IF($G618=BA$762,$S618,""))</f>
        <v>#REF!</v>
      </c>
      <c r="BB618" s="843" t="e">
        <f aca="false">IF($AT$44="Region",IF($E618=BA$762,$T618,""),IF($G618=BA$762,$T618,""))</f>
        <v>#REF!</v>
      </c>
      <c r="BC618" s="628"/>
      <c r="BD618" s="843" t="e">
        <f aca="false">IF($AT$44="region",IF($E618=BD$762,$S618,""),IF($G618=BD$762,$S618,""))</f>
        <v>#REF!</v>
      </c>
      <c r="BE618" s="843" t="e">
        <f aca="false">IF($AT$44="Region",IF($E618=BD$762,$T618,""),IF($G618=BD$762,$T618,""))</f>
        <v>#REF!</v>
      </c>
      <c r="BF618" s="628"/>
      <c r="BG618" s="843" t="e">
        <f aca="false">IF($AT$44="region",IF($E618=BG$762,$S618,""),IF($G618=BG$762,$S618,""))</f>
        <v>#REF!</v>
      </c>
      <c r="BH618" s="843" t="e">
        <f aca="false">IF($AT$44="Region",IF($E618=BG$762,$T618,""),IF($G618=BG$762,$T618,""))</f>
        <v>#REF!</v>
      </c>
      <c r="BI618" s="628"/>
      <c r="BJ618" s="843" t="str">
        <f aca="false">IF($E618=$BJ$47,S618,"")</f>
        <v/>
      </c>
      <c r="BK618" s="843" t="str">
        <f aca="false">IF($E618=$BJ$47,T618,"")</f>
        <v/>
      </c>
      <c r="BL618" s="628"/>
      <c r="BM618" s="843" t="str">
        <f aca="false">IF($E618=$BM$47,S618,"")</f>
        <v/>
      </c>
      <c r="BN618" s="843" t="str">
        <f aca="false">IF($E618=$BM$47,T618,"")</f>
        <v/>
      </c>
      <c r="BO618" s="628"/>
      <c r="BP618" s="843" t="str">
        <f aca="false">IF($E618=$BP$47,S618,"")</f>
        <v/>
      </c>
      <c r="BQ618" s="843" t="str">
        <f aca="false">IF($E618=$BP$47,T618,"")</f>
        <v/>
      </c>
      <c r="BR618" s="628"/>
      <c r="BS618" s="843" t="str">
        <f aca="false">IF($E618=$BS$47,S618,"")</f>
        <v/>
      </c>
      <c r="BT618" s="843" t="str">
        <f aca="false">IF($E618=$BS$47,T618,"")</f>
        <v/>
      </c>
      <c r="BU618" s="628"/>
      <c r="BV618" s="860"/>
    </row>
    <row r="619" s="810" customFormat="true" ht="15" hidden="false" customHeight="false" outlineLevel="0" collapsed="false">
      <c r="A619" s="828" t="n">
        <v>2</v>
      </c>
      <c r="B619" s="829" t="str">
        <f aca="false">CONCATENATE(E619,": ",C619)</f>
        <v>: </v>
      </c>
      <c r="C619" s="831"/>
      <c r="D619" s="831"/>
      <c r="E619" s="831"/>
      <c r="F619" s="831"/>
      <c r="G619" s="831"/>
      <c r="H619" s="832"/>
      <c r="I619" s="830"/>
      <c r="J619" s="830"/>
      <c r="K619" s="837"/>
      <c r="L619" s="834"/>
      <c r="M619" s="833"/>
      <c r="N619" s="836" t="str">
        <f aca="false">'Advanced Controls'!$D$137</f>
        <v>t N2O-CO2-eq / ha</v>
      </c>
      <c r="O619" s="837"/>
      <c r="P619" s="833"/>
      <c r="Q619" s="838"/>
      <c r="R619" s="839"/>
      <c r="S619" s="840" t="str">
        <f aca="false">IF(R619="Y","",IF(AND(M619="",K619=""),"",IF(M619="",K619,M619)))</f>
        <v/>
      </c>
      <c r="T619" s="841" t="str">
        <f aca="false">IF(S619="","",IF($S$646="Y",U619,IF(S619&gt;=$S$638-$AB$35*$S$642,IF(S619&lt;=$S$638+$AB$35*$S$642,S619,""),"")))</f>
        <v/>
      </c>
      <c r="U619" s="840" t="str">
        <f aca="false">IF(R619="Y","",IF(AND(M619="",K619=""),"",IF(M619="",K619*O619,M619*O619)))</f>
        <v/>
      </c>
      <c r="V619" s="842" t="str">
        <f aca="false">IF(AND(N619="",L619=""),"",IF(N619="",L619,N619))</f>
        <v>t N2O-CO2-eq / ha</v>
      </c>
      <c r="W619" s="628"/>
      <c r="X619" s="628"/>
      <c r="Z619" s="888"/>
      <c r="AP619" s="860"/>
      <c r="AQ619" s="628"/>
      <c r="AR619" s="628"/>
      <c r="AS619" s="844"/>
      <c r="AT619" s="628"/>
      <c r="AU619" s="843" t="e">
        <f aca="false">IF($AT$44="region",IF($E619=AU$762,$S619,""),IF($G619=AU$762,$S619,""))</f>
        <v>#REF!</v>
      </c>
      <c r="AV619" s="843" t="e">
        <f aca="false">IF($AT$44="Region",IF($E619=AU$762,$T619,""),IF($G619=AU$762,$T619,""))</f>
        <v>#REF!</v>
      </c>
      <c r="AW619" s="628"/>
      <c r="AX619" s="843" t="e">
        <f aca="false">IF($AT$44="region",IF($E619=AX$762,$S619,""),IF($G619=AX$762,$S619,""))</f>
        <v>#REF!</v>
      </c>
      <c r="AY619" s="843" t="e">
        <f aca="false">IF($AT$44="Region",IF($E619=AX$762,$T619,""),IF($G619=AX$762,$T619,""))</f>
        <v>#REF!</v>
      </c>
      <c r="AZ619" s="628"/>
      <c r="BA619" s="843" t="e">
        <f aca="false">IF($AT$44="region",IF($E619=BA$762,$S619,""),IF($G619=BA$762,$S619,""))</f>
        <v>#REF!</v>
      </c>
      <c r="BB619" s="843" t="e">
        <f aca="false">IF($AT$44="Region",IF($E619=BA$762,$T619,""),IF($G619=BA$762,$T619,""))</f>
        <v>#REF!</v>
      </c>
      <c r="BC619" s="628"/>
      <c r="BD619" s="843" t="e">
        <f aca="false">IF($AT$44="region",IF($E619=BD$762,$S619,""),IF($G619=BD$762,$S619,""))</f>
        <v>#REF!</v>
      </c>
      <c r="BE619" s="843" t="e">
        <f aca="false">IF($AT$44="Region",IF($E619=BD$762,$T619,""),IF($G619=BD$762,$T619,""))</f>
        <v>#REF!</v>
      </c>
      <c r="BF619" s="628"/>
      <c r="BG619" s="843" t="e">
        <f aca="false">IF($AT$44="region",IF($E619=BG$762,$S619,""),IF($G619=BG$762,$S619,""))</f>
        <v>#REF!</v>
      </c>
      <c r="BH619" s="843" t="e">
        <f aca="false">IF($AT$44="Region",IF($E619=BG$762,$T619,""),IF($G619=BG$762,$T619,""))</f>
        <v>#REF!</v>
      </c>
      <c r="BI619" s="628"/>
      <c r="BJ619" s="843" t="str">
        <f aca="false">IF($E619=$BJ$47,S619,"")</f>
        <v/>
      </c>
      <c r="BK619" s="843" t="str">
        <f aca="false">IF($E619=$BJ$47,T619,"")</f>
        <v/>
      </c>
      <c r="BL619" s="628"/>
      <c r="BM619" s="843" t="str">
        <f aca="false">IF($E619=$BM$47,S619,"")</f>
        <v/>
      </c>
      <c r="BN619" s="843" t="str">
        <f aca="false">IF($E619=$BM$47,T619,"")</f>
        <v/>
      </c>
      <c r="BO619" s="628"/>
      <c r="BP619" s="843" t="str">
        <f aca="false">IF($E619=$BP$47,S619,"")</f>
        <v/>
      </c>
      <c r="BQ619" s="843" t="str">
        <f aca="false">IF($E619=$BP$47,T619,"")</f>
        <v/>
      </c>
      <c r="BR619" s="628"/>
      <c r="BS619" s="843" t="str">
        <f aca="false">IF($E619=$BS$47,S619,"")</f>
        <v/>
      </c>
      <c r="BT619" s="843" t="str">
        <f aca="false">IF($E619=$BS$47,T619,"")</f>
        <v/>
      </c>
      <c r="BU619" s="628"/>
      <c r="BV619" s="860"/>
    </row>
    <row r="620" s="810" customFormat="true" ht="15" hidden="false" customHeight="false" outlineLevel="0" collapsed="false">
      <c r="A620" s="828" t="n">
        <v>3</v>
      </c>
      <c r="B620" s="829" t="str">
        <f aca="false">CONCATENATE(E620,": ",C620)</f>
        <v>: </v>
      </c>
      <c r="C620" s="830"/>
      <c r="D620" s="830"/>
      <c r="E620" s="831"/>
      <c r="F620" s="830"/>
      <c r="G620" s="831"/>
      <c r="H620" s="832"/>
      <c r="I620" s="830"/>
      <c r="J620" s="830"/>
      <c r="K620" s="833"/>
      <c r="L620" s="834"/>
      <c r="M620" s="833"/>
      <c r="N620" s="836" t="str">
        <f aca="false">'Advanced Controls'!$D$137</f>
        <v>t N2O-CO2-eq / ha</v>
      </c>
      <c r="O620" s="837"/>
      <c r="P620" s="833"/>
      <c r="Q620" s="838"/>
      <c r="R620" s="839"/>
      <c r="S620" s="840" t="str">
        <f aca="false">IF(R620="Y","",IF(AND(M620="",K620=""),"",IF(M620="",K620,M620)))</f>
        <v/>
      </c>
      <c r="T620" s="841" t="str">
        <f aca="false">IF(S620="","",IF($S$646="Y",U620,IF(S620&gt;=$S$638-$AB$35*$S$642,IF(S620&lt;=$S$638+$AB$35*$S$642,S620,""),"")))</f>
        <v/>
      </c>
      <c r="U620" s="840" t="str">
        <f aca="false">IF(R620="Y","",IF(AND(M620="",K620=""),"",IF(M620="",K620*O620,M620*O620)))</f>
        <v/>
      </c>
      <c r="V620" s="842" t="str">
        <f aca="false">IF(AND(N620="",L620=""),"",IF(N620="",L620,N620))</f>
        <v>t N2O-CO2-eq / ha</v>
      </c>
      <c r="W620" s="628"/>
      <c r="X620" s="628"/>
      <c r="Z620" s="888"/>
      <c r="AP620" s="860"/>
      <c r="AQ620" s="628"/>
      <c r="AR620" s="628"/>
      <c r="AT620" s="628"/>
      <c r="AU620" s="843" t="e">
        <f aca="false">IF($AT$44="region",IF($E620=AU$762,$S620,""),IF($G620=AU$762,$S620,""))</f>
        <v>#REF!</v>
      </c>
      <c r="AV620" s="843" t="e">
        <f aca="false">IF($AT$44="Region",IF($E620=AU$762,$T620,""),IF($G620=AU$762,$T620,""))</f>
        <v>#REF!</v>
      </c>
      <c r="AW620" s="628"/>
      <c r="AX620" s="843" t="e">
        <f aca="false">IF($AT$44="region",IF($E620=AX$762,$S620,""),IF($G620=AX$762,$S620,""))</f>
        <v>#REF!</v>
      </c>
      <c r="AY620" s="843" t="e">
        <f aca="false">IF($AT$44="Region",IF($E620=AX$762,$T620,""),IF($G620=AX$762,$T620,""))</f>
        <v>#REF!</v>
      </c>
      <c r="AZ620" s="628"/>
      <c r="BA620" s="843" t="e">
        <f aca="false">IF($AT$44="region",IF($E620=BA$762,$S620,""),IF($G620=BA$762,$S620,""))</f>
        <v>#REF!</v>
      </c>
      <c r="BB620" s="843" t="e">
        <f aca="false">IF($AT$44="Region",IF($E620=BA$762,$T620,""),IF($G620=BA$762,$T620,""))</f>
        <v>#REF!</v>
      </c>
      <c r="BC620" s="628"/>
      <c r="BD620" s="843" t="e">
        <f aca="false">IF($AT$44="region",IF($E620=BD$762,$S620,""),IF($G620=BD$762,$S620,""))</f>
        <v>#REF!</v>
      </c>
      <c r="BE620" s="843" t="e">
        <f aca="false">IF($AT$44="Region",IF($E620=BD$762,$T620,""),IF($G620=BD$762,$T620,""))</f>
        <v>#REF!</v>
      </c>
      <c r="BF620" s="628"/>
      <c r="BG620" s="843" t="e">
        <f aca="false">IF($AT$44="region",IF($E620=BG$762,$S620,""),IF($G620=BG$762,$S620,""))</f>
        <v>#REF!</v>
      </c>
      <c r="BH620" s="843" t="e">
        <f aca="false">IF($AT$44="Region",IF($E620=BG$762,$T620,""),IF($G620=BG$762,$T620,""))</f>
        <v>#REF!</v>
      </c>
      <c r="BI620" s="628"/>
      <c r="BJ620" s="843" t="str">
        <f aca="false">IF($E620=$BJ$47,S620,"")</f>
        <v/>
      </c>
      <c r="BK620" s="843" t="str">
        <f aca="false">IF($E620=$BJ$47,T620,"")</f>
        <v/>
      </c>
      <c r="BL620" s="628"/>
      <c r="BM620" s="843" t="str">
        <f aca="false">IF($E620=$BM$47,S620,"")</f>
        <v/>
      </c>
      <c r="BN620" s="843" t="str">
        <f aca="false">IF($E620=$BM$47,T620,"")</f>
        <v/>
      </c>
      <c r="BO620" s="628"/>
      <c r="BP620" s="843" t="str">
        <f aca="false">IF($E620=$BP$47,S620,"")</f>
        <v/>
      </c>
      <c r="BQ620" s="843" t="str">
        <f aca="false">IF($E620=$BP$47,T620,"")</f>
        <v/>
      </c>
      <c r="BR620" s="628"/>
      <c r="BS620" s="843" t="str">
        <f aca="false">IF($E620=$BS$47,S620,"")</f>
        <v/>
      </c>
      <c r="BT620" s="843" t="str">
        <f aca="false">IF($E620=$BS$47,T620,"")</f>
        <v/>
      </c>
      <c r="BU620" s="628"/>
      <c r="BV620" s="860"/>
    </row>
    <row r="621" s="810" customFormat="true" ht="15" hidden="false" customHeight="false" outlineLevel="0" collapsed="false">
      <c r="A621" s="828" t="n">
        <v>4</v>
      </c>
      <c r="B621" s="829" t="str">
        <f aca="false">CONCATENATE(E621,": ",C621)</f>
        <v>: </v>
      </c>
      <c r="C621" s="830"/>
      <c r="D621" s="830"/>
      <c r="E621" s="831"/>
      <c r="F621" s="830"/>
      <c r="G621" s="831"/>
      <c r="H621" s="832"/>
      <c r="I621" s="830"/>
      <c r="J621" s="830"/>
      <c r="K621" s="833"/>
      <c r="L621" s="834"/>
      <c r="M621" s="833"/>
      <c r="N621" s="836" t="str">
        <f aca="false">'Advanced Controls'!$D$137</f>
        <v>t N2O-CO2-eq / ha</v>
      </c>
      <c r="O621" s="837"/>
      <c r="P621" s="833"/>
      <c r="Q621" s="838"/>
      <c r="R621" s="839"/>
      <c r="S621" s="840" t="str">
        <f aca="false">IF(R621="Y","",IF(AND(M621="",K621=""),"",IF(M621="",K621,M621)))</f>
        <v/>
      </c>
      <c r="T621" s="841" t="str">
        <f aca="false">IF(S621="","",IF($S$646="Y",U621,IF(S621&gt;=$S$638-$AB$35*$S$642,IF(S621&lt;=$S$638+$AB$35*$S$642,S621,""),"")))</f>
        <v/>
      </c>
      <c r="U621" s="840" t="str">
        <f aca="false">IF(R621="Y","",IF(AND(M621="",K621=""),"",IF(M621="",K621*O621,M621*O621)))</f>
        <v/>
      </c>
      <c r="V621" s="842" t="str">
        <f aca="false">IF(AND(N621="",L621=""),"",IF(N621="",L621,N621))</f>
        <v>t N2O-CO2-eq / ha</v>
      </c>
      <c r="W621" s="628"/>
      <c r="X621" s="628"/>
      <c r="Z621" s="888"/>
      <c r="AP621" s="860"/>
      <c r="AQ621" s="628"/>
      <c r="AR621" s="628"/>
      <c r="AS621" s="844"/>
      <c r="AT621" s="628"/>
      <c r="AU621" s="843" t="e">
        <f aca="false">IF($AT$44="region",IF($E621=AU$762,$S621,""),IF($G621=AU$762,$S621,""))</f>
        <v>#REF!</v>
      </c>
      <c r="AV621" s="843" t="e">
        <f aca="false">IF($AT$44="Region",IF($E621=AU$762,$T621,""),IF($G621=AU$762,$T621,""))</f>
        <v>#REF!</v>
      </c>
      <c r="AW621" s="628"/>
      <c r="AX621" s="843" t="e">
        <f aca="false">IF($AT$44="region",IF($E621=AX$762,$S621,""),IF($G621=AX$762,$S621,""))</f>
        <v>#REF!</v>
      </c>
      <c r="AY621" s="843" t="e">
        <f aca="false">IF($AT$44="Region",IF($E621=AX$762,$T621,""),IF($G621=AX$762,$T621,""))</f>
        <v>#REF!</v>
      </c>
      <c r="AZ621" s="628"/>
      <c r="BA621" s="843" t="e">
        <f aca="false">IF($AT$44="region",IF($E621=BA$762,$S621,""),IF($G621=BA$762,$S621,""))</f>
        <v>#REF!</v>
      </c>
      <c r="BB621" s="843" t="e">
        <f aca="false">IF($AT$44="Region",IF($E621=BA$762,$T621,""),IF($G621=BA$762,$T621,""))</f>
        <v>#REF!</v>
      </c>
      <c r="BC621" s="628"/>
      <c r="BD621" s="843" t="e">
        <f aca="false">IF($AT$44="region",IF($E621=BD$762,$S621,""),IF($G621=BD$762,$S621,""))</f>
        <v>#REF!</v>
      </c>
      <c r="BE621" s="843" t="e">
        <f aca="false">IF($AT$44="Region",IF($E621=BD$762,$T621,""),IF($G621=BD$762,$T621,""))</f>
        <v>#REF!</v>
      </c>
      <c r="BF621" s="628"/>
      <c r="BG621" s="843" t="e">
        <f aca="false">IF($AT$44="region",IF($E621=BG$762,$S621,""),IF($G621=BG$762,$S621,""))</f>
        <v>#REF!</v>
      </c>
      <c r="BH621" s="843" t="e">
        <f aca="false">IF($AT$44="Region",IF($E621=BG$762,$T621,""),IF($G621=BG$762,$T621,""))</f>
        <v>#REF!</v>
      </c>
      <c r="BI621" s="628"/>
      <c r="BJ621" s="843" t="str">
        <f aca="false">IF($E621=$BJ$47,S621,"")</f>
        <v/>
      </c>
      <c r="BK621" s="843" t="str">
        <f aca="false">IF($E621=$BJ$47,T621,"")</f>
        <v/>
      </c>
      <c r="BL621" s="628"/>
      <c r="BM621" s="843" t="str">
        <f aca="false">IF($E621=$BM$47,S621,"")</f>
        <v/>
      </c>
      <c r="BN621" s="843" t="str">
        <f aca="false">IF($E621=$BM$47,T621,"")</f>
        <v/>
      </c>
      <c r="BO621" s="628"/>
      <c r="BP621" s="843" t="str">
        <f aca="false">IF($E621=$BP$47,S621,"")</f>
        <v/>
      </c>
      <c r="BQ621" s="843" t="str">
        <f aca="false">IF($E621=$BP$47,T621,"")</f>
        <v/>
      </c>
      <c r="BR621" s="628"/>
      <c r="BS621" s="843" t="str">
        <f aca="false">IF($E621=$BS$47,S621,"")</f>
        <v/>
      </c>
      <c r="BT621" s="843" t="str">
        <f aca="false">IF($E621=$BS$47,T621,"")</f>
        <v/>
      </c>
      <c r="BU621" s="628"/>
      <c r="BV621" s="860"/>
    </row>
    <row r="622" s="810" customFormat="true" ht="15" hidden="false" customHeight="false" outlineLevel="0" collapsed="false">
      <c r="A622" s="828" t="n">
        <v>5</v>
      </c>
      <c r="B622" s="829" t="str">
        <f aca="false">CONCATENATE(E622,": ",C622)</f>
        <v>: </v>
      </c>
      <c r="C622" s="830"/>
      <c r="D622" s="830"/>
      <c r="E622" s="831"/>
      <c r="F622" s="830"/>
      <c r="G622" s="831"/>
      <c r="H622" s="832"/>
      <c r="I622" s="830"/>
      <c r="J622" s="830"/>
      <c r="K622" s="833"/>
      <c r="L622" s="834"/>
      <c r="M622" s="833"/>
      <c r="N622" s="836" t="str">
        <f aca="false">'Advanced Controls'!$D$137</f>
        <v>t N2O-CO2-eq / ha</v>
      </c>
      <c r="O622" s="837"/>
      <c r="P622" s="833"/>
      <c r="Q622" s="838"/>
      <c r="R622" s="839"/>
      <c r="S622" s="840" t="str">
        <f aca="false">IF(R622="Y","",IF(AND(M622="",K622=""),"",IF(M622="",K622,M622)))</f>
        <v/>
      </c>
      <c r="T622" s="841" t="str">
        <f aca="false">IF(S622="","",IF($S$646="Y",U622,IF(S622&gt;=$S$638-$AB$35*$S$642,IF(S622&lt;=$S$638+$AB$35*$S$642,S622,""),"")))</f>
        <v/>
      </c>
      <c r="U622" s="840" t="str">
        <f aca="false">IF(R622="Y","",IF(AND(M622="",K622=""),"",IF(M622="",K622*O622,M622*O622)))</f>
        <v/>
      </c>
      <c r="V622" s="842" t="str">
        <f aca="false">IF(AND(N622="",L622=""),"",IF(N622="",L622,N622))</f>
        <v>t N2O-CO2-eq / ha</v>
      </c>
      <c r="W622" s="628"/>
      <c r="X622" s="628"/>
      <c r="Z622" s="888"/>
      <c r="AP622" s="860"/>
      <c r="AQ622" s="628"/>
      <c r="AR622" s="628"/>
      <c r="AS622" s="844"/>
      <c r="AT622" s="628"/>
      <c r="AU622" s="843" t="e">
        <f aca="false">IF($AT$44="region",IF($E622=AU$762,$S622,""),IF($G622=AU$762,$S622,""))</f>
        <v>#REF!</v>
      </c>
      <c r="AV622" s="843" t="e">
        <f aca="false">IF($AT$44="Region",IF($E622=AU$762,$T622,""),IF($G622=AU$762,$T622,""))</f>
        <v>#REF!</v>
      </c>
      <c r="AW622" s="628"/>
      <c r="AX622" s="843" t="e">
        <f aca="false">IF($AT$44="region",IF($E622=AX$762,$S622,""),IF($G622=AX$762,$S622,""))</f>
        <v>#REF!</v>
      </c>
      <c r="AY622" s="843" t="e">
        <f aca="false">IF($AT$44="Region",IF($E622=AX$762,$T622,""),IF($G622=AX$762,$T622,""))</f>
        <v>#REF!</v>
      </c>
      <c r="AZ622" s="628"/>
      <c r="BA622" s="843" t="e">
        <f aca="false">IF($AT$44="region",IF($E622=BA$762,$S622,""),IF($G622=BA$762,$S622,""))</f>
        <v>#REF!</v>
      </c>
      <c r="BB622" s="843" t="e">
        <f aca="false">IF($AT$44="Region",IF($E622=BA$762,$T622,""),IF($G622=BA$762,$T622,""))</f>
        <v>#REF!</v>
      </c>
      <c r="BC622" s="628"/>
      <c r="BD622" s="843" t="e">
        <f aca="false">IF($AT$44="region",IF($E622=BD$762,$S622,""),IF($G622=BD$762,$S622,""))</f>
        <v>#REF!</v>
      </c>
      <c r="BE622" s="843" t="e">
        <f aca="false">IF($AT$44="Region",IF($E622=BD$762,$T622,""),IF($G622=BD$762,$T622,""))</f>
        <v>#REF!</v>
      </c>
      <c r="BF622" s="628"/>
      <c r="BG622" s="843" t="e">
        <f aca="false">IF($AT$44="region",IF($E622=BG$762,$S622,""),IF($G622=BG$762,$S622,""))</f>
        <v>#REF!</v>
      </c>
      <c r="BH622" s="843" t="e">
        <f aca="false">IF($AT$44="Region",IF($E622=BG$762,$T622,""),IF($G622=BG$762,$T622,""))</f>
        <v>#REF!</v>
      </c>
      <c r="BI622" s="628"/>
      <c r="BJ622" s="843" t="str">
        <f aca="false">IF($E622=$BJ$47,S622,"")</f>
        <v/>
      </c>
      <c r="BK622" s="843" t="str">
        <f aca="false">IF($E622=$BJ$47,T622,"")</f>
        <v/>
      </c>
      <c r="BL622" s="628"/>
      <c r="BM622" s="843" t="str">
        <f aca="false">IF($E622=$BM$47,S622,"")</f>
        <v/>
      </c>
      <c r="BN622" s="843" t="str">
        <f aca="false">IF($E622=$BM$47,T622,"")</f>
        <v/>
      </c>
      <c r="BO622" s="628"/>
      <c r="BP622" s="843" t="str">
        <f aca="false">IF($E622=$BP$47,S622,"")</f>
        <v/>
      </c>
      <c r="BQ622" s="843" t="str">
        <f aca="false">IF($E622=$BP$47,T622,"")</f>
        <v/>
      </c>
      <c r="BR622" s="628"/>
      <c r="BS622" s="843" t="str">
        <f aca="false">IF($E622=$BS$47,S622,"")</f>
        <v/>
      </c>
      <c r="BT622" s="843" t="str">
        <f aca="false">IF($E622=$BS$47,T622,"")</f>
        <v/>
      </c>
      <c r="BU622" s="628"/>
      <c r="BV622" s="860"/>
    </row>
    <row r="623" s="810" customFormat="true" ht="15" hidden="false" customHeight="false" outlineLevel="0" collapsed="false">
      <c r="A623" s="828" t="n">
        <v>6</v>
      </c>
      <c r="B623" s="829" t="str">
        <f aca="false">CONCATENATE(E623,": ",C623)</f>
        <v>: </v>
      </c>
      <c r="C623" s="830"/>
      <c r="D623" s="830"/>
      <c r="E623" s="831"/>
      <c r="F623" s="830"/>
      <c r="G623" s="831"/>
      <c r="H623" s="832"/>
      <c r="I623" s="830"/>
      <c r="J623" s="830"/>
      <c r="K623" s="833"/>
      <c r="L623" s="834"/>
      <c r="M623" s="833"/>
      <c r="N623" s="836" t="str">
        <f aca="false">'Advanced Controls'!$D$137</f>
        <v>t N2O-CO2-eq / ha</v>
      </c>
      <c r="O623" s="837"/>
      <c r="P623" s="833"/>
      <c r="Q623" s="838"/>
      <c r="R623" s="839"/>
      <c r="S623" s="840" t="str">
        <f aca="false">IF(R623="Y","",IF(AND(M623="",K623=""),"",IF(M623="",K623,M623)))</f>
        <v/>
      </c>
      <c r="T623" s="841" t="str">
        <f aca="false">IF(S623="","",IF($S$646="Y",U623,IF(S623&gt;=$S$638-$AB$35*$S$642,IF(S623&lt;=$S$638+$AB$35*$S$642,S623,""),"")))</f>
        <v/>
      </c>
      <c r="U623" s="840" t="str">
        <f aca="false">IF(R623="Y","",IF(AND(M623="",K623=""),"",IF(M623="",K623*O623,M623*O623)))</f>
        <v/>
      </c>
      <c r="V623" s="842" t="str">
        <f aca="false">IF(AND(N623="",L623=""),"",IF(N623="",L623,N623))</f>
        <v>t N2O-CO2-eq / ha</v>
      </c>
      <c r="W623" s="628"/>
      <c r="X623" s="628"/>
      <c r="Z623" s="888"/>
      <c r="AP623" s="860"/>
      <c r="AQ623" s="628"/>
      <c r="AR623" s="628"/>
      <c r="AS623" s="844"/>
      <c r="AT623" s="628"/>
      <c r="AU623" s="843" t="e">
        <f aca="false">IF($AT$44="region",IF($E623=AU$762,$S623,""),IF($G623=AU$762,$S623,""))</f>
        <v>#REF!</v>
      </c>
      <c r="AV623" s="843" t="e">
        <f aca="false">IF($AT$44="Region",IF($E623=AU$762,$T623,""),IF($G623=AU$762,$T623,""))</f>
        <v>#REF!</v>
      </c>
      <c r="AW623" s="628"/>
      <c r="AX623" s="843" t="e">
        <f aca="false">IF($AT$44="region",IF($E623=AX$762,$S623,""),IF($G623=AX$762,$S623,""))</f>
        <v>#REF!</v>
      </c>
      <c r="AY623" s="843" t="e">
        <f aca="false">IF($AT$44="Region",IF($E623=AX$762,$T623,""),IF($G623=AX$762,$T623,""))</f>
        <v>#REF!</v>
      </c>
      <c r="AZ623" s="628"/>
      <c r="BA623" s="843" t="e">
        <f aca="false">IF($AT$44="region",IF($E623=BA$762,$S623,""),IF($G623=BA$762,$S623,""))</f>
        <v>#REF!</v>
      </c>
      <c r="BB623" s="843" t="e">
        <f aca="false">IF($AT$44="Region",IF($E623=BA$762,$T623,""),IF($G623=BA$762,$T623,""))</f>
        <v>#REF!</v>
      </c>
      <c r="BC623" s="628"/>
      <c r="BD623" s="843" t="e">
        <f aca="false">IF($AT$44="region",IF($E623=BD$762,$S623,""),IF($G623=BD$762,$S623,""))</f>
        <v>#REF!</v>
      </c>
      <c r="BE623" s="843" t="e">
        <f aca="false">IF($AT$44="Region",IF($E623=BD$762,$T623,""),IF($G623=BD$762,$T623,""))</f>
        <v>#REF!</v>
      </c>
      <c r="BF623" s="628"/>
      <c r="BG623" s="843" t="e">
        <f aca="false">IF($AT$44="region",IF($E623=BG$762,$S623,""),IF($G623=BG$762,$S623,""))</f>
        <v>#REF!</v>
      </c>
      <c r="BH623" s="843" t="e">
        <f aca="false">IF($AT$44="Region",IF($E623=BG$762,$T623,""),IF($G623=BG$762,$T623,""))</f>
        <v>#REF!</v>
      </c>
      <c r="BI623" s="628"/>
      <c r="BJ623" s="843" t="str">
        <f aca="false">IF($E623=$BJ$47,S623,"")</f>
        <v/>
      </c>
      <c r="BK623" s="843" t="str">
        <f aca="false">IF($E623=$BJ$47,T623,"")</f>
        <v/>
      </c>
      <c r="BL623" s="628"/>
      <c r="BM623" s="843" t="str">
        <f aca="false">IF($E623=$BM$47,S623,"")</f>
        <v/>
      </c>
      <c r="BN623" s="843" t="str">
        <f aca="false">IF($E623=$BM$47,T623,"")</f>
        <v/>
      </c>
      <c r="BO623" s="628"/>
      <c r="BP623" s="843" t="str">
        <f aca="false">IF($E623=$BP$47,S623,"")</f>
        <v/>
      </c>
      <c r="BQ623" s="843" t="str">
        <f aca="false">IF($E623=$BP$47,T623,"")</f>
        <v/>
      </c>
      <c r="BR623" s="628"/>
      <c r="BS623" s="843" t="str">
        <f aca="false">IF($E623=$BS$47,S623,"")</f>
        <v/>
      </c>
      <c r="BT623" s="843" t="str">
        <f aca="false">IF($E623=$BS$47,T623,"")</f>
        <v/>
      </c>
      <c r="BU623" s="628"/>
      <c r="BV623" s="860"/>
    </row>
    <row r="624" s="810" customFormat="true" ht="15" hidden="false" customHeight="false" outlineLevel="0" collapsed="false">
      <c r="A624" s="828" t="n">
        <v>7</v>
      </c>
      <c r="B624" s="829" t="str">
        <f aca="false">CONCATENATE(E624,": ",C624)</f>
        <v>: </v>
      </c>
      <c r="C624" s="830"/>
      <c r="D624" s="830"/>
      <c r="E624" s="831"/>
      <c r="F624" s="830"/>
      <c r="G624" s="831"/>
      <c r="H624" s="832"/>
      <c r="I624" s="830"/>
      <c r="J624" s="830"/>
      <c r="K624" s="833"/>
      <c r="L624" s="834"/>
      <c r="M624" s="833"/>
      <c r="N624" s="836" t="str">
        <f aca="false">'Advanced Controls'!$D$137</f>
        <v>t N2O-CO2-eq / ha</v>
      </c>
      <c r="O624" s="837"/>
      <c r="P624" s="833"/>
      <c r="Q624" s="838"/>
      <c r="R624" s="839"/>
      <c r="S624" s="840" t="str">
        <f aca="false">IF(R624="Y","",IF(AND(M624="",K624=""),"",IF(M624="",K624,M624)))</f>
        <v/>
      </c>
      <c r="T624" s="841" t="str">
        <f aca="false">IF(S624="","",IF($S$646="Y",U624,IF(S624&gt;=$S$638-$AB$35*$S$642,IF(S624&lt;=$S$638+$AB$35*$S$642,S624,""),"")))</f>
        <v/>
      </c>
      <c r="U624" s="840" t="str">
        <f aca="false">IF(R624="Y","",IF(AND(M624="",K624=""),"",IF(M624="",K624*O624,M624*O624)))</f>
        <v/>
      </c>
      <c r="V624" s="842" t="str">
        <f aca="false">IF(AND(N624="",L624=""),"",IF(N624="",L624,N624))</f>
        <v>t N2O-CO2-eq / ha</v>
      </c>
      <c r="W624" s="628"/>
      <c r="X624" s="628"/>
      <c r="Z624" s="888"/>
      <c r="AP624" s="860"/>
      <c r="AQ624" s="628"/>
      <c r="AR624" s="628"/>
      <c r="AS624" s="844"/>
      <c r="AT624" s="628"/>
      <c r="AU624" s="843" t="e">
        <f aca="false">IF($AT$44="region",IF($E624=AU$762,$S624,""),IF($G624=AU$762,$S624,""))</f>
        <v>#REF!</v>
      </c>
      <c r="AV624" s="843" t="e">
        <f aca="false">IF($AT$44="Region",IF($E624=AU$762,$T624,""),IF($G624=AU$762,$T624,""))</f>
        <v>#REF!</v>
      </c>
      <c r="AW624" s="628"/>
      <c r="AX624" s="843" t="e">
        <f aca="false">IF($AT$44="region",IF($E624=AX$762,$S624,""),IF($G624=AX$762,$S624,""))</f>
        <v>#REF!</v>
      </c>
      <c r="AY624" s="843" t="e">
        <f aca="false">IF($AT$44="Region",IF($E624=AX$762,$T624,""),IF($G624=AX$762,$T624,""))</f>
        <v>#REF!</v>
      </c>
      <c r="AZ624" s="628"/>
      <c r="BA624" s="843" t="e">
        <f aca="false">IF($AT$44="region",IF($E624=BA$762,$S624,""),IF($G624=BA$762,$S624,""))</f>
        <v>#REF!</v>
      </c>
      <c r="BB624" s="843" t="e">
        <f aca="false">IF($AT$44="Region",IF($E624=BA$762,$T624,""),IF($G624=BA$762,$T624,""))</f>
        <v>#REF!</v>
      </c>
      <c r="BC624" s="628"/>
      <c r="BD624" s="843" t="e">
        <f aca="false">IF($AT$44="region",IF($E624=BD$762,$S624,""),IF($G624=BD$762,$S624,""))</f>
        <v>#REF!</v>
      </c>
      <c r="BE624" s="843" t="e">
        <f aca="false">IF($AT$44="Region",IF($E624=BD$762,$T624,""),IF($G624=BD$762,$T624,""))</f>
        <v>#REF!</v>
      </c>
      <c r="BF624" s="628"/>
      <c r="BG624" s="843" t="e">
        <f aca="false">IF($AT$44="region",IF($E624=BG$762,$S624,""),IF($G624=BG$762,$S624,""))</f>
        <v>#REF!</v>
      </c>
      <c r="BH624" s="843" t="e">
        <f aca="false">IF($AT$44="Region",IF($E624=BG$762,$T624,""),IF($G624=BG$762,$T624,""))</f>
        <v>#REF!</v>
      </c>
      <c r="BI624" s="628"/>
      <c r="BJ624" s="843" t="str">
        <f aca="false">IF($E624=$BJ$47,S624,"")</f>
        <v/>
      </c>
      <c r="BK624" s="843" t="str">
        <f aca="false">IF($E624=$BJ$47,T624,"")</f>
        <v/>
      </c>
      <c r="BL624" s="628"/>
      <c r="BM624" s="843" t="str">
        <f aca="false">IF($E624=$BM$47,S624,"")</f>
        <v/>
      </c>
      <c r="BN624" s="843" t="str">
        <f aca="false">IF($E624=$BM$47,T624,"")</f>
        <v/>
      </c>
      <c r="BO624" s="628"/>
      <c r="BP624" s="843" t="str">
        <f aca="false">IF($E624=$BP$47,S624,"")</f>
        <v/>
      </c>
      <c r="BQ624" s="843" t="str">
        <f aca="false">IF($E624=$BP$47,T624,"")</f>
        <v/>
      </c>
      <c r="BR624" s="628"/>
      <c r="BS624" s="843" t="str">
        <f aca="false">IF($E624=$BS$47,S624,"")</f>
        <v/>
      </c>
      <c r="BT624" s="843" t="str">
        <f aca="false">IF($E624=$BS$47,T624,"")</f>
        <v/>
      </c>
      <c r="BU624" s="628"/>
      <c r="BV624" s="860"/>
    </row>
    <row r="625" s="810" customFormat="true" ht="15" hidden="false" customHeight="false" outlineLevel="0" collapsed="false">
      <c r="A625" s="828" t="n">
        <v>8</v>
      </c>
      <c r="B625" s="829" t="str">
        <f aca="false">CONCATENATE(E625,": ",C625)</f>
        <v>: </v>
      </c>
      <c r="C625" s="830"/>
      <c r="D625" s="830"/>
      <c r="E625" s="831"/>
      <c r="F625" s="830"/>
      <c r="G625" s="831"/>
      <c r="H625" s="832"/>
      <c r="I625" s="830"/>
      <c r="J625" s="830"/>
      <c r="K625" s="833"/>
      <c r="L625" s="834"/>
      <c r="M625" s="833"/>
      <c r="N625" s="836" t="str">
        <f aca="false">'Advanced Controls'!$D$137</f>
        <v>t N2O-CO2-eq / ha</v>
      </c>
      <c r="O625" s="837"/>
      <c r="P625" s="833"/>
      <c r="Q625" s="838"/>
      <c r="R625" s="839"/>
      <c r="S625" s="840" t="str">
        <f aca="false">IF(R625="Y","",IF(AND(M625="",K625=""),"",IF(M625="",K625,M625)))</f>
        <v/>
      </c>
      <c r="T625" s="841" t="str">
        <f aca="false">IF(S625="","",IF($S$646="Y",U625,IF(S625&gt;=$S$638-$AB$35*$S$642,IF(S625&lt;=$S$638+$AB$35*$S$642,S625,""),"")))</f>
        <v/>
      </c>
      <c r="U625" s="840" t="str">
        <f aca="false">IF(R625="Y","",IF(AND(M625="",K625=""),"",IF(M625="",K625*O625,M625*O625)))</f>
        <v/>
      </c>
      <c r="V625" s="842" t="str">
        <f aca="false">IF(AND(N625="",L625=""),"",IF(N625="",L625,N625))</f>
        <v>t N2O-CO2-eq / ha</v>
      </c>
      <c r="W625" s="628"/>
      <c r="X625" s="628"/>
      <c r="Z625" s="888"/>
      <c r="AP625" s="860"/>
      <c r="AQ625" s="628"/>
      <c r="AR625" s="628"/>
      <c r="AS625" s="844"/>
      <c r="AT625" s="628"/>
      <c r="AU625" s="843" t="e">
        <f aca="false">IF($AT$44="region",IF($E625=AU$762,$S625,""),IF($G625=AU$762,$S625,""))</f>
        <v>#REF!</v>
      </c>
      <c r="AV625" s="843" t="e">
        <f aca="false">IF($AT$44="Region",IF($E625=AU$762,$T625,""),IF($G625=AU$762,$T625,""))</f>
        <v>#REF!</v>
      </c>
      <c r="AW625" s="628"/>
      <c r="AX625" s="843" t="e">
        <f aca="false">IF($AT$44="region",IF($E625=AX$762,$S625,""),IF($G625=AX$762,$S625,""))</f>
        <v>#REF!</v>
      </c>
      <c r="AY625" s="843" t="e">
        <f aca="false">IF($AT$44="Region",IF($E625=AX$762,$T625,""),IF($G625=AX$762,$T625,""))</f>
        <v>#REF!</v>
      </c>
      <c r="AZ625" s="628"/>
      <c r="BA625" s="843" t="e">
        <f aca="false">IF($AT$44="region",IF($E625=BA$762,$S625,""),IF($G625=BA$762,$S625,""))</f>
        <v>#REF!</v>
      </c>
      <c r="BB625" s="843" t="e">
        <f aca="false">IF($AT$44="Region",IF($E625=BA$762,$T625,""),IF($G625=BA$762,$T625,""))</f>
        <v>#REF!</v>
      </c>
      <c r="BC625" s="628"/>
      <c r="BD625" s="843" t="e">
        <f aca="false">IF($AT$44="region",IF($E625=BD$762,$S625,""),IF($G625=BD$762,$S625,""))</f>
        <v>#REF!</v>
      </c>
      <c r="BE625" s="843" t="e">
        <f aca="false">IF($AT$44="Region",IF($E625=BD$762,$T625,""),IF($G625=BD$762,$T625,""))</f>
        <v>#REF!</v>
      </c>
      <c r="BF625" s="628"/>
      <c r="BG625" s="843" t="e">
        <f aca="false">IF($AT$44="region",IF($E625=BG$762,$S625,""),IF($G625=BG$762,$S625,""))</f>
        <v>#REF!</v>
      </c>
      <c r="BH625" s="843" t="e">
        <f aca="false">IF($AT$44="Region",IF($E625=BG$762,$T625,""),IF($G625=BG$762,$T625,""))</f>
        <v>#REF!</v>
      </c>
      <c r="BI625" s="628"/>
      <c r="BJ625" s="843" t="str">
        <f aca="false">IF($E625=$BJ$47,S625,"")</f>
        <v/>
      </c>
      <c r="BK625" s="843" t="str">
        <f aca="false">IF($E625=$BJ$47,T625,"")</f>
        <v/>
      </c>
      <c r="BL625" s="628"/>
      <c r="BM625" s="843" t="str">
        <f aca="false">IF($E625=$BM$47,S625,"")</f>
        <v/>
      </c>
      <c r="BN625" s="843" t="str">
        <f aca="false">IF($E625=$BM$47,T625,"")</f>
        <v/>
      </c>
      <c r="BO625" s="628"/>
      <c r="BP625" s="843" t="str">
        <f aca="false">IF($E625=$BP$47,S625,"")</f>
        <v/>
      </c>
      <c r="BQ625" s="843" t="str">
        <f aca="false">IF($E625=$BP$47,T625,"")</f>
        <v/>
      </c>
      <c r="BR625" s="628"/>
      <c r="BS625" s="843" t="str">
        <f aca="false">IF($E625=$BS$47,S625,"")</f>
        <v/>
      </c>
      <c r="BT625" s="843" t="str">
        <f aca="false">IF($E625=$BS$47,T625,"")</f>
        <v/>
      </c>
      <c r="BU625" s="628"/>
      <c r="BV625" s="860"/>
    </row>
    <row r="626" s="810" customFormat="true" ht="15" hidden="false" customHeight="false" outlineLevel="0" collapsed="false">
      <c r="A626" s="828" t="n">
        <v>9</v>
      </c>
      <c r="B626" s="829" t="str">
        <f aca="false">CONCATENATE(E626,": ",C626)</f>
        <v>: </v>
      </c>
      <c r="C626" s="830"/>
      <c r="D626" s="830"/>
      <c r="E626" s="831"/>
      <c r="F626" s="830"/>
      <c r="G626" s="831"/>
      <c r="H626" s="832"/>
      <c r="I626" s="830"/>
      <c r="J626" s="830"/>
      <c r="K626" s="833"/>
      <c r="L626" s="834"/>
      <c r="M626" s="833"/>
      <c r="N626" s="836" t="str">
        <f aca="false">'Advanced Controls'!$D$137</f>
        <v>t N2O-CO2-eq / ha</v>
      </c>
      <c r="O626" s="837"/>
      <c r="P626" s="833"/>
      <c r="Q626" s="838"/>
      <c r="R626" s="839"/>
      <c r="S626" s="840" t="str">
        <f aca="false">IF(R626="Y","",IF(AND(M626="",K626=""),"",IF(M626="",K626,M626)))</f>
        <v/>
      </c>
      <c r="T626" s="841" t="str">
        <f aca="false">IF(S626="","",IF($S$646="Y",U626,IF(S626&gt;=$S$638-$AB$35*$S$642,IF(S626&lt;=$S$638+$AB$35*$S$642,S626,""),"")))</f>
        <v/>
      </c>
      <c r="U626" s="840" t="str">
        <f aca="false">IF(R626="Y","",IF(AND(M626="",K626=""),"",IF(M626="",K626*O626,M626*O626)))</f>
        <v/>
      </c>
      <c r="V626" s="842" t="str">
        <f aca="false">IF(AND(N626="",L626=""),"",IF(N626="",L626,N626))</f>
        <v>t N2O-CO2-eq / ha</v>
      </c>
      <c r="W626" s="628"/>
      <c r="X626" s="628"/>
      <c r="Z626" s="888"/>
      <c r="AP626" s="860"/>
      <c r="AQ626" s="628"/>
      <c r="AR626" s="628"/>
      <c r="AS626" s="844"/>
      <c r="AT626" s="628"/>
      <c r="AU626" s="843" t="e">
        <f aca="false">IF($AT$44="region",IF($E626=AU$762,$S626,""),IF($G626=AU$762,$S626,""))</f>
        <v>#REF!</v>
      </c>
      <c r="AV626" s="843" t="e">
        <f aca="false">IF($AT$44="Region",IF($E626=AU$762,$T626,""),IF($G626=AU$762,$T626,""))</f>
        <v>#REF!</v>
      </c>
      <c r="AW626" s="628"/>
      <c r="AX626" s="843" t="e">
        <f aca="false">IF($AT$44="region",IF($E626=AX$762,$S626,""),IF($G626=AX$762,$S626,""))</f>
        <v>#REF!</v>
      </c>
      <c r="AY626" s="843" t="e">
        <f aca="false">IF($AT$44="Region",IF($E626=AX$762,$T626,""),IF($G626=AX$762,$T626,""))</f>
        <v>#REF!</v>
      </c>
      <c r="AZ626" s="628"/>
      <c r="BA626" s="843" t="e">
        <f aca="false">IF($AT$44="region",IF($E626=BA$762,$S626,""),IF($G626=BA$762,$S626,""))</f>
        <v>#REF!</v>
      </c>
      <c r="BB626" s="843" t="e">
        <f aca="false">IF($AT$44="Region",IF($E626=BA$762,$T626,""),IF($G626=BA$762,$T626,""))</f>
        <v>#REF!</v>
      </c>
      <c r="BC626" s="628"/>
      <c r="BD626" s="843" t="e">
        <f aca="false">IF($AT$44="region",IF($E626=BD$762,$S626,""),IF($G626=BD$762,$S626,""))</f>
        <v>#REF!</v>
      </c>
      <c r="BE626" s="843" t="e">
        <f aca="false">IF($AT$44="Region",IF($E626=BD$762,$T626,""),IF($G626=BD$762,$T626,""))</f>
        <v>#REF!</v>
      </c>
      <c r="BF626" s="628"/>
      <c r="BG626" s="843" t="e">
        <f aca="false">IF($AT$44="region",IF($E626=BG$762,$S626,""),IF($G626=BG$762,$S626,""))</f>
        <v>#REF!</v>
      </c>
      <c r="BH626" s="843" t="e">
        <f aca="false">IF($AT$44="Region",IF($E626=BG$762,$T626,""),IF($G626=BG$762,$T626,""))</f>
        <v>#REF!</v>
      </c>
      <c r="BI626" s="628"/>
      <c r="BJ626" s="843" t="str">
        <f aca="false">IF($E626=$BJ$47,S626,"")</f>
        <v/>
      </c>
      <c r="BK626" s="843" t="str">
        <f aca="false">IF($E626=$BJ$47,T626,"")</f>
        <v/>
      </c>
      <c r="BL626" s="628"/>
      <c r="BM626" s="843" t="str">
        <f aca="false">IF($E626=$BM$47,S626,"")</f>
        <v/>
      </c>
      <c r="BN626" s="843" t="str">
        <f aca="false">IF($E626=$BM$47,T626,"")</f>
        <v/>
      </c>
      <c r="BO626" s="628"/>
      <c r="BP626" s="843" t="str">
        <f aca="false">IF($E626=$BP$47,S626,"")</f>
        <v/>
      </c>
      <c r="BQ626" s="843" t="str">
        <f aca="false">IF($E626=$BP$47,T626,"")</f>
        <v/>
      </c>
      <c r="BR626" s="628"/>
      <c r="BS626" s="843" t="str">
        <f aca="false">IF($E626=$BS$47,S626,"")</f>
        <v/>
      </c>
      <c r="BT626" s="843" t="str">
        <f aca="false">IF($E626=$BS$47,T626,"")</f>
        <v/>
      </c>
      <c r="BU626" s="628"/>
      <c r="BV626" s="860"/>
    </row>
    <row r="627" s="810" customFormat="true" ht="15" hidden="false" customHeight="false" outlineLevel="0" collapsed="false">
      <c r="A627" s="828" t="n">
        <v>10</v>
      </c>
      <c r="B627" s="829" t="str">
        <f aca="false">CONCATENATE(E627,": ",C627)</f>
        <v>: </v>
      </c>
      <c r="C627" s="830"/>
      <c r="D627" s="830"/>
      <c r="E627" s="831"/>
      <c r="F627" s="830"/>
      <c r="G627" s="831"/>
      <c r="H627" s="832"/>
      <c r="I627" s="830"/>
      <c r="J627" s="830"/>
      <c r="K627" s="833"/>
      <c r="L627" s="834"/>
      <c r="M627" s="833"/>
      <c r="N627" s="836" t="str">
        <f aca="false">'Advanced Controls'!$D$137</f>
        <v>t N2O-CO2-eq / ha</v>
      </c>
      <c r="O627" s="837"/>
      <c r="P627" s="833"/>
      <c r="Q627" s="838"/>
      <c r="R627" s="839"/>
      <c r="S627" s="840" t="str">
        <f aca="false">IF(R627="Y","",IF(AND(M627="",K627=""),"",IF(M627="",K627,M627)))</f>
        <v/>
      </c>
      <c r="T627" s="841" t="str">
        <f aca="false">IF(S627="","",IF($S$646="Y",U627,IF(S627&gt;=$S$638-$AB$35*$S$642,IF(S627&lt;=$S$638+$AB$35*$S$642,S627,""),"")))</f>
        <v/>
      </c>
      <c r="U627" s="840" t="str">
        <f aca="false">IF(R627="Y","",IF(AND(M627="",K627=""),"",IF(M627="",K627*O627,M627*O627)))</f>
        <v/>
      </c>
      <c r="V627" s="842" t="str">
        <f aca="false">IF(AND(N627="",L627=""),"",IF(N627="",L627,N627))</f>
        <v>t N2O-CO2-eq / ha</v>
      </c>
      <c r="W627" s="628"/>
      <c r="X627" s="628"/>
      <c r="Z627" s="888"/>
      <c r="AP627" s="860"/>
      <c r="AQ627" s="628"/>
      <c r="AR627" s="628"/>
      <c r="AS627" s="844"/>
      <c r="AT627" s="628"/>
      <c r="AU627" s="843" t="e">
        <f aca="false">IF($AT$44="region",IF($E627=AU$762,$S627,""),IF($G627=AU$762,$S627,""))</f>
        <v>#REF!</v>
      </c>
      <c r="AV627" s="843" t="e">
        <f aca="false">IF($AT$44="Region",IF($E627=AU$762,$T627,""),IF($G627=AU$762,$T627,""))</f>
        <v>#REF!</v>
      </c>
      <c r="AW627" s="628"/>
      <c r="AX627" s="843" t="e">
        <f aca="false">IF($AT$44="region",IF($E627=AX$762,$S627,""),IF($G627=AX$762,$S627,""))</f>
        <v>#REF!</v>
      </c>
      <c r="AY627" s="843" t="e">
        <f aca="false">IF($AT$44="Region",IF($E627=AX$762,$T627,""),IF($G627=AX$762,$T627,""))</f>
        <v>#REF!</v>
      </c>
      <c r="AZ627" s="628"/>
      <c r="BA627" s="843" t="e">
        <f aca="false">IF($AT$44="region",IF($E627=BA$762,$S627,""),IF($G627=BA$762,$S627,""))</f>
        <v>#REF!</v>
      </c>
      <c r="BB627" s="843" t="e">
        <f aca="false">IF($AT$44="Region",IF($E627=BA$762,$T627,""),IF($G627=BA$762,$T627,""))</f>
        <v>#REF!</v>
      </c>
      <c r="BC627" s="628"/>
      <c r="BD627" s="843" t="e">
        <f aca="false">IF($AT$44="region",IF($E627=BD$762,$S627,""),IF($G627=BD$762,$S627,""))</f>
        <v>#REF!</v>
      </c>
      <c r="BE627" s="843" t="e">
        <f aca="false">IF($AT$44="Region",IF($E627=BD$762,$T627,""),IF($G627=BD$762,$T627,""))</f>
        <v>#REF!</v>
      </c>
      <c r="BF627" s="628"/>
      <c r="BG627" s="843" t="e">
        <f aca="false">IF($AT$44="region",IF($E627=BG$762,$S627,""),IF($G627=BG$762,$S627,""))</f>
        <v>#REF!</v>
      </c>
      <c r="BH627" s="843" t="e">
        <f aca="false">IF($AT$44="Region",IF($E627=BG$762,$T627,""),IF($G627=BG$762,$T627,""))</f>
        <v>#REF!</v>
      </c>
      <c r="BI627" s="628"/>
      <c r="BJ627" s="843" t="str">
        <f aca="false">IF($E627=$BJ$47,S627,"")</f>
        <v/>
      </c>
      <c r="BK627" s="843" t="str">
        <f aca="false">IF($E627=$BJ$47,T627,"")</f>
        <v/>
      </c>
      <c r="BL627" s="628"/>
      <c r="BM627" s="843" t="str">
        <f aca="false">IF($E627=$BM$47,S627,"")</f>
        <v/>
      </c>
      <c r="BN627" s="843" t="str">
        <f aca="false">IF($E627=$BM$47,T627,"")</f>
        <v/>
      </c>
      <c r="BO627" s="628"/>
      <c r="BP627" s="843" t="str">
        <f aca="false">IF($E627=$BP$47,S627,"")</f>
        <v/>
      </c>
      <c r="BQ627" s="843" t="str">
        <f aca="false">IF($E627=$BP$47,T627,"")</f>
        <v/>
      </c>
      <c r="BR627" s="628"/>
      <c r="BS627" s="843" t="str">
        <f aca="false">IF($E627=$BS$47,S627,"")</f>
        <v/>
      </c>
      <c r="BT627" s="843" t="str">
        <f aca="false">IF($E627=$BS$47,T627,"")</f>
        <v/>
      </c>
      <c r="BU627" s="628"/>
      <c r="BV627" s="860"/>
    </row>
    <row r="628" s="810" customFormat="true" ht="15" hidden="false" customHeight="false" outlineLevel="0" collapsed="false">
      <c r="A628" s="828" t="n">
        <v>11</v>
      </c>
      <c r="B628" s="829" t="str">
        <f aca="false">CONCATENATE(E628,": ",C628)</f>
        <v>: </v>
      </c>
      <c r="C628" s="830"/>
      <c r="D628" s="830"/>
      <c r="E628" s="831"/>
      <c r="F628" s="830"/>
      <c r="G628" s="831"/>
      <c r="H628" s="832"/>
      <c r="I628" s="830"/>
      <c r="J628" s="830"/>
      <c r="K628" s="833"/>
      <c r="L628" s="834"/>
      <c r="M628" s="833"/>
      <c r="N628" s="836" t="str">
        <f aca="false">'Advanced Controls'!$D$137</f>
        <v>t N2O-CO2-eq / ha</v>
      </c>
      <c r="O628" s="837"/>
      <c r="P628" s="833"/>
      <c r="Q628" s="838"/>
      <c r="R628" s="839"/>
      <c r="S628" s="840" t="str">
        <f aca="false">IF(R628="Y","",IF(AND(M628="",K628=""),"",IF(M628="",K628,M628)))</f>
        <v/>
      </c>
      <c r="T628" s="841" t="str">
        <f aca="false">IF(S628="","",IF($S$646="Y",U628,IF(S628&gt;=$S$638-$AB$35*$S$642,IF(S628&lt;=$S$638+$AB$35*$S$642,S628,""),"")))</f>
        <v/>
      </c>
      <c r="U628" s="840" t="str">
        <f aca="false">IF(R628="Y","",IF(AND(M628="",K628=""),"",IF(M628="",K628*O628,M628*O628)))</f>
        <v/>
      </c>
      <c r="V628" s="842" t="str">
        <f aca="false">IF(AND(N628="",L628=""),"",IF(N628="",L628,N628))</f>
        <v>t N2O-CO2-eq / ha</v>
      </c>
      <c r="W628" s="628"/>
      <c r="X628" s="628"/>
      <c r="Z628" s="888"/>
      <c r="AP628" s="860"/>
      <c r="AQ628" s="628"/>
      <c r="AR628" s="628"/>
      <c r="AS628" s="844"/>
      <c r="AT628" s="628"/>
      <c r="AU628" s="843" t="e">
        <f aca="false">IF($AT$44="region",IF($E628=AU$762,$S628,""),IF($G628=AU$762,$S628,""))</f>
        <v>#REF!</v>
      </c>
      <c r="AV628" s="843" t="e">
        <f aca="false">IF($AT$44="Region",IF($E628=AU$762,$T628,""),IF($G628=AU$762,$T628,""))</f>
        <v>#REF!</v>
      </c>
      <c r="AW628" s="628"/>
      <c r="AX628" s="843" t="e">
        <f aca="false">IF($AT$44="region",IF($E628=AX$762,$S628,""),IF($G628=AX$762,$S628,""))</f>
        <v>#REF!</v>
      </c>
      <c r="AY628" s="843" t="e">
        <f aca="false">IF($AT$44="Region",IF($E628=AX$762,$T628,""),IF($G628=AX$762,$T628,""))</f>
        <v>#REF!</v>
      </c>
      <c r="AZ628" s="628"/>
      <c r="BA628" s="843" t="e">
        <f aca="false">IF($AT$44="region",IF($E628=BA$762,$S628,""),IF($G628=BA$762,$S628,""))</f>
        <v>#REF!</v>
      </c>
      <c r="BB628" s="843" t="e">
        <f aca="false">IF($AT$44="Region",IF($E628=BA$762,$T628,""),IF($G628=BA$762,$T628,""))</f>
        <v>#REF!</v>
      </c>
      <c r="BC628" s="628"/>
      <c r="BD628" s="843" t="e">
        <f aca="false">IF($AT$44="region",IF($E628=BD$762,$S628,""),IF($G628=BD$762,$S628,""))</f>
        <v>#REF!</v>
      </c>
      <c r="BE628" s="843" t="e">
        <f aca="false">IF($AT$44="Region",IF($E628=BD$762,$T628,""),IF($G628=BD$762,$T628,""))</f>
        <v>#REF!</v>
      </c>
      <c r="BF628" s="628"/>
      <c r="BG628" s="843" t="e">
        <f aca="false">IF($AT$44="region",IF($E628=BG$762,$S628,""),IF($G628=BG$762,$S628,""))</f>
        <v>#REF!</v>
      </c>
      <c r="BH628" s="843" t="e">
        <f aca="false">IF($AT$44="Region",IF($E628=BG$762,$T628,""),IF($G628=BG$762,$T628,""))</f>
        <v>#REF!</v>
      </c>
      <c r="BI628" s="628"/>
      <c r="BJ628" s="843" t="str">
        <f aca="false">IF($E628=$BJ$47,S628,"")</f>
        <v/>
      </c>
      <c r="BK628" s="843" t="str">
        <f aca="false">IF($E628=$BJ$47,T628,"")</f>
        <v/>
      </c>
      <c r="BL628" s="628"/>
      <c r="BM628" s="843" t="str">
        <f aca="false">IF($E628=$BM$47,S628,"")</f>
        <v/>
      </c>
      <c r="BN628" s="843" t="str">
        <f aca="false">IF($E628=$BM$47,T628,"")</f>
        <v/>
      </c>
      <c r="BO628" s="628"/>
      <c r="BP628" s="843" t="str">
        <f aca="false">IF($E628=$BP$47,S628,"")</f>
        <v/>
      </c>
      <c r="BQ628" s="843" t="str">
        <f aca="false">IF($E628=$BP$47,T628,"")</f>
        <v/>
      </c>
      <c r="BR628" s="628"/>
      <c r="BS628" s="843" t="str">
        <f aca="false">IF($E628=$BS$47,S628,"")</f>
        <v/>
      </c>
      <c r="BT628" s="843" t="str">
        <f aca="false">IF($E628=$BS$47,T628,"")</f>
        <v/>
      </c>
      <c r="BU628" s="628"/>
      <c r="BV628" s="860"/>
    </row>
    <row r="629" s="810" customFormat="true" ht="15" hidden="false" customHeight="false" outlineLevel="0" collapsed="false">
      <c r="A629" s="828" t="n">
        <v>12</v>
      </c>
      <c r="B629" s="829" t="str">
        <f aca="false">CONCATENATE(E629,": ",C629)</f>
        <v>: </v>
      </c>
      <c r="C629" s="830"/>
      <c r="D629" s="830"/>
      <c r="E629" s="831"/>
      <c r="F629" s="830"/>
      <c r="G629" s="831"/>
      <c r="H629" s="832"/>
      <c r="I629" s="830"/>
      <c r="J629" s="830"/>
      <c r="K629" s="833"/>
      <c r="L629" s="834"/>
      <c r="M629" s="833"/>
      <c r="N629" s="836" t="str">
        <f aca="false">'Advanced Controls'!$D$137</f>
        <v>t N2O-CO2-eq / ha</v>
      </c>
      <c r="O629" s="837"/>
      <c r="P629" s="833"/>
      <c r="Q629" s="838"/>
      <c r="R629" s="839"/>
      <c r="S629" s="840" t="str">
        <f aca="false">IF(R629="Y","",IF(AND(M629="",K629=""),"",IF(M629="",K629,M629)))</f>
        <v/>
      </c>
      <c r="T629" s="841" t="str">
        <f aca="false">IF(S629="","",IF($S$646="Y",U629,IF(S629&gt;=$S$638-$AB$35*$S$642,IF(S629&lt;=$S$638+$AB$35*$S$642,S629,""),"")))</f>
        <v/>
      </c>
      <c r="U629" s="840" t="str">
        <f aca="false">IF(R629="Y","",IF(AND(M629="",K629=""),"",IF(M629="",K629*O629,M629*O629)))</f>
        <v/>
      </c>
      <c r="V629" s="842" t="str">
        <f aca="false">IF(AND(N629="",L629=""),"",IF(N629="",L629,N629))</f>
        <v>t N2O-CO2-eq / ha</v>
      </c>
      <c r="W629" s="628"/>
      <c r="X629" s="628"/>
      <c r="Z629" s="888"/>
      <c r="AP629" s="860"/>
      <c r="AQ629" s="628"/>
      <c r="AR629" s="628"/>
      <c r="AS629" s="844"/>
      <c r="AT629" s="628"/>
      <c r="AU629" s="843" t="e">
        <f aca="false">IF($AT$44="region",IF($E629=AU$762,$S629,""),IF($G629=AU$762,$S629,""))</f>
        <v>#REF!</v>
      </c>
      <c r="AV629" s="843" t="e">
        <f aca="false">IF($AT$44="Region",IF($E629=AU$762,$T629,""),IF($G629=AU$762,$T629,""))</f>
        <v>#REF!</v>
      </c>
      <c r="AW629" s="628"/>
      <c r="AX629" s="843" t="e">
        <f aca="false">IF($AT$44="region",IF($E629=AX$762,$S629,""),IF($G629=AX$762,$S629,""))</f>
        <v>#REF!</v>
      </c>
      <c r="AY629" s="843" t="e">
        <f aca="false">IF($AT$44="Region",IF($E629=AX$762,$T629,""),IF($G629=AX$762,$T629,""))</f>
        <v>#REF!</v>
      </c>
      <c r="AZ629" s="628"/>
      <c r="BA629" s="843" t="e">
        <f aca="false">IF($AT$44="region",IF($E629=BA$762,$S629,""),IF($G629=BA$762,$S629,""))</f>
        <v>#REF!</v>
      </c>
      <c r="BB629" s="843" t="e">
        <f aca="false">IF($AT$44="Region",IF($E629=BA$762,$T629,""),IF($G629=BA$762,$T629,""))</f>
        <v>#REF!</v>
      </c>
      <c r="BC629" s="628"/>
      <c r="BD629" s="843" t="e">
        <f aca="false">IF($AT$44="region",IF($E629=BD$762,$S629,""),IF($G629=BD$762,$S629,""))</f>
        <v>#REF!</v>
      </c>
      <c r="BE629" s="843" t="e">
        <f aca="false">IF($AT$44="Region",IF($E629=BD$762,$T629,""),IF($G629=BD$762,$T629,""))</f>
        <v>#REF!</v>
      </c>
      <c r="BF629" s="628"/>
      <c r="BG629" s="843" t="e">
        <f aca="false">IF($AT$44="region",IF($E629=BG$762,$S629,""),IF($G629=BG$762,$S629,""))</f>
        <v>#REF!</v>
      </c>
      <c r="BH629" s="843" t="e">
        <f aca="false">IF($AT$44="Region",IF($E629=BG$762,$T629,""),IF($G629=BG$762,$T629,""))</f>
        <v>#REF!</v>
      </c>
      <c r="BI629" s="628"/>
      <c r="BJ629" s="843" t="str">
        <f aca="false">IF($E629=$BJ$47,S629,"")</f>
        <v/>
      </c>
      <c r="BK629" s="843" t="str">
        <f aca="false">IF($E629=$BJ$47,T629,"")</f>
        <v/>
      </c>
      <c r="BL629" s="628"/>
      <c r="BM629" s="843" t="str">
        <f aca="false">IF($E629=$BM$47,S629,"")</f>
        <v/>
      </c>
      <c r="BN629" s="843" t="str">
        <f aca="false">IF($E629=$BM$47,T629,"")</f>
        <v/>
      </c>
      <c r="BO629" s="628"/>
      <c r="BP629" s="843" t="str">
        <f aca="false">IF($E629=$BP$47,S629,"")</f>
        <v/>
      </c>
      <c r="BQ629" s="843" t="str">
        <f aca="false">IF($E629=$BP$47,T629,"")</f>
        <v/>
      </c>
      <c r="BR629" s="628"/>
      <c r="BS629" s="843" t="str">
        <f aca="false">IF($E629=$BS$47,S629,"")</f>
        <v/>
      </c>
      <c r="BT629" s="843" t="str">
        <f aca="false">IF($E629=$BS$47,T629,"")</f>
        <v/>
      </c>
      <c r="BU629" s="628"/>
      <c r="BV629" s="860"/>
    </row>
    <row r="630" s="810" customFormat="true" ht="15" hidden="false" customHeight="false" outlineLevel="0" collapsed="false">
      <c r="A630" s="828" t="n">
        <v>13</v>
      </c>
      <c r="B630" s="829" t="str">
        <f aca="false">CONCATENATE(E630,": ",C630)</f>
        <v>: </v>
      </c>
      <c r="C630" s="830"/>
      <c r="D630" s="830"/>
      <c r="E630" s="831"/>
      <c r="F630" s="830"/>
      <c r="G630" s="831"/>
      <c r="H630" s="832"/>
      <c r="I630" s="830"/>
      <c r="J630" s="830"/>
      <c r="K630" s="833"/>
      <c r="L630" s="834"/>
      <c r="M630" s="833"/>
      <c r="N630" s="836" t="str">
        <f aca="false">'Advanced Controls'!$D$137</f>
        <v>t N2O-CO2-eq / ha</v>
      </c>
      <c r="O630" s="837"/>
      <c r="P630" s="833"/>
      <c r="Q630" s="838"/>
      <c r="R630" s="839"/>
      <c r="S630" s="840" t="str">
        <f aca="false">IF(R630="Y","",IF(AND(M630="",K630=""),"",IF(M630="",K630,M630)))</f>
        <v/>
      </c>
      <c r="T630" s="841" t="str">
        <f aca="false">IF(S630="","",IF($S$646="Y",U630,IF(S630&gt;=$S$638-$AB$35*$S$642,IF(S630&lt;=$S$638+$AB$35*$S$642,S630,""),"")))</f>
        <v/>
      </c>
      <c r="U630" s="840" t="str">
        <f aca="false">IF(R630="Y","",IF(AND(M630="",K630=""),"",IF(M630="",K630*O630,M630*O630)))</f>
        <v/>
      </c>
      <c r="V630" s="842" t="str">
        <f aca="false">IF(AND(N630="",L630=""),"",IF(N630="",L630,N630))</f>
        <v>t N2O-CO2-eq / ha</v>
      </c>
      <c r="W630" s="628"/>
      <c r="X630" s="628"/>
      <c r="Z630" s="888"/>
      <c r="AP630" s="860"/>
      <c r="AQ630" s="628"/>
      <c r="AR630" s="628"/>
      <c r="AS630" s="844"/>
      <c r="AT630" s="628"/>
      <c r="AU630" s="843" t="e">
        <f aca="false">IF($AT$44="region",IF($E630=AU$762,$S630,""),IF($G630=AU$762,$S630,""))</f>
        <v>#REF!</v>
      </c>
      <c r="AV630" s="843" t="e">
        <f aca="false">IF($AT$44="Region",IF($E630=AU$762,$T630,""),IF($G630=AU$762,$T630,""))</f>
        <v>#REF!</v>
      </c>
      <c r="AW630" s="628"/>
      <c r="AX630" s="843" t="e">
        <f aca="false">IF($AT$44="region",IF($E630=AX$762,$S630,""),IF($G630=AX$762,$S630,""))</f>
        <v>#REF!</v>
      </c>
      <c r="AY630" s="843" t="e">
        <f aca="false">IF($AT$44="Region",IF($E630=AX$762,$T630,""),IF($G630=AX$762,$T630,""))</f>
        <v>#REF!</v>
      </c>
      <c r="AZ630" s="628"/>
      <c r="BA630" s="843" t="e">
        <f aca="false">IF($AT$44="region",IF($E630=BA$762,$S630,""),IF($G630=BA$762,$S630,""))</f>
        <v>#REF!</v>
      </c>
      <c r="BB630" s="843" t="e">
        <f aca="false">IF($AT$44="Region",IF($E630=BA$762,$T630,""),IF($G630=BA$762,$T630,""))</f>
        <v>#REF!</v>
      </c>
      <c r="BC630" s="628"/>
      <c r="BD630" s="843" t="e">
        <f aca="false">IF($AT$44="region",IF($E630=BD$762,$S630,""),IF($G630=BD$762,$S630,""))</f>
        <v>#REF!</v>
      </c>
      <c r="BE630" s="843" t="e">
        <f aca="false">IF($AT$44="Region",IF($E630=BD$762,$T630,""),IF($G630=BD$762,$T630,""))</f>
        <v>#REF!</v>
      </c>
      <c r="BF630" s="628"/>
      <c r="BG630" s="843" t="e">
        <f aca="false">IF($AT$44="region",IF($E630=BG$762,$S630,""),IF($G630=BG$762,$S630,""))</f>
        <v>#REF!</v>
      </c>
      <c r="BH630" s="843" t="e">
        <f aca="false">IF($AT$44="Region",IF($E630=BG$762,$T630,""),IF($G630=BG$762,$T630,""))</f>
        <v>#REF!</v>
      </c>
      <c r="BI630" s="628"/>
      <c r="BJ630" s="843" t="str">
        <f aca="false">IF($E630=$BJ$47,S630,"")</f>
        <v/>
      </c>
      <c r="BK630" s="843" t="str">
        <f aca="false">IF($E630=$BJ$47,T630,"")</f>
        <v/>
      </c>
      <c r="BL630" s="628"/>
      <c r="BM630" s="843" t="str">
        <f aca="false">IF($E630=$BM$47,S630,"")</f>
        <v/>
      </c>
      <c r="BN630" s="843" t="str">
        <f aca="false">IF($E630=$BM$47,T630,"")</f>
        <v/>
      </c>
      <c r="BO630" s="628"/>
      <c r="BP630" s="843" t="str">
        <f aca="false">IF($E630=$BP$47,S630,"")</f>
        <v/>
      </c>
      <c r="BQ630" s="843" t="str">
        <f aca="false">IF($E630=$BP$47,T630,"")</f>
        <v/>
      </c>
      <c r="BR630" s="628"/>
      <c r="BS630" s="843" t="str">
        <f aca="false">IF($E630=$BS$47,S630,"")</f>
        <v/>
      </c>
      <c r="BT630" s="843" t="str">
        <f aca="false">IF($E630=$BS$47,T630,"")</f>
        <v/>
      </c>
      <c r="BU630" s="628"/>
      <c r="BV630" s="860"/>
    </row>
    <row r="631" s="810" customFormat="true" ht="15" hidden="false" customHeight="false" outlineLevel="0" collapsed="false">
      <c r="A631" s="828" t="n">
        <v>14</v>
      </c>
      <c r="B631" s="829" t="str">
        <f aca="false">CONCATENATE(E631,": ",C631)</f>
        <v>: </v>
      </c>
      <c r="C631" s="830"/>
      <c r="D631" s="830"/>
      <c r="E631" s="831"/>
      <c r="F631" s="830"/>
      <c r="G631" s="831"/>
      <c r="H631" s="832"/>
      <c r="I631" s="830"/>
      <c r="J631" s="830"/>
      <c r="K631" s="833"/>
      <c r="L631" s="834"/>
      <c r="M631" s="833"/>
      <c r="N631" s="836" t="str">
        <f aca="false">'Advanced Controls'!$D$137</f>
        <v>t N2O-CO2-eq / ha</v>
      </c>
      <c r="O631" s="837"/>
      <c r="P631" s="833"/>
      <c r="Q631" s="838"/>
      <c r="R631" s="839"/>
      <c r="S631" s="840" t="str">
        <f aca="false">IF(R631="Y","",IF(AND(M631="",K631=""),"",IF(M631="",K631,M631)))</f>
        <v/>
      </c>
      <c r="T631" s="841" t="str">
        <f aca="false">IF(S631="","",IF($S$646="Y",U631,IF(S631&gt;=$S$638-$AB$35*$S$642,IF(S631&lt;=$S$638+$AB$35*$S$642,S631,""),"")))</f>
        <v/>
      </c>
      <c r="U631" s="840" t="str">
        <f aca="false">IF(R631="Y","",IF(AND(M631="",K631=""),"",IF(M631="",K631*O631,M631*O631)))</f>
        <v/>
      </c>
      <c r="V631" s="842" t="str">
        <f aca="false">IF(AND(N631="",L631=""),"",IF(N631="",L631,N631))</f>
        <v>t N2O-CO2-eq / ha</v>
      </c>
      <c r="W631" s="628"/>
      <c r="X631" s="628"/>
      <c r="Z631" s="888"/>
      <c r="AP631" s="860"/>
      <c r="AQ631" s="628"/>
      <c r="AR631" s="628"/>
      <c r="AS631" s="844"/>
      <c r="AT631" s="628"/>
      <c r="AU631" s="843" t="e">
        <f aca="false">IF($AT$44="region",IF($E631=AU$762,$S631,""),IF($G631=AU$762,$S631,""))</f>
        <v>#REF!</v>
      </c>
      <c r="AV631" s="843" t="e">
        <f aca="false">IF($AT$44="Region",IF($E631=AU$762,$T631,""),IF($G631=AU$762,$T631,""))</f>
        <v>#REF!</v>
      </c>
      <c r="AW631" s="628"/>
      <c r="AX631" s="843" t="e">
        <f aca="false">IF($AT$44="region",IF($E631=AX$762,$S631,""),IF($G631=AX$762,$S631,""))</f>
        <v>#REF!</v>
      </c>
      <c r="AY631" s="843" t="e">
        <f aca="false">IF($AT$44="Region",IF($E631=AX$762,$T631,""),IF($G631=AX$762,$T631,""))</f>
        <v>#REF!</v>
      </c>
      <c r="AZ631" s="628"/>
      <c r="BA631" s="843" t="e">
        <f aca="false">IF($AT$44="region",IF($E631=BA$762,$S631,""),IF($G631=BA$762,$S631,""))</f>
        <v>#REF!</v>
      </c>
      <c r="BB631" s="843" t="e">
        <f aca="false">IF($AT$44="Region",IF($E631=BA$762,$T631,""),IF($G631=BA$762,$T631,""))</f>
        <v>#REF!</v>
      </c>
      <c r="BC631" s="628"/>
      <c r="BD631" s="843" t="e">
        <f aca="false">IF($AT$44="region",IF($E631=BD$762,$S631,""),IF($G631=BD$762,$S631,""))</f>
        <v>#REF!</v>
      </c>
      <c r="BE631" s="843" t="e">
        <f aca="false">IF($AT$44="Region",IF($E631=BD$762,$T631,""),IF($G631=BD$762,$T631,""))</f>
        <v>#REF!</v>
      </c>
      <c r="BF631" s="628"/>
      <c r="BG631" s="843" t="e">
        <f aca="false">IF($AT$44="region",IF($E631=BG$762,$S631,""),IF($G631=BG$762,$S631,""))</f>
        <v>#REF!</v>
      </c>
      <c r="BH631" s="843" t="e">
        <f aca="false">IF($AT$44="Region",IF($E631=BG$762,$T631,""),IF($G631=BG$762,$T631,""))</f>
        <v>#REF!</v>
      </c>
      <c r="BI631" s="628"/>
      <c r="BJ631" s="843" t="str">
        <f aca="false">IF($E631=$BJ$47,S631,"")</f>
        <v/>
      </c>
      <c r="BK631" s="843" t="str">
        <f aca="false">IF($E631=$BJ$47,T631,"")</f>
        <v/>
      </c>
      <c r="BL631" s="628"/>
      <c r="BM631" s="843" t="str">
        <f aca="false">IF($E631=$BM$47,S631,"")</f>
        <v/>
      </c>
      <c r="BN631" s="843" t="str">
        <f aca="false">IF($E631=$BM$47,T631,"")</f>
        <v/>
      </c>
      <c r="BO631" s="628"/>
      <c r="BP631" s="843" t="str">
        <f aca="false">IF($E631=$BP$47,S631,"")</f>
        <v/>
      </c>
      <c r="BQ631" s="843" t="str">
        <f aca="false">IF($E631=$BP$47,T631,"")</f>
        <v/>
      </c>
      <c r="BR631" s="628"/>
      <c r="BS631" s="843" t="str">
        <f aca="false">IF($E631=$BS$47,S631,"")</f>
        <v/>
      </c>
      <c r="BT631" s="843" t="str">
        <f aca="false">IF($E631=$BS$47,T631,"")</f>
        <v/>
      </c>
      <c r="BU631" s="628"/>
      <c r="BV631" s="860"/>
    </row>
    <row r="632" s="810" customFormat="true" ht="15" hidden="false" customHeight="false" outlineLevel="0" collapsed="false">
      <c r="A632" s="828" t="n">
        <v>15</v>
      </c>
      <c r="B632" s="829" t="str">
        <f aca="false">CONCATENATE(E632,": ",C632)</f>
        <v>: </v>
      </c>
      <c r="C632" s="830"/>
      <c r="D632" s="830"/>
      <c r="E632" s="831"/>
      <c r="F632" s="830"/>
      <c r="G632" s="831"/>
      <c r="H632" s="832"/>
      <c r="I632" s="830"/>
      <c r="J632" s="830"/>
      <c r="K632" s="833"/>
      <c r="L632" s="834"/>
      <c r="M632" s="833"/>
      <c r="N632" s="836" t="str">
        <f aca="false">'Advanced Controls'!$D$137</f>
        <v>t N2O-CO2-eq / ha</v>
      </c>
      <c r="O632" s="837"/>
      <c r="P632" s="833"/>
      <c r="Q632" s="838"/>
      <c r="R632" s="839"/>
      <c r="S632" s="840" t="str">
        <f aca="false">IF(R632="Y","",IF(AND(M632="",K632=""),"",IF(M632="",K632,M632)))</f>
        <v/>
      </c>
      <c r="T632" s="841" t="str">
        <f aca="false">IF(S632="","",IF($S$646="Y",U632,IF(S632&gt;=$S$638-$AB$35*$S$642,IF(S632&lt;=$S$638+$AB$35*$S$642,S632,""),"")))</f>
        <v/>
      </c>
      <c r="U632" s="840" t="str">
        <f aca="false">IF(R632="Y","",IF(AND(M632="",K632=""),"",IF(M632="",K632*O632,M632*O632)))</f>
        <v/>
      </c>
      <c r="V632" s="842" t="str">
        <f aca="false">IF(AND(N632="",L632=""),"",IF(N632="",L632,N632))</f>
        <v>t N2O-CO2-eq / ha</v>
      </c>
      <c r="W632" s="628"/>
      <c r="X632" s="628"/>
      <c r="Z632" s="888"/>
      <c r="AP632" s="860"/>
      <c r="AQ632" s="628"/>
      <c r="AR632" s="628"/>
      <c r="AS632" s="844"/>
      <c r="AT632" s="628"/>
      <c r="AU632" s="843" t="e">
        <f aca="false">IF($AT$44="region",IF($E632=AU$762,$S632,""),IF($G632=AU$762,$S632,""))</f>
        <v>#REF!</v>
      </c>
      <c r="AV632" s="843" t="e">
        <f aca="false">IF($AT$44="Region",IF($E632=AU$762,$T632,""),IF($G632=AU$762,$T632,""))</f>
        <v>#REF!</v>
      </c>
      <c r="AW632" s="628"/>
      <c r="AX632" s="843" t="e">
        <f aca="false">IF($AT$44="region",IF($E632=AX$762,$S632,""),IF($G632=AX$762,$S632,""))</f>
        <v>#REF!</v>
      </c>
      <c r="AY632" s="843" t="e">
        <f aca="false">IF($AT$44="Region",IF($E632=AX$762,$T632,""),IF($G632=AX$762,$T632,""))</f>
        <v>#REF!</v>
      </c>
      <c r="AZ632" s="628"/>
      <c r="BA632" s="843" t="e">
        <f aca="false">IF($AT$44="region",IF($E632=BA$762,$S632,""),IF($G632=BA$762,$S632,""))</f>
        <v>#REF!</v>
      </c>
      <c r="BB632" s="843" t="e">
        <f aca="false">IF($AT$44="Region",IF($E632=BA$762,$T632,""),IF($G632=BA$762,$T632,""))</f>
        <v>#REF!</v>
      </c>
      <c r="BC632" s="628"/>
      <c r="BD632" s="843" t="e">
        <f aca="false">IF($AT$44="region",IF($E632=BD$762,$S632,""),IF($G632=BD$762,$S632,""))</f>
        <v>#REF!</v>
      </c>
      <c r="BE632" s="843" t="e">
        <f aca="false">IF($AT$44="Region",IF($E632=BD$762,$T632,""),IF($G632=BD$762,$T632,""))</f>
        <v>#REF!</v>
      </c>
      <c r="BF632" s="628"/>
      <c r="BG632" s="843" t="e">
        <f aca="false">IF($AT$44="region",IF($E632=BG$762,$S632,""),IF($G632=BG$762,$S632,""))</f>
        <v>#REF!</v>
      </c>
      <c r="BH632" s="843" t="e">
        <f aca="false">IF($AT$44="Region",IF($E632=BG$762,$T632,""),IF($G632=BG$762,$T632,""))</f>
        <v>#REF!</v>
      </c>
      <c r="BI632" s="628"/>
      <c r="BJ632" s="843" t="str">
        <f aca="false">IF($E632=$BJ$47,S632,"")</f>
        <v/>
      </c>
      <c r="BK632" s="843" t="str">
        <f aca="false">IF($E632=$BJ$47,T632,"")</f>
        <v/>
      </c>
      <c r="BL632" s="628"/>
      <c r="BM632" s="843" t="str">
        <f aca="false">IF($E632=$BM$47,S632,"")</f>
        <v/>
      </c>
      <c r="BN632" s="843" t="str">
        <f aca="false">IF($E632=$BM$47,T632,"")</f>
        <v/>
      </c>
      <c r="BO632" s="628"/>
      <c r="BP632" s="843" t="str">
        <f aca="false">IF($E632=$BP$47,S632,"")</f>
        <v/>
      </c>
      <c r="BQ632" s="843" t="str">
        <f aca="false">IF($E632=$BP$47,T632,"")</f>
        <v/>
      </c>
      <c r="BR632" s="628"/>
      <c r="BS632" s="843" t="str">
        <f aca="false">IF($E632=$BS$47,S632,"")</f>
        <v/>
      </c>
      <c r="BT632" s="843" t="str">
        <f aca="false">IF($E632=$BS$47,T632,"")</f>
        <v/>
      </c>
      <c r="BU632" s="628"/>
      <c r="BV632" s="860"/>
    </row>
    <row r="633" s="810" customFormat="true" ht="15" hidden="false" customHeight="false" outlineLevel="0" collapsed="false">
      <c r="A633" s="828" t="n">
        <v>16</v>
      </c>
      <c r="B633" s="829" t="str">
        <f aca="false">CONCATENATE(E633,": ",C633)</f>
        <v>: </v>
      </c>
      <c r="C633" s="830"/>
      <c r="D633" s="830"/>
      <c r="E633" s="831"/>
      <c r="F633" s="830"/>
      <c r="G633" s="831"/>
      <c r="H633" s="832"/>
      <c r="I633" s="830"/>
      <c r="J633" s="830"/>
      <c r="K633" s="833"/>
      <c r="L633" s="834"/>
      <c r="M633" s="833"/>
      <c r="N633" s="836" t="str">
        <f aca="false">'Advanced Controls'!$D$137</f>
        <v>t N2O-CO2-eq / ha</v>
      </c>
      <c r="O633" s="837"/>
      <c r="P633" s="833"/>
      <c r="Q633" s="838"/>
      <c r="R633" s="839"/>
      <c r="S633" s="840" t="str">
        <f aca="false">IF(R633="Y","",IF(AND(M633="",K633=""),"",IF(M633="",K633,M633)))</f>
        <v/>
      </c>
      <c r="T633" s="841" t="str">
        <f aca="false">IF(S633="","",IF($S$646="Y",U633,IF(S633&gt;=$S$638-$AB$35*$S$642,IF(S633&lt;=$S$638+$AB$35*$S$642,S633,""),"")))</f>
        <v/>
      </c>
      <c r="U633" s="840" t="str">
        <f aca="false">IF(R633="Y","",IF(AND(M633="",K633=""),"",IF(M633="",K633*O633,M633*O633)))</f>
        <v/>
      </c>
      <c r="V633" s="842" t="str">
        <f aca="false">IF(AND(N633="",L633=""),"",IF(N633="",L633,N633))</f>
        <v>t N2O-CO2-eq / ha</v>
      </c>
      <c r="W633" s="628"/>
      <c r="X633" s="628"/>
      <c r="Z633" s="888"/>
      <c r="AP633" s="860"/>
      <c r="AQ633" s="628"/>
      <c r="AR633" s="628"/>
      <c r="AS633" s="844"/>
      <c r="AT633" s="628"/>
      <c r="AU633" s="843" t="e">
        <f aca="false">IF($AT$44="region",IF($E633=AU$762,$S633,""),IF($G633=AU$762,$S633,""))</f>
        <v>#REF!</v>
      </c>
      <c r="AV633" s="843" t="e">
        <f aca="false">IF($AT$44="Region",IF($E633=AU$762,$T633,""),IF($G633=AU$762,$T633,""))</f>
        <v>#REF!</v>
      </c>
      <c r="AW633" s="628"/>
      <c r="AX633" s="843" t="e">
        <f aca="false">IF($AT$44="region",IF($E633=AX$762,$S633,""),IF($G633=AX$762,$S633,""))</f>
        <v>#REF!</v>
      </c>
      <c r="AY633" s="843" t="e">
        <f aca="false">IF($AT$44="Region",IF($E633=AX$762,$T633,""),IF($G633=AX$762,$T633,""))</f>
        <v>#REF!</v>
      </c>
      <c r="AZ633" s="628"/>
      <c r="BA633" s="843" t="e">
        <f aca="false">IF($AT$44="region",IF($E633=BA$762,$S633,""),IF($G633=BA$762,$S633,""))</f>
        <v>#REF!</v>
      </c>
      <c r="BB633" s="843" t="e">
        <f aca="false">IF($AT$44="Region",IF($E633=BA$762,$T633,""),IF($G633=BA$762,$T633,""))</f>
        <v>#REF!</v>
      </c>
      <c r="BC633" s="628"/>
      <c r="BD633" s="843" t="e">
        <f aca="false">IF($AT$44="region",IF($E633=BD$762,$S633,""),IF($G633=BD$762,$S633,""))</f>
        <v>#REF!</v>
      </c>
      <c r="BE633" s="843" t="e">
        <f aca="false">IF($AT$44="Region",IF($E633=BD$762,$T633,""),IF($G633=BD$762,$T633,""))</f>
        <v>#REF!</v>
      </c>
      <c r="BF633" s="628"/>
      <c r="BG633" s="843" t="e">
        <f aca="false">IF($AT$44="region",IF($E633=BG$762,$S633,""),IF($G633=BG$762,$S633,""))</f>
        <v>#REF!</v>
      </c>
      <c r="BH633" s="843" t="e">
        <f aca="false">IF($AT$44="Region",IF($E633=BG$762,$T633,""),IF($G633=BG$762,$T633,""))</f>
        <v>#REF!</v>
      </c>
      <c r="BI633" s="628"/>
      <c r="BJ633" s="843" t="str">
        <f aca="false">IF($E633=$BJ$47,S633,"")</f>
        <v/>
      </c>
      <c r="BK633" s="843" t="str">
        <f aca="false">IF($E633=$BJ$47,T633,"")</f>
        <v/>
      </c>
      <c r="BL633" s="628"/>
      <c r="BM633" s="843" t="str">
        <f aca="false">IF($E633=$BM$47,S633,"")</f>
        <v/>
      </c>
      <c r="BN633" s="843" t="str">
        <f aca="false">IF($E633=$BM$47,T633,"")</f>
        <v/>
      </c>
      <c r="BO633" s="628"/>
      <c r="BP633" s="843" t="str">
        <f aca="false">IF($E633=$BP$47,S633,"")</f>
        <v/>
      </c>
      <c r="BQ633" s="843" t="str">
        <f aca="false">IF($E633=$BP$47,T633,"")</f>
        <v/>
      </c>
      <c r="BR633" s="628"/>
      <c r="BS633" s="843" t="str">
        <f aca="false">IF($E633=$BS$47,S633,"")</f>
        <v/>
      </c>
      <c r="BT633" s="843" t="str">
        <f aca="false">IF($E633=$BS$47,T633,"")</f>
        <v/>
      </c>
      <c r="BU633" s="628"/>
      <c r="BV633" s="860"/>
    </row>
    <row r="634" s="810" customFormat="true" ht="15" hidden="false" customHeight="false" outlineLevel="0" collapsed="false">
      <c r="A634" s="828" t="n">
        <v>17</v>
      </c>
      <c r="B634" s="829" t="str">
        <f aca="false">CONCATENATE(E634,": ",C634)</f>
        <v>: </v>
      </c>
      <c r="C634" s="830"/>
      <c r="D634" s="830"/>
      <c r="E634" s="831"/>
      <c r="F634" s="830"/>
      <c r="G634" s="831"/>
      <c r="H634" s="832"/>
      <c r="I634" s="830"/>
      <c r="J634" s="830"/>
      <c r="K634" s="833"/>
      <c r="L634" s="834"/>
      <c r="M634" s="833"/>
      <c r="N634" s="836" t="str">
        <f aca="false">'Advanced Controls'!$D$137</f>
        <v>t N2O-CO2-eq / ha</v>
      </c>
      <c r="O634" s="837"/>
      <c r="P634" s="833"/>
      <c r="Q634" s="838"/>
      <c r="R634" s="839"/>
      <c r="S634" s="840" t="str">
        <f aca="false">IF(R634="Y","",IF(AND(M634="",K634=""),"",IF(M634="",K634,M634)))</f>
        <v/>
      </c>
      <c r="T634" s="841" t="str">
        <f aca="false">IF(S634="","",IF($S$646="Y",U634,IF(S634&gt;=$S$638-$AB$35*$S$642,IF(S634&lt;=$S$638+$AB$35*$S$642,S634,""),"")))</f>
        <v/>
      </c>
      <c r="U634" s="840" t="str">
        <f aca="false">IF(R634="Y","",IF(AND(M634="",K634=""),"",IF(M634="",K634*O634,M634*O634)))</f>
        <v/>
      </c>
      <c r="V634" s="842" t="str">
        <f aca="false">IF(AND(N634="",L634=""),"",IF(N634="",L634,N634))</f>
        <v>t N2O-CO2-eq / ha</v>
      </c>
      <c r="W634" s="628"/>
      <c r="X634" s="628"/>
      <c r="Z634" s="888"/>
      <c r="AP634" s="860"/>
      <c r="AQ634" s="628"/>
      <c r="AR634" s="628"/>
      <c r="AS634" s="844"/>
      <c r="AT634" s="628"/>
      <c r="AU634" s="843" t="e">
        <f aca="false">IF($AT$44="region",IF($E634=AU$762,$S634,""),IF($G634=AU$762,$S634,""))</f>
        <v>#REF!</v>
      </c>
      <c r="AV634" s="843" t="e">
        <f aca="false">IF($AT$44="Region",IF($E634=AU$762,$T634,""),IF($G634=AU$762,$T634,""))</f>
        <v>#REF!</v>
      </c>
      <c r="AW634" s="628"/>
      <c r="AX634" s="843" t="e">
        <f aca="false">IF($AT$44="region",IF($E634=AX$762,$S634,""),IF($G634=AX$762,$S634,""))</f>
        <v>#REF!</v>
      </c>
      <c r="AY634" s="843" t="e">
        <f aca="false">IF($AT$44="Region",IF($E634=AX$762,$T634,""),IF($G634=AX$762,$T634,""))</f>
        <v>#REF!</v>
      </c>
      <c r="AZ634" s="628"/>
      <c r="BA634" s="843" t="e">
        <f aca="false">IF($AT$44="region",IF($E634=BA$762,$S634,""),IF($G634=BA$762,$S634,""))</f>
        <v>#REF!</v>
      </c>
      <c r="BB634" s="843" t="e">
        <f aca="false">IF($AT$44="Region",IF($E634=BA$762,$T634,""),IF($G634=BA$762,$T634,""))</f>
        <v>#REF!</v>
      </c>
      <c r="BC634" s="628"/>
      <c r="BD634" s="843" t="e">
        <f aca="false">IF($AT$44="region",IF($E634=BD$762,$S634,""),IF($G634=BD$762,$S634,""))</f>
        <v>#REF!</v>
      </c>
      <c r="BE634" s="843" t="e">
        <f aca="false">IF($AT$44="Region",IF($E634=BD$762,$T634,""),IF($G634=BD$762,$T634,""))</f>
        <v>#REF!</v>
      </c>
      <c r="BF634" s="628"/>
      <c r="BG634" s="843" t="e">
        <f aca="false">IF($AT$44="region",IF($E634=BG$762,$S634,""),IF($G634=BG$762,$S634,""))</f>
        <v>#REF!</v>
      </c>
      <c r="BH634" s="843" t="e">
        <f aca="false">IF($AT$44="Region",IF($E634=BG$762,$T634,""),IF($G634=BG$762,$T634,""))</f>
        <v>#REF!</v>
      </c>
      <c r="BI634" s="628"/>
      <c r="BJ634" s="843" t="str">
        <f aca="false">IF($E634=$BJ$47,S634,"")</f>
        <v/>
      </c>
      <c r="BK634" s="843" t="str">
        <f aca="false">IF($E634=$BJ$47,T634,"")</f>
        <v/>
      </c>
      <c r="BL634" s="628"/>
      <c r="BM634" s="843" t="str">
        <f aca="false">IF($E634=$BM$47,S634,"")</f>
        <v/>
      </c>
      <c r="BN634" s="843" t="str">
        <f aca="false">IF($E634=$BM$47,T634,"")</f>
        <v/>
      </c>
      <c r="BO634" s="628"/>
      <c r="BP634" s="843" t="str">
        <f aca="false">IF($E634=$BP$47,S634,"")</f>
        <v/>
      </c>
      <c r="BQ634" s="843" t="str">
        <f aca="false">IF($E634=$BP$47,T634,"")</f>
        <v/>
      </c>
      <c r="BR634" s="628"/>
      <c r="BS634" s="843" t="str">
        <f aca="false">IF($E634=$BS$47,S634,"")</f>
        <v/>
      </c>
      <c r="BT634" s="843" t="str">
        <f aca="false">IF($E634=$BS$47,T634,"")</f>
        <v/>
      </c>
      <c r="BU634" s="628"/>
      <c r="BV634" s="860"/>
    </row>
    <row r="635" s="810" customFormat="true" ht="15" hidden="false" customHeight="false" outlineLevel="0" collapsed="false">
      <c r="A635" s="828" t="n">
        <v>18</v>
      </c>
      <c r="B635" s="829" t="str">
        <f aca="false">CONCATENATE(E635,": ",C635)</f>
        <v>: </v>
      </c>
      <c r="C635" s="830"/>
      <c r="D635" s="830"/>
      <c r="E635" s="831"/>
      <c r="F635" s="830"/>
      <c r="G635" s="831"/>
      <c r="H635" s="832"/>
      <c r="I635" s="830"/>
      <c r="J635" s="830"/>
      <c r="K635" s="833"/>
      <c r="L635" s="833"/>
      <c r="M635" s="833"/>
      <c r="N635" s="836" t="str">
        <f aca="false">'Advanced Controls'!$D$137</f>
        <v>t N2O-CO2-eq / ha</v>
      </c>
      <c r="O635" s="837"/>
      <c r="P635" s="833"/>
      <c r="Q635" s="838"/>
      <c r="R635" s="839"/>
      <c r="S635" s="840" t="str">
        <f aca="false">IF(R635="Y","",IF(AND(M635="",K635=""),"",IF(M635="",K635,M635)))</f>
        <v/>
      </c>
      <c r="T635" s="841" t="str">
        <f aca="false">IF(S635="","",IF($S$646="Y",U635,IF(S635&gt;=$S$638-$AB$35*$S$642,IF(S635&lt;=$S$638+$AB$35*$S$642,S635,""),"")))</f>
        <v/>
      </c>
      <c r="U635" s="840" t="str">
        <f aca="false">IF(R635="Y","",IF(AND(M635="",K635=""),"",IF(M635="",K635*O635,M635*O635)))</f>
        <v/>
      </c>
      <c r="V635" s="842" t="str">
        <f aca="false">IF(AND(N635="",L635=""),"",IF(N635="",L635,N635))</f>
        <v>t N2O-CO2-eq / ha</v>
      </c>
      <c r="W635" s="628"/>
      <c r="X635" s="628"/>
      <c r="Z635" s="888"/>
      <c r="AP635" s="860"/>
      <c r="AQ635" s="628"/>
      <c r="AR635" s="628"/>
      <c r="AS635" s="844"/>
      <c r="AT635" s="628"/>
      <c r="AU635" s="843" t="e">
        <f aca="false">IF($AT$44="region",IF($E635=AU$762,$S635,""),IF($G635=AU$762,$S635,""))</f>
        <v>#REF!</v>
      </c>
      <c r="AV635" s="843" t="e">
        <f aca="false">IF($AT$44="Region",IF($E635=AU$762,$T635,""),IF($G635=AU$762,$T635,""))</f>
        <v>#REF!</v>
      </c>
      <c r="AW635" s="628"/>
      <c r="AX635" s="843" t="e">
        <f aca="false">IF($AT$44="region",IF($E635=AX$762,$S635,""),IF($G635=AX$762,$S635,""))</f>
        <v>#REF!</v>
      </c>
      <c r="AY635" s="843" t="e">
        <f aca="false">IF($AT$44="Region",IF($E635=AX$762,$T635,""),IF($G635=AX$762,$T635,""))</f>
        <v>#REF!</v>
      </c>
      <c r="AZ635" s="628"/>
      <c r="BA635" s="843" t="e">
        <f aca="false">IF($AT$44="region",IF($E635=BA$762,$S635,""),IF($G635=BA$762,$S635,""))</f>
        <v>#REF!</v>
      </c>
      <c r="BB635" s="843" t="e">
        <f aca="false">IF($AT$44="Region",IF($E635=BA$762,$T635,""),IF($G635=BA$762,$T635,""))</f>
        <v>#REF!</v>
      </c>
      <c r="BC635" s="628"/>
      <c r="BD635" s="843" t="e">
        <f aca="false">IF($AT$44="region",IF($E635=BD$762,$S635,""),IF($G635=BD$762,$S635,""))</f>
        <v>#REF!</v>
      </c>
      <c r="BE635" s="843" t="e">
        <f aca="false">IF($AT$44="Region",IF($E635=BD$762,$T635,""),IF($G635=BD$762,$T635,""))</f>
        <v>#REF!</v>
      </c>
      <c r="BF635" s="628"/>
      <c r="BG635" s="843" t="e">
        <f aca="false">IF($AT$44="region",IF($E635=BG$762,$S635,""),IF($G635=BG$762,$S635,""))</f>
        <v>#REF!</v>
      </c>
      <c r="BH635" s="843" t="e">
        <f aca="false">IF($AT$44="Region",IF($E635=BG$762,$T635,""),IF($G635=BG$762,$T635,""))</f>
        <v>#REF!</v>
      </c>
      <c r="BI635" s="628"/>
      <c r="BJ635" s="843" t="str">
        <f aca="false">IF($E635=$BJ$47,S635,"")</f>
        <v/>
      </c>
      <c r="BK635" s="843" t="str">
        <f aca="false">IF($E635=$BJ$47,T635,"")</f>
        <v/>
      </c>
      <c r="BL635" s="628"/>
      <c r="BM635" s="843" t="str">
        <f aca="false">IF($E635=$BM$47,S635,"")</f>
        <v/>
      </c>
      <c r="BN635" s="843" t="str">
        <f aca="false">IF($E635=$BM$47,T635,"")</f>
        <v/>
      </c>
      <c r="BO635" s="628"/>
      <c r="BP635" s="843" t="str">
        <f aca="false">IF($E635=$BP$47,S635,"")</f>
        <v/>
      </c>
      <c r="BQ635" s="843" t="str">
        <f aca="false">IF($E635=$BP$47,T635,"")</f>
        <v/>
      </c>
      <c r="BR635" s="628"/>
      <c r="BS635" s="843" t="str">
        <f aca="false">IF($E635=$BS$47,S635,"")</f>
        <v/>
      </c>
      <c r="BT635" s="843" t="str">
        <f aca="false">IF($E635=$BS$47,T635,"")</f>
        <v/>
      </c>
      <c r="BU635" s="628"/>
      <c r="BV635" s="860"/>
    </row>
    <row r="636" s="810" customFormat="true" ht="15" hidden="false" customHeight="false" outlineLevel="0" collapsed="false">
      <c r="A636" s="828" t="n">
        <v>19</v>
      </c>
      <c r="B636" s="829" t="str">
        <f aca="false">CONCATENATE(E636,": ",C636)</f>
        <v>: </v>
      </c>
      <c r="C636" s="830"/>
      <c r="D636" s="830"/>
      <c r="E636" s="831"/>
      <c r="F636" s="830"/>
      <c r="G636" s="831"/>
      <c r="H636" s="832"/>
      <c r="I636" s="830"/>
      <c r="J636" s="830"/>
      <c r="K636" s="833"/>
      <c r="L636" s="833"/>
      <c r="M636" s="833"/>
      <c r="N636" s="836" t="str">
        <f aca="false">'Advanced Controls'!$D$137</f>
        <v>t N2O-CO2-eq / ha</v>
      </c>
      <c r="O636" s="837"/>
      <c r="P636" s="833"/>
      <c r="Q636" s="838"/>
      <c r="R636" s="839"/>
      <c r="S636" s="840" t="str">
        <f aca="false">IF(R636="Y","",IF(AND(M636="",K636=""),"",IF(M636="",K636,M636)))</f>
        <v/>
      </c>
      <c r="T636" s="841" t="str">
        <f aca="false">IF(S636="","",IF($S$646="Y",U636,IF(S636&gt;=$S$638-$AB$35*$S$642,IF(S636&lt;=$S$638+$AB$35*$S$642,S636,""),"")))</f>
        <v/>
      </c>
      <c r="U636" s="840" t="str">
        <f aca="false">IF(R636="Y","",IF(AND(M636="",K636=""),"",IF(M636="",K636*O636,M636*O636)))</f>
        <v/>
      </c>
      <c r="V636" s="842" t="str">
        <f aca="false">IF(AND(N636="",L636=""),"",IF(N636="",L636,N636))</f>
        <v>t N2O-CO2-eq / ha</v>
      </c>
      <c r="W636" s="628"/>
      <c r="X636" s="628"/>
      <c r="Z636" s="888"/>
      <c r="AP636" s="860"/>
      <c r="AQ636" s="628"/>
      <c r="AR636" s="628"/>
      <c r="AS636" s="844"/>
      <c r="AT636" s="628"/>
      <c r="AU636" s="843" t="e">
        <f aca="false">IF($AT$44="region",IF($E636=AU$762,$S636,""),IF($G636=AU$762,$S636,""))</f>
        <v>#REF!</v>
      </c>
      <c r="AV636" s="843" t="e">
        <f aca="false">IF($AT$44="Region",IF($E636=AU$762,$T636,""),IF($G636=AU$762,$T636,""))</f>
        <v>#REF!</v>
      </c>
      <c r="AW636" s="628"/>
      <c r="AX636" s="843" t="e">
        <f aca="false">IF($AT$44="region",IF($E636=AX$762,$S636,""),IF($G636=AX$762,$S636,""))</f>
        <v>#REF!</v>
      </c>
      <c r="AY636" s="843" t="e">
        <f aca="false">IF($AT$44="Region",IF($E636=AX$762,$T636,""),IF($G636=AX$762,$T636,""))</f>
        <v>#REF!</v>
      </c>
      <c r="AZ636" s="628"/>
      <c r="BA636" s="843" t="e">
        <f aca="false">IF($AT$44="region",IF($E636=BA$762,$S636,""),IF($G636=BA$762,$S636,""))</f>
        <v>#REF!</v>
      </c>
      <c r="BB636" s="843" t="e">
        <f aca="false">IF($AT$44="Region",IF($E636=BA$762,$T636,""),IF($G636=BA$762,$T636,""))</f>
        <v>#REF!</v>
      </c>
      <c r="BC636" s="628"/>
      <c r="BD636" s="843" t="e">
        <f aca="false">IF($AT$44="region",IF($E636=BD$762,$S636,""),IF($G636=BD$762,$S636,""))</f>
        <v>#REF!</v>
      </c>
      <c r="BE636" s="843" t="e">
        <f aca="false">IF($AT$44="Region",IF($E636=BD$762,$T636,""),IF($G636=BD$762,$T636,""))</f>
        <v>#REF!</v>
      </c>
      <c r="BF636" s="628"/>
      <c r="BG636" s="843" t="e">
        <f aca="false">IF($AT$44="region",IF($E636=BG$762,$S636,""),IF($G636=BG$762,$S636,""))</f>
        <v>#REF!</v>
      </c>
      <c r="BH636" s="843" t="e">
        <f aca="false">IF($AT$44="Region",IF($E636=BG$762,$T636,""),IF($G636=BG$762,$T636,""))</f>
        <v>#REF!</v>
      </c>
      <c r="BI636" s="628"/>
      <c r="BJ636" s="843" t="str">
        <f aca="false">IF($E636=$BJ$47,S636,"")</f>
        <v/>
      </c>
      <c r="BK636" s="843" t="str">
        <f aca="false">IF($E636=$BJ$47,T636,"")</f>
        <v/>
      </c>
      <c r="BL636" s="628"/>
      <c r="BM636" s="843" t="str">
        <f aca="false">IF($E636=$BM$47,S636,"")</f>
        <v/>
      </c>
      <c r="BN636" s="843" t="str">
        <f aca="false">IF($E636=$BM$47,T636,"")</f>
        <v/>
      </c>
      <c r="BO636" s="628"/>
      <c r="BP636" s="843" t="str">
        <f aca="false">IF($E636=$BP$47,S636,"")</f>
        <v/>
      </c>
      <c r="BQ636" s="843" t="str">
        <f aca="false">IF($E636=$BP$47,T636,"")</f>
        <v/>
      </c>
      <c r="BR636" s="628"/>
      <c r="BS636" s="843" t="str">
        <f aca="false">IF($E636=$BS$47,S636,"")</f>
        <v/>
      </c>
      <c r="BT636" s="843" t="str">
        <f aca="false">IF($E636=$BS$47,T636,"")</f>
        <v/>
      </c>
      <c r="BU636" s="628"/>
      <c r="BV636" s="860"/>
    </row>
    <row r="637" s="810" customFormat="true" ht="15" hidden="false" customHeight="false" outlineLevel="0" collapsed="false">
      <c r="A637" s="828" t="n">
        <v>20</v>
      </c>
      <c r="B637" s="829" t="str">
        <f aca="false">CONCATENATE(E637,": ",C637)</f>
        <v>: </v>
      </c>
      <c r="C637" s="830"/>
      <c r="D637" s="830"/>
      <c r="E637" s="831"/>
      <c r="F637" s="830"/>
      <c r="G637" s="831"/>
      <c r="H637" s="832"/>
      <c r="I637" s="830"/>
      <c r="J637" s="830"/>
      <c r="K637" s="833"/>
      <c r="L637" s="833"/>
      <c r="M637" s="833"/>
      <c r="N637" s="836" t="str">
        <f aca="false">'Advanced Controls'!$D$137</f>
        <v>t N2O-CO2-eq / ha</v>
      </c>
      <c r="O637" s="837"/>
      <c r="P637" s="833"/>
      <c r="Q637" s="838"/>
      <c r="R637" s="839"/>
      <c r="S637" s="840" t="str">
        <f aca="false">IF(R637="Y","",IF(AND(M637="",K637=""),"",IF(M637="",K637,M637)))</f>
        <v/>
      </c>
      <c r="T637" s="841" t="str">
        <f aca="false">IF(S637="","",IF($S$646="Y",U637,IF(S637&gt;=$S$638-$AB$35*$S$642,IF(S637&lt;=$S$638+$AB$35*$S$642,S637,""),"")))</f>
        <v/>
      </c>
      <c r="U637" s="840" t="str">
        <f aca="false">IF(R637="Y","",IF(AND(M637="",K637=""),"",IF(M637="",K637*O637,M637*O637)))</f>
        <v/>
      </c>
      <c r="V637" s="842" t="str">
        <f aca="false">IF(AND(N637="",L637=""),"",IF(N637="",L637,N637))</f>
        <v>t N2O-CO2-eq / ha</v>
      </c>
      <c r="W637" s="628"/>
      <c r="X637" s="628"/>
      <c r="Z637" s="888"/>
      <c r="AP637" s="860"/>
      <c r="AQ637" s="628"/>
      <c r="AR637" s="628"/>
      <c r="AS637" s="844"/>
      <c r="AT637" s="628"/>
      <c r="AU637" s="843" t="e">
        <f aca="false">IF($AT$44="region",IF($E637=AU$762,$S637,""),IF($G637=AU$762,$S637,""))</f>
        <v>#REF!</v>
      </c>
      <c r="AV637" s="843" t="e">
        <f aca="false">IF($AT$44="Region",IF($E637=AU$762,$T637,""),IF($G637=AU$762,$T637,""))</f>
        <v>#REF!</v>
      </c>
      <c r="AW637" s="628"/>
      <c r="AX637" s="843" t="e">
        <f aca="false">IF($AT$44="region",IF($E637=AX$762,$S637,""),IF($G637=AX$762,$S637,""))</f>
        <v>#REF!</v>
      </c>
      <c r="AY637" s="843" t="e">
        <f aca="false">IF($AT$44="Region",IF($E637=AX$762,$T637,""),IF($G637=AX$762,$T637,""))</f>
        <v>#REF!</v>
      </c>
      <c r="AZ637" s="628"/>
      <c r="BA637" s="843" t="e">
        <f aca="false">IF($AT$44="region",IF($E637=BA$762,$S637,""),IF($G637=BA$762,$S637,""))</f>
        <v>#REF!</v>
      </c>
      <c r="BB637" s="843" t="e">
        <f aca="false">IF($AT$44="Region",IF($E637=BA$762,$T637,""),IF($G637=BA$762,$T637,""))</f>
        <v>#REF!</v>
      </c>
      <c r="BC637" s="628"/>
      <c r="BD637" s="843" t="e">
        <f aca="false">IF($AT$44="region",IF($E637=BD$762,$S637,""),IF($G637=BD$762,$S637,""))</f>
        <v>#REF!</v>
      </c>
      <c r="BE637" s="843" t="e">
        <f aca="false">IF($AT$44="Region",IF($E637=BD$762,$T637,""),IF($G637=BD$762,$T637,""))</f>
        <v>#REF!</v>
      </c>
      <c r="BF637" s="628"/>
      <c r="BG637" s="843" t="e">
        <f aca="false">IF($AT$44="region",IF($E637=BG$762,$S637,""),IF($G637=BG$762,$S637,""))</f>
        <v>#REF!</v>
      </c>
      <c r="BH637" s="843" t="e">
        <f aca="false">IF($AT$44="Region",IF($E637=BG$762,$T637,""),IF($G637=BG$762,$T637,""))</f>
        <v>#REF!</v>
      </c>
      <c r="BI637" s="628"/>
      <c r="BJ637" s="843" t="str">
        <f aca="false">IF($E637=$BJ$47,S637,"")</f>
        <v/>
      </c>
      <c r="BK637" s="843" t="str">
        <f aca="false">IF($E637=$BJ$47,T637,"")</f>
        <v/>
      </c>
      <c r="BL637" s="628"/>
      <c r="BM637" s="843" t="str">
        <f aca="false">IF($E637=$BM$47,S637,"")</f>
        <v/>
      </c>
      <c r="BN637" s="843" t="str">
        <f aca="false">IF($E637=$BM$47,T637,"")</f>
        <v/>
      </c>
      <c r="BO637" s="628"/>
      <c r="BP637" s="843" t="str">
        <f aca="false">IF($E637=$BP$47,S637,"")</f>
        <v/>
      </c>
      <c r="BQ637" s="843" t="str">
        <f aca="false">IF($E637=$BP$47,T637,"")</f>
        <v/>
      </c>
      <c r="BR637" s="628"/>
      <c r="BS637" s="843" t="str">
        <f aca="false">IF($E637=$BS$47,S637,"")</f>
        <v/>
      </c>
      <c r="BT637" s="843" t="str">
        <f aca="false">IF($E637=$BS$47,T637,"")</f>
        <v/>
      </c>
      <c r="BU637" s="628"/>
      <c r="BV637" s="860"/>
    </row>
    <row r="638" s="810" customFormat="true" ht="15" hidden="false" customHeight="false" outlineLevel="0" collapsed="false">
      <c r="A638" s="846"/>
      <c r="B638" s="847" t="s">
        <v>409</v>
      </c>
      <c r="C638" s="848"/>
      <c r="D638" s="848"/>
      <c r="E638" s="848"/>
      <c r="F638" s="848"/>
      <c r="G638" s="848"/>
      <c r="I638" s="628"/>
      <c r="J638" s="849"/>
      <c r="M638" s="810" t="s">
        <v>354</v>
      </c>
      <c r="P638" s="838"/>
      <c r="Q638" s="838"/>
      <c r="R638" s="849" t="s">
        <v>356</v>
      </c>
      <c r="S638" s="850" t="e">
        <f aca="false">AVERAGE(S618:S637)</f>
        <v>#DIV/0!</v>
      </c>
      <c r="T638" s="850" t="e">
        <f aca="false">IF(S646="Y",SUM(T618:T637)/SUM(O618:O637),AVERAGE(T618:T637))</f>
        <v>#DIV/0!</v>
      </c>
      <c r="U638" s="851" t="e">
        <f aca="false">SUM(U618:U637)/SUM(O618:O637)</f>
        <v>#DIV/0!</v>
      </c>
      <c r="V638" s="628"/>
      <c r="W638" s="628"/>
      <c r="X638" s="628"/>
      <c r="Z638" s="888"/>
      <c r="AP638" s="860"/>
      <c r="AQ638" s="628"/>
      <c r="AR638" s="628"/>
      <c r="AS638" s="628"/>
      <c r="AT638" s="849" t="s">
        <v>356</v>
      </c>
      <c r="AU638" s="852" t="e">
        <f aca="false">AVERAGE(AU618:AU637)</f>
        <v>#REF!</v>
      </c>
      <c r="AV638" s="852" t="e">
        <f aca="false">SUM(AV618:AV637)/COUNTIF(AV618:AV637,"&gt;0")</f>
        <v>#REF!</v>
      </c>
      <c r="AW638" s="628"/>
      <c r="AX638" s="852" t="e">
        <f aca="false">AVERAGE(AX618:AX637)</f>
        <v>#REF!</v>
      </c>
      <c r="AY638" s="852" t="e">
        <f aca="false">SUM(AY618:AY637)/COUNTIF(AY618:AY637,"&gt;0")</f>
        <v>#REF!</v>
      </c>
      <c r="AZ638" s="628"/>
      <c r="BA638" s="852" t="e">
        <f aca="false">AVERAGE(BA618:BA637)</f>
        <v>#REF!</v>
      </c>
      <c r="BB638" s="852" t="e">
        <f aca="false">SUM(BB618:BB637)/COUNTIF(BB618:BB637,"&gt;0")</f>
        <v>#REF!</v>
      </c>
      <c r="BC638" s="628"/>
      <c r="BD638" s="852" t="e">
        <f aca="false">AVERAGE(BD618:BD637)</f>
        <v>#REF!</v>
      </c>
      <c r="BE638" s="852" t="e">
        <f aca="false">SUM(BE618:BE637)/COUNTIF(BE618:BE637,"&gt;0")</f>
        <v>#REF!</v>
      </c>
      <c r="BF638" s="628"/>
      <c r="BG638" s="852" t="e">
        <f aca="false">AVERAGE(BG618:BG637)</f>
        <v>#REF!</v>
      </c>
      <c r="BH638" s="852" t="e">
        <f aca="false">SUM(BH618:BH637)/COUNTIF(BH618:BH637,"&gt;0")</f>
        <v>#REF!</v>
      </c>
      <c r="BI638" s="849"/>
      <c r="BJ638" s="852" t="e">
        <f aca="false">AVERAGE(BJ618:BJ637)</f>
        <v>#DIV/0!</v>
      </c>
      <c r="BK638" s="852" t="e">
        <f aca="false">SUM(BK618:BK637)/COUNTIF(BK618:BK637,"&gt;0")</f>
        <v>#DIV/0!</v>
      </c>
      <c r="BL638" s="628"/>
      <c r="BM638" s="852" t="e">
        <f aca="false">AVERAGE(BM618:BM637)</f>
        <v>#DIV/0!</v>
      </c>
      <c r="BN638" s="852" t="e">
        <f aca="false">SUM(BN618:BN637)/COUNTIF(BN618:BN637,"&gt;0")</f>
        <v>#DIV/0!</v>
      </c>
      <c r="BO638" s="628"/>
      <c r="BP638" s="852" t="e">
        <f aca="false">AVERAGE(BP618:BP637)</f>
        <v>#DIV/0!</v>
      </c>
      <c r="BQ638" s="852" t="e">
        <f aca="false">SUM(BQ618:BQ637)/COUNTIF(BQ618:BQ637,"&gt;0")</f>
        <v>#DIV/0!</v>
      </c>
      <c r="BR638" s="628"/>
      <c r="BS638" s="852" t="e">
        <f aca="false">AVERAGE(BS618:BS637)</f>
        <v>#DIV/0!</v>
      </c>
      <c r="BT638" s="852" t="e">
        <f aca="false">SUM(BT618:BT637)/COUNTIF(BT618:BT637,"&gt;0")</f>
        <v>#DIV/0!</v>
      </c>
      <c r="BU638" s="628"/>
      <c r="BV638" s="860"/>
    </row>
    <row r="639" s="810" customFormat="true" ht="15" hidden="false" customHeight="false" outlineLevel="0" collapsed="false">
      <c r="A639" s="846"/>
      <c r="B639" s="847" t="s">
        <v>410</v>
      </c>
      <c r="C639" s="858"/>
      <c r="D639" s="846"/>
      <c r="E639" s="846"/>
      <c r="F639" s="846"/>
      <c r="G639" s="846"/>
      <c r="I639" s="628"/>
      <c r="J639" s="854"/>
      <c r="P639" s="838"/>
      <c r="Q639" s="838"/>
      <c r="R639" s="854" t="s">
        <v>97</v>
      </c>
      <c r="S639" s="855" t="e">
        <f aca="false">S638+V639*S642</f>
        <v>#DIV/0!</v>
      </c>
      <c r="T639" s="855" t="e">
        <f aca="false">T638+V639*T642</f>
        <v>#DIV/0!</v>
      </c>
      <c r="U639" s="855" t="e">
        <f aca="false">U638+V639*U642</f>
        <v>#DIV/0!</v>
      </c>
      <c r="V639" s="856" t="n">
        <v>1</v>
      </c>
      <c r="W639" s="669" t="s">
        <v>360</v>
      </c>
      <c r="X639" s="628"/>
      <c r="Y639" s="628" t="s">
        <v>361</v>
      </c>
      <c r="Z639" s="888"/>
      <c r="AP639" s="860"/>
      <c r="AQ639" s="628"/>
      <c r="AR639" s="628"/>
      <c r="AS639" s="628"/>
      <c r="AT639" s="854" t="s">
        <v>97</v>
      </c>
      <c r="AU639" s="857" t="e">
        <f aca="false">AU638+(AU644*AU641)</f>
        <v>#REF!</v>
      </c>
      <c r="AV639" s="857" t="e">
        <f aca="false">AV638+(AV644*AU641)</f>
        <v>#REF!</v>
      </c>
      <c r="AW639" s="628"/>
      <c r="AX639" s="857" t="e">
        <f aca="false">AX638+(AX644*AX641)</f>
        <v>#REF!</v>
      </c>
      <c r="AY639" s="857" t="e">
        <f aca="false">AY638+(AY644*AX641)</f>
        <v>#REF!</v>
      </c>
      <c r="AZ639" s="628"/>
      <c r="BA639" s="857" t="e">
        <f aca="false">BA638+(BA644*BA641)</f>
        <v>#REF!</v>
      </c>
      <c r="BB639" s="857" t="e">
        <f aca="false">BB638+(BB644*BA641)</f>
        <v>#REF!</v>
      </c>
      <c r="BC639" s="628"/>
      <c r="BD639" s="857" t="e">
        <f aca="false">BD638+(BD644*BD641)</f>
        <v>#REF!</v>
      </c>
      <c r="BE639" s="857" t="e">
        <f aca="false">BE638+(BE644*BD641)</f>
        <v>#REF!</v>
      </c>
      <c r="BF639" s="628"/>
      <c r="BG639" s="857" t="e">
        <f aca="false">BG638+(BG644*BG641)</f>
        <v>#REF!</v>
      </c>
      <c r="BH639" s="857" t="e">
        <f aca="false">BH638+(BH644*BG641)</f>
        <v>#REF!</v>
      </c>
      <c r="BI639" s="854"/>
      <c r="BJ639" s="857" t="e">
        <f aca="false">BJ638+(BJ644*BJ641)</f>
        <v>#DIV/0!</v>
      </c>
      <c r="BK639" s="857" t="e">
        <f aca="false">BK638+(BK644*BJ641)</f>
        <v>#DIV/0!</v>
      </c>
      <c r="BL639" s="628"/>
      <c r="BM639" s="857" t="e">
        <f aca="false">BM638+(BM644*BM641)</f>
        <v>#DIV/0!</v>
      </c>
      <c r="BN639" s="857" t="e">
        <f aca="false">BN638+(BN644*BM641)</f>
        <v>#DIV/0!</v>
      </c>
      <c r="BO639" s="628"/>
      <c r="BP639" s="857" t="e">
        <f aca="false">BP638+(BP644*BP641)</f>
        <v>#DIV/0!</v>
      </c>
      <c r="BQ639" s="857" t="e">
        <f aca="false">BQ638+(BQ644*BP641)</f>
        <v>#DIV/0!</v>
      </c>
      <c r="BR639" s="628"/>
      <c r="BS639" s="857" t="e">
        <f aca="false">BS638+(BS644*BS641)</f>
        <v>#DIV/0!</v>
      </c>
      <c r="BT639" s="857" t="e">
        <f aca="false">BT638+(BT644*BS641)</f>
        <v>#DIV/0!</v>
      </c>
      <c r="BU639" s="628"/>
      <c r="BV639" s="860"/>
    </row>
    <row r="640" s="810" customFormat="true" ht="15" hidden="false" customHeight="false" outlineLevel="0" collapsed="false">
      <c r="A640" s="846"/>
      <c r="B640" s="847" t="s">
        <v>411</v>
      </c>
      <c r="C640" s="848" t="s">
        <v>358</v>
      </c>
      <c r="D640" s="946"/>
      <c r="E640" s="946"/>
      <c r="F640" s="946"/>
      <c r="G640" s="946"/>
      <c r="H640" s="946"/>
      <c r="I640" s="946"/>
      <c r="J640" s="946"/>
      <c r="K640" s="946"/>
      <c r="L640" s="628"/>
      <c r="M640" s="628"/>
      <c r="R640" s="854" t="s">
        <v>98</v>
      </c>
      <c r="S640" s="855" t="e">
        <f aca="false">IF($Y640="Y",MIN(S618:S637),S638-$V640*S642)</f>
        <v>#DIV/0!</v>
      </c>
      <c r="T640" s="855" t="e">
        <f aca="false">IF($Y640="Y",MIN(T618:T637),T638-$V640*T642)</f>
        <v>#DIV/0!</v>
      </c>
      <c r="U640" s="855" t="e">
        <f aca="false">IF($Y640="Y",MIN(U618:U637),U638-$V640*U642)</f>
        <v>#DIV/0!</v>
      </c>
      <c r="V640" s="856" t="n">
        <v>1</v>
      </c>
      <c r="W640" s="669" t="s">
        <v>364</v>
      </c>
      <c r="X640" s="628"/>
      <c r="Y640" s="859" t="s">
        <v>166</v>
      </c>
      <c r="Z640" s="888"/>
      <c r="AP640" s="860"/>
      <c r="AQ640" s="628"/>
      <c r="AR640" s="628"/>
      <c r="AS640" s="628"/>
      <c r="AT640" s="854" t="s">
        <v>98</v>
      </c>
      <c r="AU640" s="857" t="e">
        <f aca="false">AU638-(AU644*AU642)</f>
        <v>#REF!</v>
      </c>
      <c r="AV640" s="857" t="e">
        <f aca="false">AV638-(AV644*AU642)</f>
        <v>#REF!</v>
      </c>
      <c r="AW640" s="628"/>
      <c r="AX640" s="857" t="e">
        <f aca="false">AX638-(AX644*AX642)</f>
        <v>#REF!</v>
      </c>
      <c r="AY640" s="857" t="e">
        <f aca="false">AY638-(AY644*AX642)</f>
        <v>#REF!</v>
      </c>
      <c r="AZ640" s="628"/>
      <c r="BA640" s="857" t="e">
        <f aca="false">BA638-(BA644*BA642)</f>
        <v>#REF!</v>
      </c>
      <c r="BB640" s="857" t="e">
        <f aca="false">BB638-(BB644*BA642)</f>
        <v>#REF!</v>
      </c>
      <c r="BC640" s="628"/>
      <c r="BD640" s="857" t="e">
        <f aca="false">BD638-(BD644*BD642)</f>
        <v>#REF!</v>
      </c>
      <c r="BE640" s="857" t="e">
        <f aca="false">BE638-(BE644*BD642)</f>
        <v>#REF!</v>
      </c>
      <c r="BF640" s="628"/>
      <c r="BG640" s="857" t="e">
        <f aca="false">BG638-(BG644*BG642)</f>
        <v>#REF!</v>
      </c>
      <c r="BH640" s="857" t="e">
        <f aca="false">BH638-(BH644*BG642)</f>
        <v>#REF!</v>
      </c>
      <c r="BI640" s="854"/>
      <c r="BJ640" s="857" t="e">
        <f aca="false">BJ638-(BJ644*BJ642)</f>
        <v>#DIV/0!</v>
      </c>
      <c r="BK640" s="857" t="e">
        <f aca="false">BK638-(BK644*BJ642)</f>
        <v>#DIV/0!</v>
      </c>
      <c r="BL640" s="628"/>
      <c r="BM640" s="857" t="e">
        <f aca="false">BM638-(BM644*BM642)</f>
        <v>#DIV/0!</v>
      </c>
      <c r="BN640" s="857" t="e">
        <f aca="false">BN638-(BN644*BM642)</f>
        <v>#DIV/0!</v>
      </c>
      <c r="BO640" s="628"/>
      <c r="BP640" s="857" t="e">
        <f aca="false">BP638-(BP644*BP642)</f>
        <v>#DIV/0!</v>
      </c>
      <c r="BQ640" s="857" t="e">
        <f aca="false">BQ638-(BQ644*BP642)</f>
        <v>#DIV/0!</v>
      </c>
      <c r="BR640" s="628"/>
      <c r="BS640" s="857" t="e">
        <f aca="false">BS638-(BS644*BS642)</f>
        <v>#DIV/0!</v>
      </c>
      <c r="BT640" s="857" t="e">
        <f aca="false">BT638-(BT644*BS642)</f>
        <v>#DIV/0!</v>
      </c>
      <c r="BU640" s="628"/>
      <c r="BV640" s="860"/>
    </row>
    <row r="641" s="810" customFormat="true" ht="14.25" hidden="false" customHeight="false" outlineLevel="0" collapsed="false">
      <c r="A641" s="846"/>
      <c r="B641" s="846"/>
      <c r="C641" s="858"/>
      <c r="D641" s="946"/>
      <c r="E641" s="946"/>
      <c r="F641" s="946"/>
      <c r="G641" s="946"/>
      <c r="H641" s="946"/>
      <c r="I641" s="946"/>
      <c r="J641" s="946"/>
      <c r="K641" s="946"/>
      <c r="R641" s="854" t="s">
        <v>365</v>
      </c>
      <c r="S641" s="855" t="e">
        <f aca="false">IF((0.67*S642)&gt;S638,"no","yes")</f>
        <v>#DIV/0!</v>
      </c>
      <c r="T641" s="855" t="e">
        <f aca="false">IF((0.67*T642)&gt;T638,"no","yes")</f>
        <v>#DIV/0!</v>
      </c>
      <c r="U641" s="855" t="e">
        <f aca="false">IF((0.67*U642)&gt;U638,"no","yes")</f>
        <v>#DIV/0!</v>
      </c>
      <c r="Z641" s="727"/>
      <c r="AP641" s="860"/>
      <c r="AS641" s="861" t="s">
        <v>366</v>
      </c>
      <c r="AT641" s="861"/>
      <c r="AU641" s="856" t="n">
        <v>1</v>
      </c>
      <c r="AX641" s="856" t="n">
        <v>1</v>
      </c>
      <c r="BA641" s="856" t="n">
        <v>1</v>
      </c>
      <c r="BD641" s="856" t="n">
        <v>1</v>
      </c>
      <c r="BG641" s="856" t="n">
        <v>1</v>
      </c>
      <c r="BI641" s="854"/>
      <c r="BJ641" s="856" t="n">
        <v>1</v>
      </c>
      <c r="BM641" s="856" t="n">
        <v>1</v>
      </c>
      <c r="BP641" s="856" t="n">
        <v>1</v>
      </c>
      <c r="BS641" s="856" t="n">
        <v>1</v>
      </c>
      <c r="BV641" s="860"/>
    </row>
    <row r="642" s="810" customFormat="true" ht="14.25" hidden="false" customHeight="false" outlineLevel="0" collapsed="false">
      <c r="A642" s="862" t="str">
        <f aca="false">HYPERLINK("#"&amp;"'"&amp;A$1&amp;"'!a1","Back to top")</f>
        <v>Back to top</v>
      </c>
      <c r="B642" s="862"/>
      <c r="C642" s="858"/>
      <c r="D642" s="946"/>
      <c r="E642" s="946"/>
      <c r="F642" s="946"/>
      <c r="G642" s="946"/>
      <c r="H642" s="946"/>
      <c r="I642" s="946"/>
      <c r="J642" s="946"/>
      <c r="K642" s="946"/>
      <c r="N642" s="669"/>
      <c r="O642" s="669"/>
      <c r="R642" s="854" t="s">
        <v>371</v>
      </c>
      <c r="S642" s="855" t="e">
        <f aca="false">_xlfn.STDEV.P(S618:S637)</f>
        <v>#DIV/0!</v>
      </c>
      <c r="T642" s="855" t="e">
        <f aca="false" t="array" ref="T642:T642">IF(S646="Y",SQRT(SUM(IFERROR(O618:O637*(S618:S637-(T638))^2,0))/((COUNTIFS(O618:O637,"&lt;&gt;"&amp;"")-1)/COUNTIFS(O618:O637,"&lt;&gt;"&amp;"")*SUM(O618:O637))),_xlfn.STDEV.P(T618:T637))</f>
        <v>#DIV/0!</v>
      </c>
      <c r="U642" s="855" t="e">
        <f aca="false" t="array" ref="U642:U642">SQRT(SUM(IFERROR(O618:O637*(S618:S637-(U638))^2,0))/((COUNTIFS(O618:O637,"&lt;&gt;"&amp;"")-1)/COUNTIFS(O618:O637,"&lt;&gt;"&amp;"")*SUM(O618:O637)))</f>
        <v>#DIV/0!</v>
      </c>
      <c r="Z642" s="727"/>
      <c r="AP642" s="860"/>
      <c r="AS642" s="861"/>
      <c r="AT642" s="861"/>
      <c r="AU642" s="856" t="n">
        <v>1</v>
      </c>
      <c r="AX642" s="856" t="n">
        <v>1</v>
      </c>
      <c r="BA642" s="856" t="n">
        <v>1</v>
      </c>
      <c r="BD642" s="856" t="n">
        <v>1</v>
      </c>
      <c r="BG642" s="856" t="n">
        <v>1</v>
      </c>
      <c r="BI642" s="854"/>
      <c r="BJ642" s="856" t="n">
        <v>1</v>
      </c>
      <c r="BM642" s="856" t="n">
        <v>1</v>
      </c>
      <c r="BP642" s="856" t="n">
        <v>1</v>
      </c>
      <c r="BS642" s="856" t="n">
        <v>1</v>
      </c>
      <c r="BV642" s="860"/>
    </row>
    <row r="643" s="810" customFormat="true" ht="15" hidden="false" customHeight="false" outlineLevel="0" collapsed="false">
      <c r="A643" s="846"/>
      <c r="B643" s="846"/>
      <c r="C643" s="858"/>
      <c r="D643" s="946"/>
      <c r="E643" s="946"/>
      <c r="F643" s="946"/>
      <c r="G643" s="946"/>
      <c r="H643" s="946"/>
      <c r="I643" s="946"/>
      <c r="J643" s="946"/>
      <c r="K643" s="946"/>
      <c r="R643" s="863" t="s">
        <v>372</v>
      </c>
      <c r="S643" s="864" t="n">
        <f aca="false">COUNTIF(S618:S637,"&gt;0")</f>
        <v>0</v>
      </c>
      <c r="T643" s="864" t="n">
        <f aca="false">COUNTIF(T618:T637,"&gt;0")</f>
        <v>0</v>
      </c>
      <c r="U643" s="865"/>
      <c r="V643" s="866" t="s">
        <v>369</v>
      </c>
      <c r="Z643" s="727"/>
      <c r="AP643" s="860"/>
      <c r="AT643" s="854" t="s">
        <v>365</v>
      </c>
      <c r="AU643" s="857" t="e">
        <f aca="false">IF((0.67*AU644)&gt;AU638,"no","yes")</f>
        <v>#REF!</v>
      </c>
      <c r="AV643" s="857" t="e">
        <f aca="false">IF((0.67*AV644)&gt;AV638,"no","yes")</f>
        <v>#REF!</v>
      </c>
      <c r="AX643" s="857" t="e">
        <f aca="false">IF((0.67*AX644)&gt;AX638,"no","yes")</f>
        <v>#REF!</v>
      </c>
      <c r="AY643" s="857" t="e">
        <f aca="false">IF((0.67*AY644)&gt;AY638,"no","yes")</f>
        <v>#REF!</v>
      </c>
      <c r="BA643" s="857" t="e">
        <f aca="false">IF((0.67*BA644)&gt;BA638,"no","yes")</f>
        <v>#REF!</v>
      </c>
      <c r="BB643" s="857" t="e">
        <f aca="false">IF((0.67*BB644)&gt;BB638,"no","yes")</f>
        <v>#REF!</v>
      </c>
      <c r="BD643" s="857" t="e">
        <f aca="false">IF((0.67*BD644)&gt;BD638,"no","yes")</f>
        <v>#REF!</v>
      </c>
      <c r="BE643" s="857" t="e">
        <f aca="false">IF((0.67*BE644)&gt;BE638,"no","yes")</f>
        <v>#REF!</v>
      </c>
      <c r="BG643" s="857" t="e">
        <f aca="false">IF((0.67*BG644)&gt;BG638,"no","yes")</f>
        <v>#REF!</v>
      </c>
      <c r="BH643" s="857" t="e">
        <f aca="false">IF((0.67*BH644)&gt;BH638,"no","yes")</f>
        <v>#REF!</v>
      </c>
      <c r="BI643" s="863"/>
      <c r="BJ643" s="857" t="e">
        <f aca="false">IF((0.67*BJ644)&gt;BJ638,"no","yes")</f>
        <v>#DIV/0!</v>
      </c>
      <c r="BK643" s="857" t="e">
        <f aca="false">IF((0.67*BK644)&gt;BK638,"no","yes")</f>
        <v>#DIV/0!</v>
      </c>
      <c r="BM643" s="857" t="e">
        <f aca="false">IF((0.67*BM644)&gt;BM638,"no","yes")</f>
        <v>#DIV/0!</v>
      </c>
      <c r="BN643" s="857" t="e">
        <f aca="false">IF((0.67*BN644)&gt;BN638,"no","yes")</f>
        <v>#DIV/0!</v>
      </c>
      <c r="BP643" s="857" t="e">
        <f aca="false">IF((0.67*BP644)&gt;BP638,"no","yes")</f>
        <v>#DIV/0!</v>
      </c>
      <c r="BQ643" s="857" t="e">
        <f aca="false">IF((0.67*BQ644)&gt;BQ638,"no","yes")</f>
        <v>#DIV/0!</v>
      </c>
      <c r="BS643" s="857" t="e">
        <f aca="false">IF((0.67*BS644)&gt;BS638,"no","yes")</f>
        <v>#DIV/0!</v>
      </c>
      <c r="BT643" s="857" t="e">
        <f aca="false">IF((0.67*BT644)&gt;BT638,"no","yes")</f>
        <v>#DIV/0!</v>
      </c>
      <c r="BV643" s="860"/>
    </row>
    <row r="644" s="810" customFormat="true" ht="14.25" hidden="false" customHeight="false" outlineLevel="0" collapsed="false">
      <c r="A644" s="846"/>
      <c r="B644" s="846"/>
      <c r="C644" s="828"/>
      <c r="D644" s="946"/>
      <c r="E644" s="946"/>
      <c r="F644" s="946"/>
      <c r="G644" s="946"/>
      <c r="H644" s="946"/>
      <c r="I644" s="946"/>
      <c r="J644" s="946"/>
      <c r="K644" s="946"/>
      <c r="T644" s="838"/>
      <c r="U644" s="838"/>
      <c r="V644" s="894"/>
      <c r="W644" s="895"/>
      <c r="X644" s="896"/>
      <c r="Z644" s="727"/>
      <c r="AP644" s="860"/>
      <c r="AT644" s="854" t="s">
        <v>371</v>
      </c>
      <c r="AU644" s="857" t="e">
        <f aca="false">_xlfn.STDEV.P(AU618:AU637)</f>
        <v>#REF!</v>
      </c>
      <c r="AV644" s="857" t="e">
        <f aca="false">_xlfn.STDEV.P(AV618:AV637)</f>
        <v>#REF!</v>
      </c>
      <c r="AX644" s="857" t="e">
        <f aca="false">_xlfn.STDEV.P(AX618:AX637)</f>
        <v>#REF!</v>
      </c>
      <c r="AY644" s="857" t="e">
        <f aca="false">_xlfn.STDEV.P(AY618:AY637)</f>
        <v>#REF!</v>
      </c>
      <c r="BA644" s="857" t="e">
        <f aca="false">_xlfn.STDEV.P(BA618:BA637)</f>
        <v>#REF!</v>
      </c>
      <c r="BB644" s="857" t="e">
        <f aca="false">_xlfn.STDEV.P(BB618:BB637)</f>
        <v>#REF!</v>
      </c>
      <c r="BD644" s="857" t="e">
        <f aca="false">_xlfn.STDEV.P(BD618:BD637)</f>
        <v>#REF!</v>
      </c>
      <c r="BE644" s="857" t="e">
        <f aca="false">_xlfn.STDEV.P(BE618:BE637)</f>
        <v>#REF!</v>
      </c>
      <c r="BG644" s="857" t="e">
        <f aca="false">_xlfn.STDEV.P(BG618:BG637)</f>
        <v>#REF!</v>
      </c>
      <c r="BH644" s="857" t="e">
        <f aca="false">_xlfn.STDEV.P(BH618:BH637)</f>
        <v>#REF!</v>
      </c>
      <c r="BJ644" s="857" t="e">
        <f aca="false">_xlfn.STDEV.P(BJ618:BJ637)</f>
        <v>#DIV/0!</v>
      </c>
      <c r="BK644" s="857" t="e">
        <f aca="false">_xlfn.STDEV.P(BK618:BK637)</f>
        <v>#DIV/0!</v>
      </c>
      <c r="BM644" s="857" t="e">
        <f aca="false">_xlfn.STDEV.P(BM618:BM637)</f>
        <v>#DIV/0!</v>
      </c>
      <c r="BN644" s="857" t="e">
        <f aca="false">_xlfn.STDEV.P(BN618:BN637)</f>
        <v>#DIV/0!</v>
      </c>
      <c r="BP644" s="857" t="e">
        <f aca="false">_xlfn.STDEV.P(BP618:BP637)</f>
        <v>#DIV/0!</v>
      </c>
      <c r="BQ644" s="857" t="e">
        <f aca="false">_xlfn.STDEV.P(BQ618:BQ637)</f>
        <v>#DIV/0!</v>
      </c>
      <c r="BS644" s="857" t="e">
        <f aca="false">_xlfn.STDEV.P(BS618:BS637)</f>
        <v>#DIV/0!</v>
      </c>
      <c r="BT644" s="857" t="e">
        <f aca="false">_xlfn.STDEV.P(BT618:BT637)</f>
        <v>#DIV/0!</v>
      </c>
      <c r="BV644" s="860"/>
    </row>
    <row r="645" s="810" customFormat="true" ht="15" hidden="false" customHeight="false" outlineLevel="0" collapsed="false">
      <c r="A645" s="846"/>
      <c r="B645" s="846"/>
      <c r="C645" s="828"/>
      <c r="D645" s="946"/>
      <c r="E645" s="946"/>
      <c r="F645" s="946"/>
      <c r="G645" s="946"/>
      <c r="H645" s="946"/>
      <c r="I645" s="946"/>
      <c r="J645" s="946"/>
      <c r="K645" s="946"/>
      <c r="S645" s="869" t="s">
        <v>373</v>
      </c>
      <c r="T645" s="838"/>
      <c r="V645" s="897"/>
      <c r="W645" s="898"/>
      <c r="X645" s="899"/>
      <c r="Z645" s="727"/>
      <c r="AP645" s="860"/>
      <c r="AT645" s="863" t="s">
        <v>372</v>
      </c>
      <c r="AU645" s="868" t="n">
        <f aca="false">COUNTIF(AU618:AU637,"&gt;0")</f>
        <v>0</v>
      </c>
      <c r="AV645" s="868" t="n">
        <f aca="false">COUNTIF(AV618:AV637,"&gt;0")</f>
        <v>0</v>
      </c>
      <c r="AX645" s="868" t="n">
        <f aca="false">COUNTIF(AX618:AX637,"&gt;0")</f>
        <v>0</v>
      </c>
      <c r="AY645" s="868" t="n">
        <f aca="false">COUNTIF(AY618:AY637,"&gt;0")</f>
        <v>0</v>
      </c>
      <c r="BA645" s="868" t="n">
        <f aca="false">COUNTIF(BA618:BA637,"&gt;0")</f>
        <v>0</v>
      </c>
      <c r="BB645" s="868" t="n">
        <f aca="false">COUNTIF(BB618:BB637,"&gt;0")</f>
        <v>0</v>
      </c>
      <c r="BD645" s="868" t="n">
        <f aca="false">COUNTIF(BD618:BD637,"&gt;0")</f>
        <v>0</v>
      </c>
      <c r="BE645" s="868" t="n">
        <f aca="false">COUNTIF(BE618:BE637,"&gt;0")</f>
        <v>0</v>
      </c>
      <c r="BG645" s="868" t="n">
        <f aca="false">COUNTIF(BG618:BG637,"&gt;0")</f>
        <v>0</v>
      </c>
      <c r="BH645" s="868" t="n">
        <f aca="false">COUNTIF(BH618:BH637,"&gt;0")</f>
        <v>0</v>
      </c>
      <c r="BJ645" s="868" t="n">
        <f aca="false">COUNTIF(BJ618:BJ637,"&gt;0")</f>
        <v>0</v>
      </c>
      <c r="BK645" s="868" t="n">
        <f aca="false">COUNTIF(BK618:BK637,"&gt;0")</f>
        <v>0</v>
      </c>
      <c r="BM645" s="868" t="n">
        <f aca="false">COUNTIF(BM618:BM637,"&gt;0")</f>
        <v>0</v>
      </c>
      <c r="BN645" s="868" t="n">
        <f aca="false">COUNTIF(BN618:BN637,"&gt;0")</f>
        <v>0</v>
      </c>
      <c r="BP645" s="868" t="n">
        <f aca="false">COUNTIF(BP618:BP637,"&gt;0")</f>
        <v>0</v>
      </c>
      <c r="BQ645" s="868" t="n">
        <f aca="false">COUNTIF(BQ618:BQ637,"&gt;0")</f>
        <v>0</v>
      </c>
      <c r="BS645" s="868" t="n">
        <f aca="false">COUNTIF(BS618:BS637,"&gt;0")</f>
        <v>0</v>
      </c>
      <c r="BT645" s="868" t="n">
        <f aca="false">COUNTIF(BT618:BT637,"&gt;0")</f>
        <v>0</v>
      </c>
      <c r="BV645" s="860"/>
    </row>
    <row r="646" s="810" customFormat="true" ht="14.25" hidden="false" customHeight="false" outlineLevel="0" collapsed="false">
      <c r="A646" s="846"/>
      <c r="B646" s="846"/>
      <c r="C646" s="828"/>
      <c r="D646" s="946"/>
      <c r="E646" s="946"/>
      <c r="F646" s="946"/>
      <c r="G646" s="946"/>
      <c r="H646" s="946"/>
      <c r="I646" s="946"/>
      <c r="J646" s="946"/>
      <c r="K646" s="946"/>
      <c r="S646" s="870" t="s">
        <v>166</v>
      </c>
      <c r="T646" s="838"/>
      <c r="V646" s="897"/>
      <c r="W646" s="898"/>
      <c r="X646" s="899"/>
      <c r="Z646" s="727"/>
      <c r="AP646" s="860"/>
      <c r="AT646" s="828"/>
      <c r="BV646" s="860"/>
    </row>
    <row r="647" s="810" customFormat="true" ht="14.25" hidden="false" customHeight="false" outlineLevel="0" collapsed="false">
      <c r="A647" s="846"/>
      <c r="B647" s="846"/>
      <c r="C647" s="828"/>
      <c r="D647" s="946"/>
      <c r="E647" s="946"/>
      <c r="F647" s="946"/>
      <c r="G647" s="946"/>
      <c r="H647" s="946"/>
      <c r="I647" s="946"/>
      <c r="J647" s="946"/>
      <c r="K647" s="946"/>
      <c r="T647" s="838"/>
      <c r="V647" s="902"/>
      <c r="W647" s="903"/>
      <c r="X647" s="904"/>
      <c r="Z647" s="727"/>
      <c r="AP647" s="860"/>
      <c r="AT647" s="828"/>
      <c r="BV647" s="860"/>
    </row>
    <row r="648" s="810" customFormat="true" ht="18" hidden="false" customHeight="false" outlineLevel="0" collapsed="false">
      <c r="C648" s="846"/>
      <c r="D648" s="947"/>
      <c r="E648" s="947"/>
      <c r="F648" s="947"/>
      <c r="G648" s="947"/>
      <c r="H648" s="947"/>
      <c r="I648" s="947"/>
      <c r="J648" s="947"/>
      <c r="K648" s="947"/>
      <c r="Z648" s="727"/>
      <c r="AP648" s="805"/>
      <c r="BV648" s="805"/>
    </row>
    <row r="649" s="600" customFormat="true" ht="15.75" hidden="false" customHeight="false" outlineLevel="0" collapsed="false">
      <c r="A649" s="800" t="n">
        <f aca="false">1+A615</f>
        <v>18</v>
      </c>
      <c r="B649" s="800"/>
      <c r="C649" s="801" t="s">
        <v>558</v>
      </c>
      <c r="D649" s="881"/>
      <c r="E649" s="881"/>
      <c r="F649" s="881"/>
      <c r="G649" s="881"/>
      <c r="H649" s="881"/>
      <c r="K649" s="881"/>
      <c r="L649" s="881"/>
      <c r="M649" s="802"/>
      <c r="N649" s="802"/>
      <c r="O649" s="802"/>
      <c r="T649" s="883"/>
      <c r="U649" s="883"/>
      <c r="Z649" s="883"/>
      <c r="AQ649" s="771" t="n">
        <f aca="false">A649</f>
        <v>18</v>
      </c>
      <c r="AR649" s="771" t="str">
        <f aca="false">C649</f>
        <v>t CH4-CO2-eq Reduced per Land Unit</v>
      </c>
      <c r="AT649" s="883"/>
    </row>
    <row r="650" s="667" customFormat="true" ht="15" hidden="false" customHeight="false" outlineLevel="0" collapsed="false">
      <c r="A650" s="884"/>
      <c r="B650" s="884"/>
      <c r="C650" s="884"/>
      <c r="D650" s="785"/>
      <c r="E650" s="785"/>
      <c r="F650" s="785"/>
      <c r="G650" s="785"/>
      <c r="H650" s="785"/>
      <c r="K650" s="785"/>
      <c r="L650" s="785"/>
      <c r="M650" s="810"/>
      <c r="N650" s="810"/>
      <c r="O650" s="810"/>
      <c r="T650" s="708"/>
      <c r="U650" s="708"/>
      <c r="Z650" s="728"/>
      <c r="AP650" s="729"/>
      <c r="AQ650" s="628"/>
      <c r="AR650" s="628"/>
      <c r="AS650" s="628"/>
      <c r="AT650" s="628"/>
      <c r="AU650" s="809" t="e">
        <f aca="false">IF($AT$44="Region",'Advanced Controls'!$A$59,#REF!)</f>
        <v>#REF!</v>
      </c>
      <c r="AV650" s="809"/>
      <c r="AW650" s="628"/>
      <c r="AX650" s="809" t="e">
        <f aca="false">IF($AT$44="Region",'Advanced Controls'!$A$60,#REF!)</f>
        <v>#REF!</v>
      </c>
      <c r="AY650" s="809"/>
      <c r="AZ650" s="628"/>
      <c r="BA650" s="809" t="e">
        <f aca="false">IF($AT$44="Region",'Advanced Controls'!$A$61,#REF!)</f>
        <v>#REF!</v>
      </c>
      <c r="BB650" s="809"/>
      <c r="BC650" s="628"/>
      <c r="BD650" s="809" t="e">
        <f aca="false">IF($AT$44="Region",'Advanced Controls'!$A$62,#REF!)</f>
        <v>#REF!</v>
      </c>
      <c r="BE650" s="809"/>
      <c r="BF650" s="628"/>
      <c r="BG650" s="809" t="e">
        <f aca="false">IF($AT$44="Region",'Advanced Controls'!$A$63,#REF!)</f>
        <v>#REF!</v>
      </c>
      <c r="BH650" s="809"/>
      <c r="BI650" s="628"/>
      <c r="BJ650" s="809" t="s">
        <v>80</v>
      </c>
      <c r="BK650" s="809"/>
      <c r="BL650" s="628"/>
      <c r="BM650" s="809" t="s">
        <v>81</v>
      </c>
      <c r="BN650" s="809"/>
      <c r="BO650" s="628"/>
      <c r="BP650" s="809" t="s">
        <v>82</v>
      </c>
      <c r="BQ650" s="809"/>
      <c r="BR650" s="628"/>
      <c r="BS650" s="809" t="s">
        <v>83</v>
      </c>
      <c r="BT650" s="809"/>
      <c r="BU650" s="628"/>
      <c r="BV650" s="729"/>
    </row>
    <row r="651" s="667" customFormat="true" ht="45.75" hidden="false" customHeight="false" outlineLevel="0" collapsed="false">
      <c r="A651" s="848" t="s">
        <v>329</v>
      </c>
      <c r="B651" s="812" t="s">
        <v>104</v>
      </c>
      <c r="C651" s="816" t="s">
        <v>330</v>
      </c>
      <c r="D651" s="907" t="s">
        <v>331</v>
      </c>
      <c r="E651" s="907" t="s">
        <v>332</v>
      </c>
      <c r="F651" s="816" t="s">
        <v>333</v>
      </c>
      <c r="G651" s="815" t="s">
        <v>326</v>
      </c>
      <c r="H651" s="816" t="s">
        <v>334</v>
      </c>
      <c r="I651" s="816" t="s">
        <v>335</v>
      </c>
      <c r="J651" s="816" t="s">
        <v>336</v>
      </c>
      <c r="K651" s="908" t="s">
        <v>337</v>
      </c>
      <c r="L651" s="818" t="s">
        <v>338</v>
      </c>
      <c r="M651" s="819" t="s">
        <v>339</v>
      </c>
      <c r="N651" s="820" t="s">
        <v>340</v>
      </c>
      <c r="O651" s="821" t="s">
        <v>341</v>
      </c>
      <c r="P651" s="820" t="s">
        <v>342</v>
      </c>
      <c r="Q651" s="807"/>
      <c r="R651" s="822" t="s">
        <v>343</v>
      </c>
      <c r="S651" s="823" t="s">
        <v>344</v>
      </c>
      <c r="T651" s="824" t="s">
        <v>345</v>
      </c>
      <c r="U651" s="823" t="s">
        <v>346</v>
      </c>
      <c r="V651" s="825" t="s">
        <v>347</v>
      </c>
      <c r="W651" s="807"/>
      <c r="X651" s="807"/>
      <c r="Z651" s="728"/>
      <c r="AP651" s="729"/>
      <c r="AQ651" s="807"/>
      <c r="AR651" s="807"/>
      <c r="AS651" s="825" t="s">
        <v>348</v>
      </c>
      <c r="AT651" s="807"/>
      <c r="AU651" s="826" t="s">
        <v>344</v>
      </c>
      <c r="AV651" s="827" t="s">
        <v>345</v>
      </c>
      <c r="AW651" s="807"/>
      <c r="AX651" s="826" t="s">
        <v>344</v>
      </c>
      <c r="AY651" s="827" t="s">
        <v>345</v>
      </c>
      <c r="AZ651" s="807"/>
      <c r="BA651" s="826" t="s">
        <v>344</v>
      </c>
      <c r="BB651" s="827" t="s">
        <v>345</v>
      </c>
      <c r="BC651" s="807"/>
      <c r="BD651" s="826" t="s">
        <v>344</v>
      </c>
      <c r="BE651" s="827" t="s">
        <v>345</v>
      </c>
      <c r="BF651" s="807"/>
      <c r="BG651" s="826" t="s">
        <v>344</v>
      </c>
      <c r="BH651" s="827" t="s">
        <v>345</v>
      </c>
      <c r="BI651" s="807"/>
      <c r="BJ651" s="826" t="s">
        <v>344</v>
      </c>
      <c r="BK651" s="827" t="s">
        <v>345</v>
      </c>
      <c r="BL651" s="807"/>
      <c r="BM651" s="826" t="s">
        <v>344</v>
      </c>
      <c r="BN651" s="827" t="s">
        <v>345</v>
      </c>
      <c r="BO651" s="807"/>
      <c r="BP651" s="826" t="s">
        <v>344</v>
      </c>
      <c r="BQ651" s="827" t="s">
        <v>345</v>
      </c>
      <c r="BR651" s="807"/>
      <c r="BS651" s="826" t="s">
        <v>344</v>
      </c>
      <c r="BT651" s="827" t="s">
        <v>345</v>
      </c>
      <c r="BU651" s="807"/>
      <c r="BV651" s="729"/>
    </row>
    <row r="652" s="667" customFormat="true" ht="15" hidden="false" customHeight="false" outlineLevel="0" collapsed="false">
      <c r="A652" s="828" t="n">
        <v>1</v>
      </c>
      <c r="B652" s="829" t="str">
        <f aca="false">CONCATENATE(E652,": ",C652)</f>
        <v>OECD90: IPCC 2006</v>
      </c>
      <c r="C652" s="831" t="s">
        <v>559</v>
      </c>
      <c r="D652" s="831" t="s">
        <v>560</v>
      </c>
      <c r="E652" s="831" t="s">
        <v>75</v>
      </c>
      <c r="F652" s="871"/>
      <c r="G652" s="831"/>
      <c r="H652" s="832" t="s">
        <v>253</v>
      </c>
      <c r="I652" s="830" t="n">
        <v>2006</v>
      </c>
      <c r="J652" s="830"/>
      <c r="K652" s="834"/>
      <c r="L652" s="834" t="s">
        <v>561</v>
      </c>
      <c r="M652" s="833" t="n">
        <f aca="false">(K652/1000)*28*1</f>
        <v>0</v>
      </c>
      <c r="N652" s="836" t="s">
        <v>562</v>
      </c>
      <c r="O652" s="837"/>
      <c r="P652" s="833"/>
      <c r="Q652" s="838"/>
      <c r="R652" s="839"/>
      <c r="S652" s="840" t="n">
        <f aca="false">IF(R652="Y","",IF(AND(M652="",K652=""),"",IF(M652="",K652,M652)))</f>
        <v>0</v>
      </c>
      <c r="T652" s="841" t="n">
        <f aca="false">IF(S652="","",IF($S$680="Y",U652,IF(S652&gt;=$S$672-$AB$35*$S$676,IF(S652&lt;=$S$672+$AB$35*$S$676,S652,""),"")))</f>
        <v>0</v>
      </c>
      <c r="U652" s="840" t="n">
        <f aca="false">IF(R652="Y","",IF(AND(M652="",K652=""),"",IF(M652="",K652*O652,M652*O652)))</f>
        <v>0</v>
      </c>
      <c r="V652" s="842" t="str">
        <f aca="false">IF(AND(N652="",L652=""),"",IF(N652="",L652,N652))</f>
        <v>t CH4-CO2-eq/ha/yr</v>
      </c>
      <c r="W652" s="628"/>
      <c r="X652" s="628"/>
      <c r="Z652" s="728"/>
      <c r="AP652" s="729"/>
      <c r="AQ652" s="628"/>
      <c r="AR652" s="628"/>
      <c r="AS652" s="843" t="n">
        <f aca="false">$U652</f>
        <v>0</v>
      </c>
      <c r="AT652" s="628"/>
      <c r="AU652" s="843" t="e">
        <f aca="false">IF($AT$44="region",IF($E652=AU$762,$S652,""),IF($G652=AU$762,$S652,""))</f>
        <v>#REF!</v>
      </c>
      <c r="AV652" s="843" t="e">
        <f aca="false">IF($AT$44="Region",IF($E652=AU$762,$T652,""),IF($G652=AU$762,$T652,""))</f>
        <v>#REF!</v>
      </c>
      <c r="AW652" s="628"/>
      <c r="AX652" s="843" t="e">
        <f aca="false">IF($AT$44="region",IF($E652=AX$762,$S652,""),IF($G652=AX$762,$S652,""))</f>
        <v>#REF!</v>
      </c>
      <c r="AY652" s="843" t="e">
        <f aca="false">IF($AT$44="Region",IF($E652=AX$762,$T652,""),IF($G652=AX$762,$T652,""))</f>
        <v>#REF!</v>
      </c>
      <c r="AZ652" s="628"/>
      <c r="BA652" s="843" t="e">
        <f aca="false">IF($AT$44="region",IF($E652=BA$762,$S652,""),IF($G652=BA$762,$S652,""))</f>
        <v>#REF!</v>
      </c>
      <c r="BB652" s="843" t="e">
        <f aca="false">IF($AT$44="Region",IF($E652=BA$762,$T652,""),IF($G652=BA$762,$T652,""))</f>
        <v>#REF!</v>
      </c>
      <c r="BC652" s="628"/>
      <c r="BD652" s="843" t="e">
        <f aca="false">IF($AT$44="region",IF($E652=BD$762,$S652,""),IF($G652=BD$762,$S652,""))</f>
        <v>#REF!</v>
      </c>
      <c r="BE652" s="843" t="e">
        <f aca="false">IF($AT$44="Region",IF($E652=BD$762,$T652,""),IF($G652=BD$762,$T652,""))</f>
        <v>#REF!</v>
      </c>
      <c r="BF652" s="628"/>
      <c r="BG652" s="843" t="e">
        <f aca="false">IF($AT$44="region",IF($E652=BG$762,$S652,""),IF($G652=BG$762,$S652,""))</f>
        <v>#REF!</v>
      </c>
      <c r="BH652" s="843" t="e">
        <f aca="false">IF($AT$44="Region",IF($E652=BG$762,$T652,""),IF($G652=BG$762,$T652,""))</f>
        <v>#REF!</v>
      </c>
      <c r="BI652" s="628"/>
      <c r="BJ652" s="843" t="str">
        <f aca="false">IF($E652=$BJ$47,S652,"")</f>
        <v/>
      </c>
      <c r="BK652" s="843" t="str">
        <f aca="false">IF($E652=$BJ$47,T652,"")</f>
        <v/>
      </c>
      <c r="BL652" s="628"/>
      <c r="BM652" s="843" t="str">
        <f aca="false">IF($E652=$BM$47,S652,"")</f>
        <v/>
      </c>
      <c r="BN652" s="843" t="str">
        <f aca="false">IF($E652=$BM$47,T652,"")</f>
        <v/>
      </c>
      <c r="BO652" s="628"/>
      <c r="BP652" s="843" t="str">
        <f aca="false">IF($E652=$BP$47,S652,"")</f>
        <v/>
      </c>
      <c r="BQ652" s="843" t="str">
        <f aca="false">IF($E652=$BP$47,T652,"")</f>
        <v/>
      </c>
      <c r="BR652" s="628"/>
      <c r="BS652" s="843" t="str">
        <f aca="false">IF($E652=$BS$47,S652,"")</f>
        <v/>
      </c>
      <c r="BT652" s="843" t="str">
        <f aca="false">IF($E652=$BS$47,T652,"")</f>
        <v/>
      </c>
      <c r="BU652" s="628"/>
      <c r="BV652" s="729"/>
    </row>
    <row r="653" s="667" customFormat="true" ht="15" hidden="false" customHeight="false" outlineLevel="0" collapsed="false">
      <c r="A653" s="828" t="n">
        <v>2</v>
      </c>
      <c r="B653" s="829" t="str">
        <f aca="false">CONCATENATE(E653,": ",C653)</f>
        <v>Eastern Europe: IPCC 2006</v>
      </c>
      <c r="C653" s="831" t="s">
        <v>559</v>
      </c>
      <c r="D653" s="831" t="s">
        <v>560</v>
      </c>
      <c r="E653" s="831" t="s">
        <v>76</v>
      </c>
      <c r="F653" s="831"/>
      <c r="G653" s="831"/>
      <c r="H653" s="832" t="s">
        <v>253</v>
      </c>
      <c r="I653" s="830" t="n">
        <v>2006</v>
      </c>
      <c r="J653" s="830"/>
      <c r="K653" s="837"/>
      <c r="L653" s="834" t="s">
        <v>561</v>
      </c>
      <c r="M653" s="833" t="n">
        <f aca="false">(K653/1000)*28*1</f>
        <v>0</v>
      </c>
      <c r="N653" s="836" t="s">
        <v>562</v>
      </c>
      <c r="O653" s="837"/>
      <c r="P653" s="833"/>
      <c r="Q653" s="838"/>
      <c r="R653" s="839"/>
      <c r="S653" s="840" t="n">
        <f aca="false">IF(R653="Y","",IF(AND(M653="",K653=""),"",IF(M653="",K653,M653)))</f>
        <v>0</v>
      </c>
      <c r="T653" s="841" t="n">
        <f aca="false">IF(S653="","",IF($S$680="Y",U653,IF(S653&gt;=$S$672-$AB$35*$S$676,IF(S653&lt;=$S$672+$AB$35*$S$676,S653,""),"")))</f>
        <v>0</v>
      </c>
      <c r="U653" s="840" t="n">
        <f aca="false">IF(R653="Y","",IF(AND(M653="",K653=""),"",IF(M653="",K653*O653,M653*O653)))</f>
        <v>0</v>
      </c>
      <c r="V653" s="842" t="str">
        <f aca="false">IF(AND(N653="",L653=""),"",IF(N653="",L653,N653))</f>
        <v>t CH4-CO2-eq/ha/yr</v>
      </c>
      <c r="W653" s="628"/>
      <c r="X653" s="628"/>
      <c r="Z653" s="728"/>
      <c r="AP653" s="729"/>
      <c r="AQ653" s="628"/>
      <c r="AR653" s="628"/>
      <c r="AS653" s="844"/>
      <c r="AT653" s="628"/>
      <c r="AU653" s="843" t="e">
        <f aca="false">IF($AT$44="region",IF($E653=AU$762,$S653,""),IF($G653=AU$762,$S653,""))</f>
        <v>#REF!</v>
      </c>
      <c r="AV653" s="843" t="e">
        <f aca="false">IF($AT$44="Region",IF($E653=AU$762,$T653,""),IF($G653=AU$762,$T653,""))</f>
        <v>#REF!</v>
      </c>
      <c r="AW653" s="628"/>
      <c r="AX653" s="843" t="e">
        <f aca="false">IF($AT$44="region",IF($E653=AX$762,$S653,""),IF($G653=AX$762,$S653,""))</f>
        <v>#REF!</v>
      </c>
      <c r="AY653" s="843" t="e">
        <f aca="false">IF($AT$44="Region",IF($E653=AX$762,$T653,""),IF($G653=AX$762,$T653,""))</f>
        <v>#REF!</v>
      </c>
      <c r="AZ653" s="628"/>
      <c r="BA653" s="843" t="e">
        <f aca="false">IF($AT$44="region",IF($E653=BA$762,$S653,""),IF($G653=BA$762,$S653,""))</f>
        <v>#REF!</v>
      </c>
      <c r="BB653" s="843" t="e">
        <f aca="false">IF($AT$44="Region",IF($E653=BA$762,$T653,""),IF($G653=BA$762,$T653,""))</f>
        <v>#REF!</v>
      </c>
      <c r="BC653" s="628"/>
      <c r="BD653" s="843" t="e">
        <f aca="false">IF($AT$44="region",IF($E653=BD$762,$S653,""),IF($G653=BD$762,$S653,""))</f>
        <v>#REF!</v>
      </c>
      <c r="BE653" s="843" t="e">
        <f aca="false">IF($AT$44="Region",IF($E653=BD$762,$T653,""),IF($G653=BD$762,$T653,""))</f>
        <v>#REF!</v>
      </c>
      <c r="BF653" s="628"/>
      <c r="BG653" s="843" t="e">
        <f aca="false">IF($AT$44="region",IF($E653=BG$762,$S653,""),IF($G653=BG$762,$S653,""))</f>
        <v>#REF!</v>
      </c>
      <c r="BH653" s="843" t="e">
        <f aca="false">IF($AT$44="Region",IF($E653=BG$762,$T653,""),IF($G653=BG$762,$T653,""))</f>
        <v>#REF!</v>
      </c>
      <c r="BI653" s="628"/>
      <c r="BJ653" s="843" t="str">
        <f aca="false">IF($E653=$BJ$47,S653,"")</f>
        <v/>
      </c>
      <c r="BK653" s="843" t="str">
        <f aca="false">IF($E653=$BJ$47,T653,"")</f>
        <v/>
      </c>
      <c r="BL653" s="628"/>
      <c r="BM653" s="843" t="str">
        <f aca="false">IF($E653=$BM$47,S653,"")</f>
        <v/>
      </c>
      <c r="BN653" s="843" t="str">
        <f aca="false">IF($E653=$BM$47,T653,"")</f>
        <v/>
      </c>
      <c r="BO653" s="628"/>
      <c r="BP653" s="843" t="str">
        <f aca="false">IF($E653=$BP$47,S653,"")</f>
        <v/>
      </c>
      <c r="BQ653" s="843" t="str">
        <f aca="false">IF($E653=$BP$47,T653,"")</f>
        <v/>
      </c>
      <c r="BR653" s="628"/>
      <c r="BS653" s="843" t="str">
        <f aca="false">IF($E653=$BS$47,S653,"")</f>
        <v/>
      </c>
      <c r="BT653" s="843" t="str">
        <f aca="false">IF($E653=$BS$47,T653,"")</f>
        <v/>
      </c>
      <c r="BU653" s="628"/>
      <c r="BV653" s="729"/>
    </row>
    <row r="654" s="667" customFormat="true" ht="15" hidden="false" customHeight="false" outlineLevel="0" collapsed="false">
      <c r="A654" s="828" t="n">
        <v>3</v>
      </c>
      <c r="B654" s="829" t="str">
        <f aca="false">CONCATENATE(E654,": ",C654)</f>
        <v>Asia (Sans Japan): IPCC 2006</v>
      </c>
      <c r="C654" s="830" t="s">
        <v>559</v>
      </c>
      <c r="D654" s="830" t="s">
        <v>560</v>
      </c>
      <c r="E654" s="831" t="s">
        <v>77</v>
      </c>
      <c r="F654" s="830"/>
      <c r="G654" s="831"/>
      <c r="H654" s="832" t="s">
        <v>253</v>
      </c>
      <c r="I654" s="830" t="n">
        <v>2006</v>
      </c>
      <c r="J654" s="830"/>
      <c r="K654" s="833"/>
      <c r="L654" s="834" t="s">
        <v>561</v>
      </c>
      <c r="M654" s="833" t="n">
        <f aca="false">(K654/1000)*28*1</f>
        <v>0</v>
      </c>
      <c r="N654" s="836" t="s">
        <v>562</v>
      </c>
      <c r="O654" s="837"/>
      <c r="P654" s="833"/>
      <c r="Q654" s="838"/>
      <c r="R654" s="839"/>
      <c r="S654" s="840" t="n">
        <f aca="false">IF(R654="Y","",IF(AND(M654="",K654=""),"",IF(M654="",K654,M654)))</f>
        <v>0</v>
      </c>
      <c r="T654" s="841" t="n">
        <f aca="false">IF(S654="","",IF($S$680="Y",U654,IF(S654&gt;=$S$672-$AB$35*$S$676,IF(S654&lt;=$S$672+$AB$35*$S$676,S654,""),"")))</f>
        <v>0</v>
      </c>
      <c r="U654" s="840" t="n">
        <f aca="false">IF(R654="Y","",IF(AND(M654="",K654=""),"",IF(M654="",K654*O654,M654*O654)))</f>
        <v>0</v>
      </c>
      <c r="V654" s="842" t="str">
        <f aca="false">IF(AND(N654="",L654=""),"",IF(N654="",L654,N654))</f>
        <v>t CH4-CO2-eq/ha/yr</v>
      </c>
      <c r="W654" s="628"/>
      <c r="X654" s="628"/>
      <c r="Z654" s="728"/>
      <c r="AP654" s="729"/>
      <c r="AQ654" s="628"/>
      <c r="AR654" s="628"/>
      <c r="AS654" s="810"/>
      <c r="AT654" s="628"/>
      <c r="AU654" s="843" t="e">
        <f aca="false">IF($AT$44="region",IF($E654=AU$762,$S654,""),IF($G654=AU$762,$S654,""))</f>
        <v>#REF!</v>
      </c>
      <c r="AV654" s="843" t="e">
        <f aca="false">IF($AT$44="Region",IF($E654=AU$762,$T654,""),IF($G654=AU$762,$T654,""))</f>
        <v>#REF!</v>
      </c>
      <c r="AW654" s="628"/>
      <c r="AX654" s="843" t="e">
        <f aca="false">IF($AT$44="region",IF($E654=AX$762,$S654,""),IF($G654=AX$762,$S654,""))</f>
        <v>#REF!</v>
      </c>
      <c r="AY654" s="843" t="e">
        <f aca="false">IF($AT$44="Region",IF($E654=AX$762,$T654,""),IF($G654=AX$762,$T654,""))</f>
        <v>#REF!</v>
      </c>
      <c r="AZ654" s="628"/>
      <c r="BA654" s="843" t="e">
        <f aca="false">IF($AT$44="region",IF($E654=BA$762,$S654,""),IF($G654=BA$762,$S654,""))</f>
        <v>#REF!</v>
      </c>
      <c r="BB654" s="843" t="e">
        <f aca="false">IF($AT$44="Region",IF($E654=BA$762,$T654,""),IF($G654=BA$762,$T654,""))</f>
        <v>#REF!</v>
      </c>
      <c r="BC654" s="628"/>
      <c r="BD654" s="843" t="e">
        <f aca="false">IF($AT$44="region",IF($E654=BD$762,$S654,""),IF($G654=BD$762,$S654,""))</f>
        <v>#REF!</v>
      </c>
      <c r="BE654" s="843" t="e">
        <f aca="false">IF($AT$44="Region",IF($E654=BD$762,$T654,""),IF($G654=BD$762,$T654,""))</f>
        <v>#REF!</v>
      </c>
      <c r="BF654" s="628"/>
      <c r="BG654" s="843" t="e">
        <f aca="false">IF($AT$44="region",IF($E654=BG$762,$S654,""),IF($G654=BG$762,$S654,""))</f>
        <v>#REF!</v>
      </c>
      <c r="BH654" s="843" t="e">
        <f aca="false">IF($AT$44="Region",IF($E654=BG$762,$T654,""),IF($G654=BG$762,$T654,""))</f>
        <v>#REF!</v>
      </c>
      <c r="BI654" s="628"/>
      <c r="BJ654" s="843" t="str">
        <f aca="false">IF($E654=$BJ$47,S654,"")</f>
        <v/>
      </c>
      <c r="BK654" s="843" t="str">
        <f aca="false">IF($E654=$BJ$47,T654,"")</f>
        <v/>
      </c>
      <c r="BL654" s="628"/>
      <c r="BM654" s="843" t="str">
        <f aca="false">IF($E654=$BM$47,S654,"")</f>
        <v/>
      </c>
      <c r="BN654" s="843" t="str">
        <f aca="false">IF($E654=$BM$47,T654,"")</f>
        <v/>
      </c>
      <c r="BO654" s="628"/>
      <c r="BP654" s="843" t="str">
        <f aca="false">IF($E654=$BP$47,S654,"")</f>
        <v/>
      </c>
      <c r="BQ654" s="843" t="str">
        <f aca="false">IF($E654=$BP$47,T654,"")</f>
        <v/>
      </c>
      <c r="BR654" s="628"/>
      <c r="BS654" s="843" t="str">
        <f aca="false">IF($E654=$BS$47,S654,"")</f>
        <v/>
      </c>
      <c r="BT654" s="843" t="str">
        <f aca="false">IF($E654=$BS$47,T654,"")</f>
        <v/>
      </c>
      <c r="BU654" s="628"/>
      <c r="BV654" s="729"/>
    </row>
    <row r="655" s="667" customFormat="true" ht="15" hidden="false" customHeight="false" outlineLevel="0" collapsed="false">
      <c r="A655" s="828" t="n">
        <v>4</v>
      </c>
      <c r="B655" s="829" t="str">
        <f aca="false">CONCATENATE(E655,": ",C655)</f>
        <v>Middle East and Africa: IPCC 2006</v>
      </c>
      <c r="C655" s="830" t="s">
        <v>559</v>
      </c>
      <c r="D655" s="830" t="s">
        <v>560</v>
      </c>
      <c r="E655" s="831" t="s">
        <v>78</v>
      </c>
      <c r="F655" s="830"/>
      <c r="G655" s="831"/>
      <c r="H655" s="832" t="s">
        <v>253</v>
      </c>
      <c r="I655" s="830" t="n">
        <v>2006</v>
      </c>
      <c r="J655" s="830"/>
      <c r="K655" s="833"/>
      <c r="L655" s="834" t="s">
        <v>561</v>
      </c>
      <c r="M655" s="833" t="n">
        <f aca="false">(K655/1000)*28*1</f>
        <v>0</v>
      </c>
      <c r="N655" s="836" t="s">
        <v>562</v>
      </c>
      <c r="O655" s="837"/>
      <c r="P655" s="833"/>
      <c r="Q655" s="838"/>
      <c r="R655" s="839"/>
      <c r="S655" s="840" t="n">
        <f aca="false">IF(R655="Y","",IF(AND(M655="",K655=""),"",IF(M655="",K655,M655)))</f>
        <v>0</v>
      </c>
      <c r="T655" s="841" t="n">
        <f aca="false">IF(S655="","",IF($S$680="Y",U655,IF(S655&gt;=$S$672-$AB$35*$S$676,IF(S655&lt;=$S$672+$AB$35*$S$676,S655,""),"")))</f>
        <v>0</v>
      </c>
      <c r="U655" s="840" t="n">
        <f aca="false">IF(R655="Y","",IF(AND(M655="",K655=""),"",IF(M655="",K655*O655,M655*O655)))</f>
        <v>0</v>
      </c>
      <c r="V655" s="842" t="str">
        <f aca="false">IF(AND(N655="",L655=""),"",IF(N655="",L655,N655))</f>
        <v>t CH4-CO2-eq/ha/yr</v>
      </c>
      <c r="W655" s="628"/>
      <c r="X655" s="628"/>
      <c r="Z655" s="728"/>
      <c r="AP655" s="729"/>
      <c r="AQ655" s="628"/>
      <c r="AR655" s="628"/>
      <c r="AS655" s="844"/>
      <c r="AT655" s="628"/>
      <c r="AU655" s="843" t="e">
        <f aca="false">IF($AT$44="region",IF($E655=AU$762,$S655,""),IF($G655=AU$762,$S655,""))</f>
        <v>#REF!</v>
      </c>
      <c r="AV655" s="843" t="e">
        <f aca="false">IF($AT$44="Region",IF($E655=AU$762,$T655,""),IF($G655=AU$762,$T655,""))</f>
        <v>#REF!</v>
      </c>
      <c r="AW655" s="628"/>
      <c r="AX655" s="843" t="e">
        <f aca="false">IF($AT$44="region",IF($E655=AX$762,$S655,""),IF($G655=AX$762,$S655,""))</f>
        <v>#REF!</v>
      </c>
      <c r="AY655" s="843" t="e">
        <f aca="false">IF($AT$44="Region",IF($E655=AX$762,$T655,""),IF($G655=AX$762,$T655,""))</f>
        <v>#REF!</v>
      </c>
      <c r="AZ655" s="628"/>
      <c r="BA655" s="843" t="e">
        <f aca="false">IF($AT$44="region",IF($E655=BA$762,$S655,""),IF($G655=BA$762,$S655,""))</f>
        <v>#REF!</v>
      </c>
      <c r="BB655" s="843" t="e">
        <f aca="false">IF($AT$44="Region",IF($E655=BA$762,$T655,""),IF($G655=BA$762,$T655,""))</f>
        <v>#REF!</v>
      </c>
      <c r="BC655" s="628"/>
      <c r="BD655" s="843" t="e">
        <f aca="false">IF($AT$44="region",IF($E655=BD$762,$S655,""),IF($G655=BD$762,$S655,""))</f>
        <v>#REF!</v>
      </c>
      <c r="BE655" s="843" t="e">
        <f aca="false">IF($AT$44="Region",IF($E655=BD$762,$T655,""),IF($G655=BD$762,$T655,""))</f>
        <v>#REF!</v>
      </c>
      <c r="BF655" s="628"/>
      <c r="BG655" s="843" t="e">
        <f aca="false">IF($AT$44="region",IF($E655=BG$762,$S655,""),IF($G655=BG$762,$S655,""))</f>
        <v>#REF!</v>
      </c>
      <c r="BH655" s="843" t="e">
        <f aca="false">IF($AT$44="Region",IF($E655=BG$762,$T655,""),IF($G655=BG$762,$T655,""))</f>
        <v>#REF!</v>
      </c>
      <c r="BI655" s="628"/>
      <c r="BJ655" s="843" t="str">
        <f aca="false">IF($E655=$BJ$47,S655,"")</f>
        <v/>
      </c>
      <c r="BK655" s="843" t="str">
        <f aca="false">IF($E655=$BJ$47,T655,"")</f>
        <v/>
      </c>
      <c r="BL655" s="628"/>
      <c r="BM655" s="843" t="str">
        <f aca="false">IF($E655=$BM$47,S655,"")</f>
        <v/>
      </c>
      <c r="BN655" s="843" t="str">
        <f aca="false">IF($E655=$BM$47,T655,"")</f>
        <v/>
      </c>
      <c r="BO655" s="628"/>
      <c r="BP655" s="843" t="str">
        <f aca="false">IF($E655=$BP$47,S655,"")</f>
        <v/>
      </c>
      <c r="BQ655" s="843" t="str">
        <f aca="false">IF($E655=$BP$47,T655,"")</f>
        <v/>
      </c>
      <c r="BR655" s="628"/>
      <c r="BS655" s="843" t="str">
        <f aca="false">IF($E655=$BS$47,S655,"")</f>
        <v/>
      </c>
      <c r="BT655" s="843" t="str">
        <f aca="false">IF($E655=$BS$47,T655,"")</f>
        <v/>
      </c>
      <c r="BU655" s="628"/>
      <c r="BV655" s="729"/>
    </row>
    <row r="656" s="667" customFormat="true" ht="15" hidden="false" customHeight="false" outlineLevel="0" collapsed="false">
      <c r="A656" s="828" t="n">
        <v>5</v>
      </c>
      <c r="B656" s="829" t="str">
        <f aca="false">CONCATENATE(E656,": ",C656)</f>
        <v>Latin America: IPCC 2006</v>
      </c>
      <c r="C656" s="830" t="s">
        <v>559</v>
      </c>
      <c r="D656" s="830" t="s">
        <v>560</v>
      </c>
      <c r="E656" s="831" t="s">
        <v>79</v>
      </c>
      <c r="F656" s="830"/>
      <c r="G656" s="831"/>
      <c r="H656" s="832" t="s">
        <v>253</v>
      </c>
      <c r="I656" s="830" t="n">
        <v>2006</v>
      </c>
      <c r="J656" s="830"/>
      <c r="K656" s="833"/>
      <c r="L656" s="834" t="s">
        <v>561</v>
      </c>
      <c r="M656" s="833" t="n">
        <f aca="false">(K656/1000)*28*1</f>
        <v>0</v>
      </c>
      <c r="N656" s="836" t="s">
        <v>562</v>
      </c>
      <c r="O656" s="837"/>
      <c r="P656" s="833"/>
      <c r="Q656" s="838"/>
      <c r="R656" s="839"/>
      <c r="S656" s="840" t="n">
        <f aca="false">IF(R656="Y","",IF(AND(M656="",K656=""),"",IF(M656="",K656,M656)))</f>
        <v>0</v>
      </c>
      <c r="T656" s="841" t="n">
        <f aca="false">IF(S656="","",IF($S$680="Y",U656,IF(S656&gt;=$S$672-$AB$35*$S$676,IF(S656&lt;=$S$672+$AB$35*$S$676,S656,""),"")))</f>
        <v>0</v>
      </c>
      <c r="U656" s="840" t="n">
        <f aca="false">IF(R656="Y","",IF(AND(M656="",K656=""),"",IF(M656="",K656*O656,M656*O656)))</f>
        <v>0</v>
      </c>
      <c r="V656" s="842" t="str">
        <f aca="false">IF(AND(N656="",L656=""),"",IF(N656="",L656,N656))</f>
        <v>t CH4-CO2-eq/ha/yr</v>
      </c>
      <c r="W656" s="628"/>
      <c r="X656" s="628"/>
      <c r="Z656" s="728"/>
      <c r="AP656" s="729"/>
      <c r="AQ656" s="628"/>
      <c r="AR656" s="628"/>
      <c r="AS656" s="844"/>
      <c r="AT656" s="628"/>
      <c r="AU656" s="843" t="e">
        <f aca="false">IF($AT$44="region",IF($E656=AU$762,$S656,""),IF($G656=AU$762,$S656,""))</f>
        <v>#REF!</v>
      </c>
      <c r="AV656" s="843" t="e">
        <f aca="false">IF($AT$44="Region",IF($E656=AU$762,$T656,""),IF($G656=AU$762,$T656,""))</f>
        <v>#REF!</v>
      </c>
      <c r="AW656" s="628"/>
      <c r="AX656" s="843" t="e">
        <f aca="false">IF($AT$44="region",IF($E656=AX$762,$S656,""),IF($G656=AX$762,$S656,""))</f>
        <v>#REF!</v>
      </c>
      <c r="AY656" s="843" t="e">
        <f aca="false">IF($AT$44="Region",IF($E656=AX$762,$T656,""),IF($G656=AX$762,$T656,""))</f>
        <v>#REF!</v>
      </c>
      <c r="AZ656" s="628"/>
      <c r="BA656" s="843" t="e">
        <f aca="false">IF($AT$44="region",IF($E656=BA$762,$S656,""),IF($G656=BA$762,$S656,""))</f>
        <v>#REF!</v>
      </c>
      <c r="BB656" s="843" t="e">
        <f aca="false">IF($AT$44="Region",IF($E656=BA$762,$T656,""),IF($G656=BA$762,$T656,""))</f>
        <v>#REF!</v>
      </c>
      <c r="BC656" s="628"/>
      <c r="BD656" s="843" t="e">
        <f aca="false">IF($AT$44="region",IF($E656=BD$762,$S656,""),IF($G656=BD$762,$S656,""))</f>
        <v>#REF!</v>
      </c>
      <c r="BE656" s="843" t="e">
        <f aca="false">IF($AT$44="Region",IF($E656=BD$762,$T656,""),IF($G656=BD$762,$T656,""))</f>
        <v>#REF!</v>
      </c>
      <c r="BF656" s="628"/>
      <c r="BG656" s="843" t="e">
        <f aca="false">IF($AT$44="region",IF($E656=BG$762,$S656,""),IF($G656=BG$762,$S656,""))</f>
        <v>#REF!</v>
      </c>
      <c r="BH656" s="843" t="e">
        <f aca="false">IF($AT$44="Region",IF($E656=BG$762,$T656,""),IF($G656=BG$762,$T656,""))</f>
        <v>#REF!</v>
      </c>
      <c r="BI656" s="628"/>
      <c r="BJ656" s="843" t="str">
        <f aca="false">IF($E656=$BJ$47,S656,"")</f>
        <v/>
      </c>
      <c r="BK656" s="843" t="str">
        <f aca="false">IF($E656=$BJ$47,T656,"")</f>
        <v/>
      </c>
      <c r="BL656" s="628"/>
      <c r="BM656" s="843" t="str">
        <f aca="false">IF($E656=$BM$47,S656,"")</f>
        <v/>
      </c>
      <c r="BN656" s="843" t="str">
        <f aca="false">IF($E656=$BM$47,T656,"")</f>
        <v/>
      </c>
      <c r="BO656" s="628"/>
      <c r="BP656" s="843" t="str">
        <f aca="false">IF($E656=$BP$47,S656,"")</f>
        <v/>
      </c>
      <c r="BQ656" s="843" t="str">
        <f aca="false">IF($E656=$BP$47,T656,"")</f>
        <v/>
      </c>
      <c r="BR656" s="628"/>
      <c r="BS656" s="843" t="str">
        <f aca="false">IF($E656=$BS$47,S656,"")</f>
        <v/>
      </c>
      <c r="BT656" s="843" t="str">
        <f aca="false">IF($E656=$BS$47,T656,"")</f>
        <v/>
      </c>
      <c r="BU656" s="628"/>
      <c r="BV656" s="729"/>
    </row>
    <row r="657" s="667" customFormat="true" ht="15" hidden="false" customHeight="false" outlineLevel="0" collapsed="false">
      <c r="A657" s="828" t="n">
        <v>6</v>
      </c>
      <c r="B657" s="829" t="str">
        <f aca="false">CONCATENATE(E657,": ",C657)</f>
        <v>: </v>
      </c>
      <c r="C657" s="830"/>
      <c r="D657" s="830"/>
      <c r="E657" s="831"/>
      <c r="F657" s="830"/>
      <c r="G657" s="831"/>
      <c r="H657" s="832"/>
      <c r="I657" s="830"/>
      <c r="J657" s="830"/>
      <c r="K657" s="833"/>
      <c r="L657" s="834"/>
      <c r="M657" s="833"/>
      <c r="N657" s="836" t="str">
        <f aca="false">'Advanced Controls'!$E$137</f>
        <v>t CH4-CO2-eq / ha</v>
      </c>
      <c r="O657" s="837"/>
      <c r="P657" s="833"/>
      <c r="Q657" s="838"/>
      <c r="R657" s="839"/>
      <c r="S657" s="840" t="str">
        <f aca="false">IF(R657="Y","",IF(AND(M657="",K657=""),"",IF(M657="",K657,M657)))</f>
        <v/>
      </c>
      <c r="T657" s="841" t="str">
        <f aca="false">IF(S657="","",IF($S$680="Y",U657,IF(S657&gt;=$S$672-$AB$35*$S$676,IF(S657&lt;=$S$672+$AB$35*$S$676,S657,""),"")))</f>
        <v/>
      </c>
      <c r="U657" s="840" t="str">
        <f aca="false">IF(R657="Y","",IF(AND(M657="",K657=""),"",IF(M657="",K657*O657,M657*O657)))</f>
        <v/>
      </c>
      <c r="V657" s="842" t="str">
        <f aca="false">IF(AND(N657="",L657=""),"",IF(N657="",L657,N657))</f>
        <v>t CH4-CO2-eq / ha</v>
      </c>
      <c r="W657" s="628"/>
      <c r="X657" s="628"/>
      <c r="Z657" s="728"/>
      <c r="AP657" s="729"/>
      <c r="AQ657" s="628"/>
      <c r="AR657" s="628"/>
      <c r="AS657" s="844"/>
      <c r="AT657" s="628"/>
      <c r="AU657" s="843" t="e">
        <f aca="false">IF($AT$44="region",IF($E657=AU$762,$S657,""),IF($G657=AU$762,$S657,""))</f>
        <v>#REF!</v>
      </c>
      <c r="AV657" s="843" t="e">
        <f aca="false">IF($AT$44="Region",IF($E657=AU$762,$T657,""),IF($G657=AU$762,$T657,""))</f>
        <v>#REF!</v>
      </c>
      <c r="AW657" s="628"/>
      <c r="AX657" s="843" t="e">
        <f aca="false">IF($AT$44="region",IF($E657=AX$762,$S657,""),IF($G657=AX$762,$S657,""))</f>
        <v>#REF!</v>
      </c>
      <c r="AY657" s="843" t="e">
        <f aca="false">IF($AT$44="Region",IF($E657=AX$762,$T657,""),IF($G657=AX$762,$T657,""))</f>
        <v>#REF!</v>
      </c>
      <c r="AZ657" s="628"/>
      <c r="BA657" s="843" t="e">
        <f aca="false">IF($AT$44="region",IF($E657=BA$762,$S657,""),IF($G657=BA$762,$S657,""))</f>
        <v>#REF!</v>
      </c>
      <c r="BB657" s="843" t="e">
        <f aca="false">IF($AT$44="Region",IF($E657=BA$762,$T657,""),IF($G657=BA$762,$T657,""))</f>
        <v>#REF!</v>
      </c>
      <c r="BC657" s="628"/>
      <c r="BD657" s="843" t="e">
        <f aca="false">IF($AT$44="region",IF($E657=BD$762,$S657,""),IF($G657=BD$762,$S657,""))</f>
        <v>#REF!</v>
      </c>
      <c r="BE657" s="843" t="e">
        <f aca="false">IF($AT$44="Region",IF($E657=BD$762,$T657,""),IF($G657=BD$762,$T657,""))</f>
        <v>#REF!</v>
      </c>
      <c r="BF657" s="628"/>
      <c r="BG657" s="843" t="e">
        <f aca="false">IF($AT$44="region",IF($E657=BG$762,$S657,""),IF($G657=BG$762,$S657,""))</f>
        <v>#REF!</v>
      </c>
      <c r="BH657" s="843" t="e">
        <f aca="false">IF($AT$44="Region",IF($E657=BG$762,$T657,""),IF($G657=BG$762,$T657,""))</f>
        <v>#REF!</v>
      </c>
      <c r="BI657" s="628"/>
      <c r="BJ657" s="843" t="str">
        <f aca="false">IF($E657=$BJ$47,S657,"")</f>
        <v/>
      </c>
      <c r="BK657" s="843" t="str">
        <f aca="false">IF($E657=$BJ$47,T657,"")</f>
        <v/>
      </c>
      <c r="BL657" s="628"/>
      <c r="BM657" s="843" t="str">
        <f aca="false">IF($E657=$BM$47,S657,"")</f>
        <v/>
      </c>
      <c r="BN657" s="843" t="str">
        <f aca="false">IF($E657=$BM$47,T657,"")</f>
        <v/>
      </c>
      <c r="BO657" s="628"/>
      <c r="BP657" s="843" t="str">
        <f aca="false">IF($E657=$BP$47,S657,"")</f>
        <v/>
      </c>
      <c r="BQ657" s="843" t="str">
        <f aca="false">IF($E657=$BP$47,T657,"")</f>
        <v/>
      </c>
      <c r="BR657" s="628"/>
      <c r="BS657" s="843" t="str">
        <f aca="false">IF($E657=$BS$47,S657,"")</f>
        <v/>
      </c>
      <c r="BT657" s="843" t="str">
        <f aca="false">IF($E657=$BS$47,T657,"")</f>
        <v/>
      </c>
      <c r="BU657" s="628"/>
      <c r="BV657" s="729"/>
    </row>
    <row r="658" s="667" customFormat="true" ht="15" hidden="false" customHeight="false" outlineLevel="0" collapsed="false">
      <c r="A658" s="828" t="n">
        <v>7</v>
      </c>
      <c r="B658" s="829" t="str">
        <f aca="false">CONCATENATE(E658,": ",C658)</f>
        <v>: </v>
      </c>
      <c r="C658" s="830"/>
      <c r="D658" s="830"/>
      <c r="E658" s="831"/>
      <c r="F658" s="830"/>
      <c r="G658" s="831"/>
      <c r="H658" s="832"/>
      <c r="I658" s="830"/>
      <c r="J658" s="830"/>
      <c r="K658" s="833"/>
      <c r="L658" s="834"/>
      <c r="M658" s="833"/>
      <c r="N658" s="836" t="str">
        <f aca="false">'Advanced Controls'!$E$137</f>
        <v>t CH4-CO2-eq / ha</v>
      </c>
      <c r="O658" s="837"/>
      <c r="P658" s="833"/>
      <c r="Q658" s="838"/>
      <c r="R658" s="839"/>
      <c r="S658" s="840" t="str">
        <f aca="false">IF(R658="Y","",IF(AND(M658="",K658=""),"",IF(M658="",K658,M658)))</f>
        <v/>
      </c>
      <c r="T658" s="841" t="str">
        <f aca="false">IF(S658="","",IF($S$680="Y",U658,IF(S658&gt;=$S$672-$AB$35*$S$676,IF(S658&lt;=$S$672+$AB$35*$S$676,S658,""),"")))</f>
        <v/>
      </c>
      <c r="U658" s="840" t="str">
        <f aca="false">IF(R658="Y","",IF(AND(M658="",K658=""),"",IF(M658="",K658*O658,M658*O658)))</f>
        <v/>
      </c>
      <c r="V658" s="842" t="str">
        <f aca="false">IF(AND(N658="",L658=""),"",IF(N658="",L658,N658))</f>
        <v>t CH4-CO2-eq / ha</v>
      </c>
      <c r="W658" s="628"/>
      <c r="X658" s="628"/>
      <c r="Z658" s="728"/>
      <c r="AP658" s="729"/>
      <c r="AQ658" s="628"/>
      <c r="AR658" s="628"/>
      <c r="AS658" s="844"/>
      <c r="AT658" s="628"/>
      <c r="AU658" s="843" t="e">
        <f aca="false">IF($AT$44="region",IF($E658=AU$762,$S658,""),IF($G658=AU$762,$S658,""))</f>
        <v>#REF!</v>
      </c>
      <c r="AV658" s="843" t="e">
        <f aca="false">IF($AT$44="Region",IF($E658=AU$762,$T658,""),IF($G658=AU$762,$T658,""))</f>
        <v>#REF!</v>
      </c>
      <c r="AW658" s="628"/>
      <c r="AX658" s="843" t="e">
        <f aca="false">IF($AT$44="region",IF($E658=AX$762,$S658,""),IF($G658=AX$762,$S658,""))</f>
        <v>#REF!</v>
      </c>
      <c r="AY658" s="843" t="e">
        <f aca="false">IF($AT$44="Region",IF($E658=AX$762,$T658,""),IF($G658=AX$762,$T658,""))</f>
        <v>#REF!</v>
      </c>
      <c r="AZ658" s="628"/>
      <c r="BA658" s="843" t="e">
        <f aca="false">IF($AT$44="region",IF($E658=BA$762,$S658,""),IF($G658=BA$762,$S658,""))</f>
        <v>#REF!</v>
      </c>
      <c r="BB658" s="843" t="e">
        <f aca="false">IF($AT$44="Region",IF($E658=BA$762,$T658,""),IF($G658=BA$762,$T658,""))</f>
        <v>#REF!</v>
      </c>
      <c r="BC658" s="628"/>
      <c r="BD658" s="843" t="e">
        <f aca="false">IF($AT$44="region",IF($E658=BD$762,$S658,""),IF($G658=BD$762,$S658,""))</f>
        <v>#REF!</v>
      </c>
      <c r="BE658" s="843" t="e">
        <f aca="false">IF($AT$44="Region",IF($E658=BD$762,$T658,""),IF($G658=BD$762,$T658,""))</f>
        <v>#REF!</v>
      </c>
      <c r="BF658" s="628"/>
      <c r="BG658" s="843" t="e">
        <f aca="false">IF($AT$44="region",IF($E658=BG$762,$S658,""),IF($G658=BG$762,$S658,""))</f>
        <v>#REF!</v>
      </c>
      <c r="BH658" s="843" t="e">
        <f aca="false">IF($AT$44="Region",IF($E658=BG$762,$T658,""),IF($G658=BG$762,$T658,""))</f>
        <v>#REF!</v>
      </c>
      <c r="BI658" s="628"/>
      <c r="BJ658" s="843" t="str">
        <f aca="false">IF($E658=$BJ$47,S658,"")</f>
        <v/>
      </c>
      <c r="BK658" s="843" t="str">
        <f aca="false">IF($E658=$BJ$47,T658,"")</f>
        <v/>
      </c>
      <c r="BL658" s="628"/>
      <c r="BM658" s="843" t="str">
        <f aca="false">IF($E658=$BM$47,S658,"")</f>
        <v/>
      </c>
      <c r="BN658" s="843" t="str">
        <f aca="false">IF($E658=$BM$47,T658,"")</f>
        <v/>
      </c>
      <c r="BO658" s="628"/>
      <c r="BP658" s="843" t="str">
        <f aca="false">IF($E658=$BP$47,S658,"")</f>
        <v/>
      </c>
      <c r="BQ658" s="843" t="str">
        <f aca="false">IF($E658=$BP$47,T658,"")</f>
        <v/>
      </c>
      <c r="BR658" s="628"/>
      <c r="BS658" s="843" t="str">
        <f aca="false">IF($E658=$BS$47,S658,"")</f>
        <v/>
      </c>
      <c r="BT658" s="843" t="str">
        <f aca="false">IF($E658=$BS$47,T658,"")</f>
        <v/>
      </c>
      <c r="BU658" s="628"/>
      <c r="BV658" s="729"/>
    </row>
    <row r="659" s="667" customFormat="true" ht="15" hidden="false" customHeight="false" outlineLevel="0" collapsed="false">
      <c r="A659" s="828" t="n">
        <v>8</v>
      </c>
      <c r="B659" s="829" t="str">
        <f aca="false">CONCATENATE(E659,": ",C659)</f>
        <v>: </v>
      </c>
      <c r="C659" s="830"/>
      <c r="D659" s="830"/>
      <c r="E659" s="831"/>
      <c r="F659" s="830"/>
      <c r="G659" s="831"/>
      <c r="H659" s="832"/>
      <c r="I659" s="830"/>
      <c r="J659" s="830"/>
      <c r="K659" s="833"/>
      <c r="L659" s="834"/>
      <c r="M659" s="833"/>
      <c r="N659" s="836" t="str">
        <f aca="false">'Advanced Controls'!$E$137</f>
        <v>t CH4-CO2-eq / ha</v>
      </c>
      <c r="O659" s="837"/>
      <c r="P659" s="833"/>
      <c r="Q659" s="838"/>
      <c r="R659" s="839"/>
      <c r="S659" s="840" t="str">
        <f aca="false">IF(R659="Y","",IF(AND(M659="",K659=""),"",IF(M659="",K659,M659)))</f>
        <v/>
      </c>
      <c r="T659" s="841" t="str">
        <f aca="false">IF(S659="","",IF($S$680="Y",U659,IF(S659&gt;=$S$672-$AB$35*$S$676,IF(S659&lt;=$S$672+$AB$35*$S$676,S659,""),"")))</f>
        <v/>
      </c>
      <c r="U659" s="840" t="str">
        <f aca="false">IF(R659="Y","",IF(AND(M659="",K659=""),"",IF(M659="",K659*O659,M659*O659)))</f>
        <v/>
      </c>
      <c r="V659" s="842" t="str">
        <f aca="false">IF(AND(N659="",L659=""),"",IF(N659="",L659,N659))</f>
        <v>t CH4-CO2-eq / ha</v>
      </c>
      <c r="W659" s="628"/>
      <c r="X659" s="628"/>
      <c r="Z659" s="728"/>
      <c r="AP659" s="729"/>
      <c r="AQ659" s="628"/>
      <c r="AR659" s="628"/>
      <c r="AS659" s="844"/>
      <c r="AT659" s="628"/>
      <c r="AU659" s="843" t="e">
        <f aca="false">IF($AT$44="region",IF($E659=AU$762,$S659,""),IF($G659=AU$762,$S659,""))</f>
        <v>#REF!</v>
      </c>
      <c r="AV659" s="843" t="e">
        <f aca="false">IF($AT$44="Region",IF($E659=AU$762,$T659,""),IF($G659=AU$762,$T659,""))</f>
        <v>#REF!</v>
      </c>
      <c r="AW659" s="628"/>
      <c r="AX659" s="843" t="e">
        <f aca="false">IF($AT$44="region",IF($E659=AX$762,$S659,""),IF($G659=AX$762,$S659,""))</f>
        <v>#REF!</v>
      </c>
      <c r="AY659" s="843" t="e">
        <f aca="false">IF($AT$44="Region",IF($E659=AX$762,$T659,""),IF($G659=AX$762,$T659,""))</f>
        <v>#REF!</v>
      </c>
      <c r="AZ659" s="628"/>
      <c r="BA659" s="843" t="e">
        <f aca="false">IF($AT$44="region",IF($E659=BA$762,$S659,""),IF($G659=BA$762,$S659,""))</f>
        <v>#REF!</v>
      </c>
      <c r="BB659" s="843" t="e">
        <f aca="false">IF($AT$44="Region",IF($E659=BA$762,$T659,""),IF($G659=BA$762,$T659,""))</f>
        <v>#REF!</v>
      </c>
      <c r="BC659" s="628"/>
      <c r="BD659" s="843" t="e">
        <f aca="false">IF($AT$44="region",IF($E659=BD$762,$S659,""),IF($G659=BD$762,$S659,""))</f>
        <v>#REF!</v>
      </c>
      <c r="BE659" s="843" t="e">
        <f aca="false">IF($AT$44="Region",IF($E659=BD$762,$T659,""),IF($G659=BD$762,$T659,""))</f>
        <v>#REF!</v>
      </c>
      <c r="BF659" s="628"/>
      <c r="BG659" s="843" t="e">
        <f aca="false">IF($AT$44="region",IF($E659=BG$762,$S659,""),IF($G659=BG$762,$S659,""))</f>
        <v>#REF!</v>
      </c>
      <c r="BH659" s="843" t="e">
        <f aca="false">IF($AT$44="Region",IF($E659=BG$762,$T659,""),IF($G659=BG$762,$T659,""))</f>
        <v>#REF!</v>
      </c>
      <c r="BI659" s="628"/>
      <c r="BJ659" s="843" t="str">
        <f aca="false">IF($E659=$BJ$47,S659,"")</f>
        <v/>
      </c>
      <c r="BK659" s="843" t="str">
        <f aca="false">IF($E659=$BJ$47,T659,"")</f>
        <v/>
      </c>
      <c r="BL659" s="628"/>
      <c r="BM659" s="843" t="str">
        <f aca="false">IF($E659=$BM$47,S659,"")</f>
        <v/>
      </c>
      <c r="BN659" s="843" t="str">
        <f aca="false">IF($E659=$BM$47,T659,"")</f>
        <v/>
      </c>
      <c r="BO659" s="628"/>
      <c r="BP659" s="843" t="str">
        <f aca="false">IF($E659=$BP$47,S659,"")</f>
        <v/>
      </c>
      <c r="BQ659" s="843" t="str">
        <f aca="false">IF($E659=$BP$47,T659,"")</f>
        <v/>
      </c>
      <c r="BR659" s="628"/>
      <c r="BS659" s="843" t="str">
        <f aca="false">IF($E659=$BS$47,S659,"")</f>
        <v/>
      </c>
      <c r="BT659" s="843" t="str">
        <f aca="false">IF($E659=$BS$47,T659,"")</f>
        <v/>
      </c>
      <c r="BU659" s="628"/>
      <c r="BV659" s="729"/>
    </row>
    <row r="660" s="667" customFormat="true" ht="15" hidden="false" customHeight="false" outlineLevel="0" collapsed="false">
      <c r="A660" s="828" t="n">
        <v>9</v>
      </c>
      <c r="B660" s="829" t="str">
        <f aca="false">CONCATENATE(E660,": ",C660)</f>
        <v>: </v>
      </c>
      <c r="C660" s="830"/>
      <c r="D660" s="830"/>
      <c r="E660" s="831"/>
      <c r="F660" s="830"/>
      <c r="G660" s="831"/>
      <c r="H660" s="832"/>
      <c r="I660" s="830"/>
      <c r="J660" s="830"/>
      <c r="K660" s="833"/>
      <c r="L660" s="834"/>
      <c r="M660" s="833"/>
      <c r="N660" s="836" t="str">
        <f aca="false">'Advanced Controls'!$E$137</f>
        <v>t CH4-CO2-eq / ha</v>
      </c>
      <c r="O660" s="837"/>
      <c r="P660" s="833"/>
      <c r="Q660" s="838"/>
      <c r="R660" s="839"/>
      <c r="S660" s="840" t="str">
        <f aca="false">IF(R660="Y","",IF(AND(M660="",K660=""),"",IF(M660="",K660,M660)))</f>
        <v/>
      </c>
      <c r="T660" s="841" t="str">
        <f aca="false">IF(S660="","",IF($S$680="Y",U660,IF(S660&gt;=$S$672-$AB$35*$S$676,IF(S660&lt;=$S$672+$AB$35*$S$676,S660,""),"")))</f>
        <v/>
      </c>
      <c r="U660" s="840" t="str">
        <f aca="false">IF(R660="Y","",IF(AND(M660="",K660=""),"",IF(M660="",K660*O660,M660*O660)))</f>
        <v/>
      </c>
      <c r="V660" s="842" t="str">
        <f aca="false">IF(AND(N660="",L660=""),"",IF(N660="",L660,N660))</f>
        <v>t CH4-CO2-eq / ha</v>
      </c>
      <c r="W660" s="628"/>
      <c r="X660" s="628"/>
      <c r="Z660" s="728"/>
      <c r="AP660" s="729"/>
      <c r="AQ660" s="628"/>
      <c r="AR660" s="628"/>
      <c r="AS660" s="844"/>
      <c r="AT660" s="628"/>
      <c r="AU660" s="843" t="e">
        <f aca="false">IF($AT$44="region",IF($E660=AU$762,$S660,""),IF($G660=AU$762,$S660,""))</f>
        <v>#REF!</v>
      </c>
      <c r="AV660" s="843" t="e">
        <f aca="false">IF($AT$44="Region",IF($E660=AU$762,$T660,""),IF($G660=AU$762,$T660,""))</f>
        <v>#REF!</v>
      </c>
      <c r="AW660" s="628"/>
      <c r="AX660" s="843" t="e">
        <f aca="false">IF($AT$44="region",IF($E660=AX$762,$S660,""),IF($G660=AX$762,$S660,""))</f>
        <v>#REF!</v>
      </c>
      <c r="AY660" s="843" t="e">
        <f aca="false">IF($AT$44="Region",IF($E660=AX$762,$T660,""),IF($G660=AX$762,$T660,""))</f>
        <v>#REF!</v>
      </c>
      <c r="AZ660" s="628"/>
      <c r="BA660" s="843" t="e">
        <f aca="false">IF($AT$44="region",IF($E660=BA$762,$S660,""),IF($G660=BA$762,$S660,""))</f>
        <v>#REF!</v>
      </c>
      <c r="BB660" s="843" t="e">
        <f aca="false">IF($AT$44="Region",IF($E660=BA$762,$T660,""),IF($G660=BA$762,$T660,""))</f>
        <v>#REF!</v>
      </c>
      <c r="BC660" s="628"/>
      <c r="BD660" s="843" t="e">
        <f aca="false">IF($AT$44="region",IF($E660=BD$762,$S660,""),IF($G660=BD$762,$S660,""))</f>
        <v>#REF!</v>
      </c>
      <c r="BE660" s="843" t="e">
        <f aca="false">IF($AT$44="Region",IF($E660=BD$762,$T660,""),IF($G660=BD$762,$T660,""))</f>
        <v>#REF!</v>
      </c>
      <c r="BF660" s="628"/>
      <c r="BG660" s="843" t="e">
        <f aca="false">IF($AT$44="region",IF($E660=BG$762,$S660,""),IF($G660=BG$762,$S660,""))</f>
        <v>#REF!</v>
      </c>
      <c r="BH660" s="843" t="e">
        <f aca="false">IF($AT$44="Region",IF($E660=BG$762,$T660,""),IF($G660=BG$762,$T660,""))</f>
        <v>#REF!</v>
      </c>
      <c r="BI660" s="628"/>
      <c r="BJ660" s="843" t="str">
        <f aca="false">IF($E660=$BJ$47,S660,"")</f>
        <v/>
      </c>
      <c r="BK660" s="843" t="str">
        <f aca="false">IF($E660=$BJ$47,T660,"")</f>
        <v/>
      </c>
      <c r="BL660" s="628"/>
      <c r="BM660" s="843" t="str">
        <f aca="false">IF($E660=$BM$47,S660,"")</f>
        <v/>
      </c>
      <c r="BN660" s="843" t="str">
        <f aca="false">IF($E660=$BM$47,T660,"")</f>
        <v/>
      </c>
      <c r="BO660" s="628"/>
      <c r="BP660" s="843" t="str">
        <f aca="false">IF($E660=$BP$47,S660,"")</f>
        <v/>
      </c>
      <c r="BQ660" s="843" t="str">
        <f aca="false">IF($E660=$BP$47,T660,"")</f>
        <v/>
      </c>
      <c r="BR660" s="628"/>
      <c r="BS660" s="843" t="str">
        <f aca="false">IF($E660=$BS$47,S660,"")</f>
        <v/>
      </c>
      <c r="BT660" s="843" t="str">
        <f aca="false">IF($E660=$BS$47,T660,"")</f>
        <v/>
      </c>
      <c r="BU660" s="628"/>
      <c r="BV660" s="729"/>
    </row>
    <row r="661" s="667" customFormat="true" ht="15" hidden="false" customHeight="false" outlineLevel="0" collapsed="false">
      <c r="A661" s="828" t="n">
        <v>10</v>
      </c>
      <c r="B661" s="829" t="str">
        <f aca="false">CONCATENATE(E661,": ",C661)</f>
        <v>: </v>
      </c>
      <c r="C661" s="830"/>
      <c r="D661" s="830"/>
      <c r="E661" s="831"/>
      <c r="F661" s="830"/>
      <c r="G661" s="831"/>
      <c r="H661" s="832"/>
      <c r="I661" s="830"/>
      <c r="J661" s="830"/>
      <c r="K661" s="833"/>
      <c r="L661" s="834"/>
      <c r="M661" s="833"/>
      <c r="N661" s="836" t="str">
        <f aca="false">'Advanced Controls'!$E$137</f>
        <v>t CH4-CO2-eq / ha</v>
      </c>
      <c r="O661" s="837"/>
      <c r="P661" s="833"/>
      <c r="Q661" s="838"/>
      <c r="R661" s="839"/>
      <c r="S661" s="840" t="str">
        <f aca="false">IF(R661="Y","",IF(AND(M661="",K661=""),"",IF(M661="",K661,M661)))</f>
        <v/>
      </c>
      <c r="T661" s="841" t="str">
        <f aca="false">IF(S661="","",IF($S$680="Y",U661,IF(S661&gt;=$S$672-$AB$35*$S$676,IF(S661&lt;=$S$672+$AB$35*$S$676,S661,""),"")))</f>
        <v/>
      </c>
      <c r="U661" s="840" t="str">
        <f aca="false">IF(R661="Y","",IF(AND(M661="",K661=""),"",IF(M661="",K661*O661,M661*O661)))</f>
        <v/>
      </c>
      <c r="V661" s="842" t="str">
        <f aca="false">IF(AND(N661="",L661=""),"",IF(N661="",L661,N661))</f>
        <v>t CH4-CO2-eq / ha</v>
      </c>
      <c r="W661" s="628"/>
      <c r="X661" s="628"/>
      <c r="Z661" s="728"/>
      <c r="AP661" s="729"/>
      <c r="AQ661" s="628"/>
      <c r="AR661" s="628"/>
      <c r="AS661" s="844"/>
      <c r="AT661" s="628"/>
      <c r="AU661" s="843" t="e">
        <f aca="false">IF($AT$44="region",IF($E661=AU$762,$S661,""),IF($G661=AU$762,$S661,""))</f>
        <v>#REF!</v>
      </c>
      <c r="AV661" s="843" t="e">
        <f aca="false">IF($AT$44="Region",IF($E661=AU$762,$T661,""),IF($G661=AU$762,$T661,""))</f>
        <v>#REF!</v>
      </c>
      <c r="AW661" s="628"/>
      <c r="AX661" s="843" t="e">
        <f aca="false">IF($AT$44="region",IF($E661=AX$762,$S661,""),IF($G661=AX$762,$S661,""))</f>
        <v>#REF!</v>
      </c>
      <c r="AY661" s="843" t="e">
        <f aca="false">IF($AT$44="Region",IF($E661=AX$762,$T661,""),IF($G661=AX$762,$T661,""))</f>
        <v>#REF!</v>
      </c>
      <c r="AZ661" s="628"/>
      <c r="BA661" s="843" t="e">
        <f aca="false">IF($AT$44="region",IF($E661=BA$762,$S661,""),IF($G661=BA$762,$S661,""))</f>
        <v>#REF!</v>
      </c>
      <c r="BB661" s="843" t="e">
        <f aca="false">IF($AT$44="Region",IF($E661=BA$762,$T661,""),IF($G661=BA$762,$T661,""))</f>
        <v>#REF!</v>
      </c>
      <c r="BC661" s="628"/>
      <c r="BD661" s="843" t="e">
        <f aca="false">IF($AT$44="region",IF($E661=BD$762,$S661,""),IF($G661=BD$762,$S661,""))</f>
        <v>#REF!</v>
      </c>
      <c r="BE661" s="843" t="e">
        <f aca="false">IF($AT$44="Region",IF($E661=BD$762,$T661,""),IF($G661=BD$762,$T661,""))</f>
        <v>#REF!</v>
      </c>
      <c r="BF661" s="628"/>
      <c r="BG661" s="843" t="e">
        <f aca="false">IF($AT$44="region",IF($E661=BG$762,$S661,""),IF($G661=BG$762,$S661,""))</f>
        <v>#REF!</v>
      </c>
      <c r="BH661" s="843" t="e">
        <f aca="false">IF($AT$44="Region",IF($E661=BG$762,$T661,""),IF($G661=BG$762,$T661,""))</f>
        <v>#REF!</v>
      </c>
      <c r="BI661" s="628"/>
      <c r="BJ661" s="843" t="str">
        <f aca="false">IF($E661=$BJ$47,S661,"")</f>
        <v/>
      </c>
      <c r="BK661" s="843" t="str">
        <f aca="false">IF($E661=$BJ$47,T661,"")</f>
        <v/>
      </c>
      <c r="BL661" s="628"/>
      <c r="BM661" s="843" t="str">
        <f aca="false">IF($E661=$BM$47,S661,"")</f>
        <v/>
      </c>
      <c r="BN661" s="843" t="str">
        <f aca="false">IF($E661=$BM$47,T661,"")</f>
        <v/>
      </c>
      <c r="BO661" s="628"/>
      <c r="BP661" s="843" t="str">
        <f aca="false">IF($E661=$BP$47,S661,"")</f>
        <v/>
      </c>
      <c r="BQ661" s="843" t="str">
        <f aca="false">IF($E661=$BP$47,T661,"")</f>
        <v/>
      </c>
      <c r="BR661" s="628"/>
      <c r="BS661" s="843" t="str">
        <f aca="false">IF($E661=$BS$47,S661,"")</f>
        <v/>
      </c>
      <c r="BT661" s="843" t="str">
        <f aca="false">IF($E661=$BS$47,T661,"")</f>
        <v/>
      </c>
      <c r="BU661" s="628"/>
      <c r="BV661" s="729"/>
    </row>
    <row r="662" s="667" customFormat="true" ht="15" hidden="false" customHeight="false" outlineLevel="0" collapsed="false">
      <c r="A662" s="828" t="n">
        <v>11</v>
      </c>
      <c r="B662" s="829" t="str">
        <f aca="false">CONCATENATE(E662,": ",C662)</f>
        <v>: </v>
      </c>
      <c r="C662" s="830"/>
      <c r="D662" s="830"/>
      <c r="E662" s="831"/>
      <c r="F662" s="830"/>
      <c r="G662" s="831"/>
      <c r="H662" s="832"/>
      <c r="I662" s="830"/>
      <c r="J662" s="830"/>
      <c r="K662" s="833"/>
      <c r="L662" s="834"/>
      <c r="M662" s="833"/>
      <c r="N662" s="836" t="str">
        <f aca="false">'Advanced Controls'!$E$137</f>
        <v>t CH4-CO2-eq / ha</v>
      </c>
      <c r="O662" s="837"/>
      <c r="P662" s="833"/>
      <c r="Q662" s="838"/>
      <c r="R662" s="839"/>
      <c r="S662" s="840" t="str">
        <f aca="false">IF(R662="Y","",IF(AND(M662="",K662=""),"",IF(M662="",K662,M662)))</f>
        <v/>
      </c>
      <c r="T662" s="841" t="str">
        <f aca="false">IF(S662="","",IF($S$680="Y",U662,IF(S662&gt;=$S$672-$AB$35*$S$676,IF(S662&lt;=$S$672+$AB$35*$S$676,S662,""),"")))</f>
        <v/>
      </c>
      <c r="U662" s="840" t="str">
        <f aca="false">IF(R662="Y","",IF(AND(M662="",K662=""),"",IF(M662="",K662*O662,M662*O662)))</f>
        <v/>
      </c>
      <c r="V662" s="842" t="str">
        <f aca="false">IF(AND(N662="",L662=""),"",IF(N662="",L662,N662))</f>
        <v>t CH4-CO2-eq / ha</v>
      </c>
      <c r="W662" s="628"/>
      <c r="X662" s="628"/>
      <c r="Z662" s="728"/>
      <c r="AP662" s="729"/>
      <c r="AQ662" s="628"/>
      <c r="AR662" s="628"/>
      <c r="AS662" s="844"/>
      <c r="AT662" s="628"/>
      <c r="AU662" s="843" t="e">
        <f aca="false">IF($AT$44="region",IF($E662=AU$762,$S662,""),IF($G662=AU$762,$S662,""))</f>
        <v>#REF!</v>
      </c>
      <c r="AV662" s="843" t="e">
        <f aca="false">IF($AT$44="Region",IF($E662=AU$762,$T662,""),IF($G662=AU$762,$T662,""))</f>
        <v>#REF!</v>
      </c>
      <c r="AW662" s="628"/>
      <c r="AX662" s="843" t="e">
        <f aca="false">IF($AT$44="region",IF($E662=AX$762,$S662,""),IF($G662=AX$762,$S662,""))</f>
        <v>#REF!</v>
      </c>
      <c r="AY662" s="843" t="e">
        <f aca="false">IF($AT$44="Region",IF($E662=AX$762,$T662,""),IF($G662=AX$762,$T662,""))</f>
        <v>#REF!</v>
      </c>
      <c r="AZ662" s="628"/>
      <c r="BA662" s="843" t="e">
        <f aca="false">IF($AT$44="region",IF($E662=BA$762,$S662,""),IF($G662=BA$762,$S662,""))</f>
        <v>#REF!</v>
      </c>
      <c r="BB662" s="843" t="e">
        <f aca="false">IF($AT$44="Region",IF($E662=BA$762,$T662,""),IF($G662=BA$762,$T662,""))</f>
        <v>#REF!</v>
      </c>
      <c r="BC662" s="628"/>
      <c r="BD662" s="843" t="e">
        <f aca="false">IF($AT$44="region",IF($E662=BD$762,$S662,""),IF($G662=BD$762,$S662,""))</f>
        <v>#REF!</v>
      </c>
      <c r="BE662" s="843" t="e">
        <f aca="false">IF($AT$44="Region",IF($E662=BD$762,$T662,""),IF($G662=BD$762,$T662,""))</f>
        <v>#REF!</v>
      </c>
      <c r="BF662" s="628"/>
      <c r="BG662" s="843" t="e">
        <f aca="false">IF($AT$44="region",IF($E662=BG$762,$S662,""),IF($G662=BG$762,$S662,""))</f>
        <v>#REF!</v>
      </c>
      <c r="BH662" s="843" t="e">
        <f aca="false">IF($AT$44="Region",IF($E662=BG$762,$T662,""),IF($G662=BG$762,$T662,""))</f>
        <v>#REF!</v>
      </c>
      <c r="BI662" s="628"/>
      <c r="BJ662" s="843" t="str">
        <f aca="false">IF($E662=$BJ$47,S662,"")</f>
        <v/>
      </c>
      <c r="BK662" s="843" t="str">
        <f aca="false">IF($E662=$BJ$47,T662,"")</f>
        <v/>
      </c>
      <c r="BL662" s="628"/>
      <c r="BM662" s="843" t="str">
        <f aca="false">IF($E662=$BM$47,S662,"")</f>
        <v/>
      </c>
      <c r="BN662" s="843" t="str">
        <f aca="false">IF($E662=$BM$47,T662,"")</f>
        <v/>
      </c>
      <c r="BO662" s="628"/>
      <c r="BP662" s="843" t="str">
        <f aca="false">IF($E662=$BP$47,S662,"")</f>
        <v/>
      </c>
      <c r="BQ662" s="843" t="str">
        <f aca="false">IF($E662=$BP$47,T662,"")</f>
        <v/>
      </c>
      <c r="BR662" s="628"/>
      <c r="BS662" s="843" t="str">
        <f aca="false">IF($E662=$BS$47,S662,"")</f>
        <v/>
      </c>
      <c r="BT662" s="843" t="str">
        <f aca="false">IF($E662=$BS$47,T662,"")</f>
        <v/>
      </c>
      <c r="BU662" s="628"/>
      <c r="BV662" s="729"/>
    </row>
    <row r="663" s="667" customFormat="true" ht="15" hidden="false" customHeight="false" outlineLevel="0" collapsed="false">
      <c r="A663" s="828" t="n">
        <v>12</v>
      </c>
      <c r="B663" s="829" t="str">
        <f aca="false">CONCATENATE(E663,": ",C663)</f>
        <v>: </v>
      </c>
      <c r="C663" s="830"/>
      <c r="D663" s="830"/>
      <c r="E663" s="831"/>
      <c r="F663" s="830"/>
      <c r="G663" s="831"/>
      <c r="H663" s="832"/>
      <c r="I663" s="830"/>
      <c r="J663" s="830"/>
      <c r="K663" s="833"/>
      <c r="L663" s="834"/>
      <c r="M663" s="833"/>
      <c r="N663" s="836" t="str">
        <f aca="false">'Advanced Controls'!$E$137</f>
        <v>t CH4-CO2-eq / ha</v>
      </c>
      <c r="O663" s="837"/>
      <c r="P663" s="833"/>
      <c r="Q663" s="838"/>
      <c r="R663" s="839"/>
      <c r="S663" s="840" t="str">
        <f aca="false">IF(R663="Y","",IF(AND(M663="",K663=""),"",IF(M663="",K663,M663)))</f>
        <v/>
      </c>
      <c r="T663" s="841" t="str">
        <f aca="false">IF(S663="","",IF($S$680="Y",U663,IF(S663&gt;=$S$672-$AB$35*$S$676,IF(S663&lt;=$S$672+$AB$35*$S$676,S663,""),"")))</f>
        <v/>
      </c>
      <c r="U663" s="840" t="str">
        <f aca="false">IF(R663="Y","",IF(AND(M663="",K663=""),"",IF(M663="",K663*O663,M663*O663)))</f>
        <v/>
      </c>
      <c r="V663" s="842" t="str">
        <f aca="false">IF(AND(N663="",L663=""),"",IF(N663="",L663,N663))</f>
        <v>t CH4-CO2-eq / ha</v>
      </c>
      <c r="W663" s="628"/>
      <c r="X663" s="628"/>
      <c r="Z663" s="728"/>
      <c r="AP663" s="729"/>
      <c r="AQ663" s="628"/>
      <c r="AR663" s="628"/>
      <c r="AS663" s="844"/>
      <c r="AT663" s="628"/>
      <c r="AU663" s="843" t="e">
        <f aca="false">IF($AT$44="region",IF($E663=AU$762,$S663,""),IF($G663=AU$762,$S663,""))</f>
        <v>#REF!</v>
      </c>
      <c r="AV663" s="843" t="e">
        <f aca="false">IF($AT$44="Region",IF($E663=AU$762,$T663,""),IF($G663=AU$762,$T663,""))</f>
        <v>#REF!</v>
      </c>
      <c r="AW663" s="628"/>
      <c r="AX663" s="843" t="e">
        <f aca="false">IF($AT$44="region",IF($E663=AX$762,$S663,""),IF($G663=AX$762,$S663,""))</f>
        <v>#REF!</v>
      </c>
      <c r="AY663" s="843" t="e">
        <f aca="false">IF($AT$44="Region",IF($E663=AX$762,$T663,""),IF($G663=AX$762,$T663,""))</f>
        <v>#REF!</v>
      </c>
      <c r="AZ663" s="628"/>
      <c r="BA663" s="843" t="e">
        <f aca="false">IF($AT$44="region",IF($E663=BA$762,$S663,""),IF($G663=BA$762,$S663,""))</f>
        <v>#REF!</v>
      </c>
      <c r="BB663" s="843" t="e">
        <f aca="false">IF($AT$44="Region",IF($E663=BA$762,$T663,""),IF($G663=BA$762,$T663,""))</f>
        <v>#REF!</v>
      </c>
      <c r="BC663" s="628"/>
      <c r="BD663" s="843" t="e">
        <f aca="false">IF($AT$44="region",IF($E663=BD$762,$S663,""),IF($G663=BD$762,$S663,""))</f>
        <v>#REF!</v>
      </c>
      <c r="BE663" s="843" t="e">
        <f aca="false">IF($AT$44="Region",IF($E663=BD$762,$T663,""),IF($G663=BD$762,$T663,""))</f>
        <v>#REF!</v>
      </c>
      <c r="BF663" s="628"/>
      <c r="BG663" s="843" t="e">
        <f aca="false">IF($AT$44="region",IF($E663=BG$762,$S663,""),IF($G663=BG$762,$S663,""))</f>
        <v>#REF!</v>
      </c>
      <c r="BH663" s="843" t="e">
        <f aca="false">IF($AT$44="Region",IF($E663=BG$762,$T663,""),IF($G663=BG$762,$T663,""))</f>
        <v>#REF!</v>
      </c>
      <c r="BI663" s="628"/>
      <c r="BJ663" s="843" t="str">
        <f aca="false">IF($E663=$BJ$47,S663,"")</f>
        <v/>
      </c>
      <c r="BK663" s="843" t="str">
        <f aca="false">IF($E663=$BJ$47,T663,"")</f>
        <v/>
      </c>
      <c r="BL663" s="628"/>
      <c r="BM663" s="843" t="str">
        <f aca="false">IF($E663=$BM$47,S663,"")</f>
        <v/>
      </c>
      <c r="BN663" s="843" t="str">
        <f aca="false">IF($E663=$BM$47,T663,"")</f>
        <v/>
      </c>
      <c r="BO663" s="628"/>
      <c r="BP663" s="843" t="str">
        <f aca="false">IF($E663=$BP$47,S663,"")</f>
        <v/>
      </c>
      <c r="BQ663" s="843" t="str">
        <f aca="false">IF($E663=$BP$47,T663,"")</f>
        <v/>
      </c>
      <c r="BR663" s="628"/>
      <c r="BS663" s="843" t="str">
        <f aca="false">IF($E663=$BS$47,S663,"")</f>
        <v/>
      </c>
      <c r="BT663" s="843" t="str">
        <f aca="false">IF($E663=$BS$47,T663,"")</f>
        <v/>
      </c>
      <c r="BU663" s="628"/>
      <c r="BV663" s="729"/>
    </row>
    <row r="664" s="667" customFormat="true" ht="15" hidden="false" customHeight="false" outlineLevel="0" collapsed="false">
      <c r="A664" s="828" t="n">
        <v>13</v>
      </c>
      <c r="B664" s="829" t="str">
        <f aca="false">CONCATENATE(E664,": ",C664)</f>
        <v>: </v>
      </c>
      <c r="C664" s="830"/>
      <c r="D664" s="830"/>
      <c r="E664" s="831"/>
      <c r="F664" s="830"/>
      <c r="G664" s="831"/>
      <c r="H664" s="832"/>
      <c r="I664" s="830"/>
      <c r="J664" s="830"/>
      <c r="K664" s="833"/>
      <c r="L664" s="834"/>
      <c r="M664" s="833"/>
      <c r="N664" s="836" t="str">
        <f aca="false">'Advanced Controls'!$E$137</f>
        <v>t CH4-CO2-eq / ha</v>
      </c>
      <c r="O664" s="837"/>
      <c r="P664" s="833"/>
      <c r="Q664" s="838"/>
      <c r="R664" s="839"/>
      <c r="S664" s="840" t="str">
        <f aca="false">IF(R664="Y","",IF(AND(M664="",K664=""),"",IF(M664="",K664,M664)))</f>
        <v/>
      </c>
      <c r="T664" s="841" t="str">
        <f aca="false">IF(S664="","",IF($S$680="Y",U664,IF(S664&gt;=$S$672-$AB$35*$S$676,IF(S664&lt;=$S$672+$AB$35*$S$676,S664,""),"")))</f>
        <v/>
      </c>
      <c r="U664" s="840" t="str">
        <f aca="false">IF(R664="Y","",IF(AND(M664="",K664=""),"",IF(M664="",K664*O664,M664*O664)))</f>
        <v/>
      </c>
      <c r="V664" s="842" t="str">
        <f aca="false">IF(AND(N664="",L664=""),"",IF(N664="",L664,N664))</f>
        <v>t CH4-CO2-eq / ha</v>
      </c>
      <c r="W664" s="628"/>
      <c r="X664" s="628"/>
      <c r="Z664" s="728"/>
      <c r="AP664" s="729"/>
      <c r="AQ664" s="628"/>
      <c r="AR664" s="628"/>
      <c r="AS664" s="844"/>
      <c r="AT664" s="628"/>
      <c r="AU664" s="843" t="e">
        <f aca="false">IF($AT$44="region",IF($E664=AU$762,$S664,""),IF($G664=AU$762,$S664,""))</f>
        <v>#REF!</v>
      </c>
      <c r="AV664" s="843" t="e">
        <f aca="false">IF($AT$44="Region",IF($E664=AU$762,$T664,""),IF($G664=AU$762,$T664,""))</f>
        <v>#REF!</v>
      </c>
      <c r="AW664" s="628"/>
      <c r="AX664" s="843" t="e">
        <f aca="false">IF($AT$44="region",IF($E664=AX$762,$S664,""),IF($G664=AX$762,$S664,""))</f>
        <v>#REF!</v>
      </c>
      <c r="AY664" s="843" t="e">
        <f aca="false">IF($AT$44="Region",IF($E664=AX$762,$T664,""),IF($G664=AX$762,$T664,""))</f>
        <v>#REF!</v>
      </c>
      <c r="AZ664" s="628"/>
      <c r="BA664" s="843" t="e">
        <f aca="false">IF($AT$44="region",IF($E664=BA$762,$S664,""),IF($G664=BA$762,$S664,""))</f>
        <v>#REF!</v>
      </c>
      <c r="BB664" s="843" t="e">
        <f aca="false">IF($AT$44="Region",IF($E664=BA$762,$T664,""),IF($G664=BA$762,$T664,""))</f>
        <v>#REF!</v>
      </c>
      <c r="BC664" s="628"/>
      <c r="BD664" s="843" t="e">
        <f aca="false">IF($AT$44="region",IF($E664=BD$762,$S664,""),IF($G664=BD$762,$S664,""))</f>
        <v>#REF!</v>
      </c>
      <c r="BE664" s="843" t="e">
        <f aca="false">IF($AT$44="Region",IF($E664=BD$762,$T664,""),IF($G664=BD$762,$T664,""))</f>
        <v>#REF!</v>
      </c>
      <c r="BF664" s="628"/>
      <c r="BG664" s="843" t="e">
        <f aca="false">IF($AT$44="region",IF($E664=BG$762,$S664,""),IF($G664=BG$762,$S664,""))</f>
        <v>#REF!</v>
      </c>
      <c r="BH664" s="843" t="e">
        <f aca="false">IF($AT$44="Region",IF($E664=BG$762,$T664,""),IF($G664=BG$762,$T664,""))</f>
        <v>#REF!</v>
      </c>
      <c r="BI664" s="628"/>
      <c r="BJ664" s="843" t="str">
        <f aca="false">IF($E664=$BJ$47,S664,"")</f>
        <v/>
      </c>
      <c r="BK664" s="843" t="str">
        <f aca="false">IF($E664=$BJ$47,T664,"")</f>
        <v/>
      </c>
      <c r="BL664" s="628"/>
      <c r="BM664" s="843" t="str">
        <f aca="false">IF($E664=$BM$47,S664,"")</f>
        <v/>
      </c>
      <c r="BN664" s="843" t="str">
        <f aca="false">IF($E664=$BM$47,T664,"")</f>
        <v/>
      </c>
      <c r="BO664" s="628"/>
      <c r="BP664" s="843" t="str">
        <f aca="false">IF($E664=$BP$47,S664,"")</f>
        <v/>
      </c>
      <c r="BQ664" s="843" t="str">
        <f aca="false">IF($E664=$BP$47,T664,"")</f>
        <v/>
      </c>
      <c r="BR664" s="628"/>
      <c r="BS664" s="843" t="str">
        <f aca="false">IF($E664=$BS$47,S664,"")</f>
        <v/>
      </c>
      <c r="BT664" s="843" t="str">
        <f aca="false">IF($E664=$BS$47,T664,"")</f>
        <v/>
      </c>
      <c r="BU664" s="628"/>
      <c r="BV664" s="729"/>
    </row>
    <row r="665" s="667" customFormat="true" ht="15" hidden="false" customHeight="false" outlineLevel="0" collapsed="false">
      <c r="A665" s="828" t="n">
        <v>14</v>
      </c>
      <c r="B665" s="829" t="str">
        <f aca="false">CONCATENATE(E665,": ",C665)</f>
        <v>: </v>
      </c>
      <c r="C665" s="830"/>
      <c r="D665" s="830"/>
      <c r="E665" s="831"/>
      <c r="F665" s="830"/>
      <c r="G665" s="831"/>
      <c r="H665" s="832"/>
      <c r="I665" s="830"/>
      <c r="J665" s="830"/>
      <c r="K665" s="833"/>
      <c r="L665" s="834"/>
      <c r="M665" s="833"/>
      <c r="N665" s="836" t="str">
        <f aca="false">'Advanced Controls'!$E$137</f>
        <v>t CH4-CO2-eq / ha</v>
      </c>
      <c r="O665" s="837"/>
      <c r="P665" s="833"/>
      <c r="Q665" s="838"/>
      <c r="R665" s="839"/>
      <c r="S665" s="840" t="str">
        <f aca="false">IF(R665="Y","",IF(AND(M665="",K665=""),"",IF(M665="",K665,M665)))</f>
        <v/>
      </c>
      <c r="T665" s="841" t="str">
        <f aca="false">IF(S665="","",IF($S$680="Y",U665,IF(S665&gt;=$S$672-$AB$35*$S$676,IF(S665&lt;=$S$672+$AB$35*$S$676,S665,""),"")))</f>
        <v/>
      </c>
      <c r="U665" s="840" t="str">
        <f aca="false">IF(R665="Y","",IF(AND(M665="",K665=""),"",IF(M665="",K665*O665,M665*O665)))</f>
        <v/>
      </c>
      <c r="V665" s="842" t="str">
        <f aca="false">IF(AND(N665="",L665=""),"",IF(N665="",L665,N665))</f>
        <v>t CH4-CO2-eq / ha</v>
      </c>
      <c r="W665" s="628"/>
      <c r="X665" s="628"/>
      <c r="Z665" s="728"/>
      <c r="AP665" s="729"/>
      <c r="AQ665" s="628"/>
      <c r="AR665" s="628"/>
      <c r="AS665" s="844"/>
      <c r="AT665" s="628"/>
      <c r="AU665" s="843" t="e">
        <f aca="false">IF($AT$44="region",IF($E665=AU$762,$S665,""),IF($G665=AU$762,$S665,""))</f>
        <v>#REF!</v>
      </c>
      <c r="AV665" s="843" t="e">
        <f aca="false">IF($AT$44="Region",IF($E665=AU$762,$T665,""),IF($G665=AU$762,$T665,""))</f>
        <v>#REF!</v>
      </c>
      <c r="AW665" s="628"/>
      <c r="AX665" s="843" t="e">
        <f aca="false">IF($AT$44="region",IF($E665=AX$762,$S665,""),IF($G665=AX$762,$S665,""))</f>
        <v>#REF!</v>
      </c>
      <c r="AY665" s="843" t="e">
        <f aca="false">IF($AT$44="Region",IF($E665=AX$762,$T665,""),IF($G665=AX$762,$T665,""))</f>
        <v>#REF!</v>
      </c>
      <c r="AZ665" s="628"/>
      <c r="BA665" s="843" t="e">
        <f aca="false">IF($AT$44="region",IF($E665=BA$762,$S665,""),IF($G665=BA$762,$S665,""))</f>
        <v>#REF!</v>
      </c>
      <c r="BB665" s="843" t="e">
        <f aca="false">IF($AT$44="Region",IF($E665=BA$762,$T665,""),IF($G665=BA$762,$T665,""))</f>
        <v>#REF!</v>
      </c>
      <c r="BC665" s="628"/>
      <c r="BD665" s="843" t="e">
        <f aca="false">IF($AT$44="region",IF($E665=BD$762,$S665,""),IF($G665=BD$762,$S665,""))</f>
        <v>#REF!</v>
      </c>
      <c r="BE665" s="843" t="e">
        <f aca="false">IF($AT$44="Region",IF($E665=BD$762,$T665,""),IF($G665=BD$762,$T665,""))</f>
        <v>#REF!</v>
      </c>
      <c r="BF665" s="628"/>
      <c r="BG665" s="843" t="e">
        <f aca="false">IF($AT$44="region",IF($E665=BG$762,$S665,""),IF($G665=BG$762,$S665,""))</f>
        <v>#REF!</v>
      </c>
      <c r="BH665" s="843" t="e">
        <f aca="false">IF($AT$44="Region",IF($E665=BG$762,$T665,""),IF($G665=BG$762,$T665,""))</f>
        <v>#REF!</v>
      </c>
      <c r="BI665" s="628"/>
      <c r="BJ665" s="843" t="str">
        <f aca="false">IF($E665=$BJ$47,S665,"")</f>
        <v/>
      </c>
      <c r="BK665" s="843" t="str">
        <f aca="false">IF($E665=$BJ$47,T665,"")</f>
        <v/>
      </c>
      <c r="BL665" s="628"/>
      <c r="BM665" s="843" t="str">
        <f aca="false">IF($E665=$BM$47,S665,"")</f>
        <v/>
      </c>
      <c r="BN665" s="843" t="str">
        <f aca="false">IF($E665=$BM$47,T665,"")</f>
        <v/>
      </c>
      <c r="BO665" s="628"/>
      <c r="BP665" s="843" t="str">
        <f aca="false">IF($E665=$BP$47,S665,"")</f>
        <v/>
      </c>
      <c r="BQ665" s="843" t="str">
        <f aca="false">IF($E665=$BP$47,T665,"")</f>
        <v/>
      </c>
      <c r="BR665" s="628"/>
      <c r="BS665" s="843" t="str">
        <f aca="false">IF($E665=$BS$47,S665,"")</f>
        <v/>
      </c>
      <c r="BT665" s="843" t="str">
        <f aca="false">IF($E665=$BS$47,T665,"")</f>
        <v/>
      </c>
      <c r="BU665" s="628"/>
      <c r="BV665" s="729"/>
    </row>
    <row r="666" s="667" customFormat="true" ht="15" hidden="false" customHeight="false" outlineLevel="0" collapsed="false">
      <c r="A666" s="828" t="n">
        <v>15</v>
      </c>
      <c r="B666" s="829" t="str">
        <f aca="false">CONCATENATE(E666,": ",C666)</f>
        <v>: </v>
      </c>
      <c r="C666" s="830"/>
      <c r="D666" s="830"/>
      <c r="E666" s="831"/>
      <c r="F666" s="830"/>
      <c r="G666" s="831"/>
      <c r="H666" s="832"/>
      <c r="I666" s="830"/>
      <c r="J666" s="830"/>
      <c r="K666" s="833"/>
      <c r="L666" s="834"/>
      <c r="M666" s="833"/>
      <c r="N666" s="836" t="str">
        <f aca="false">'Advanced Controls'!$E$137</f>
        <v>t CH4-CO2-eq / ha</v>
      </c>
      <c r="O666" s="837"/>
      <c r="P666" s="833"/>
      <c r="Q666" s="838"/>
      <c r="R666" s="839"/>
      <c r="S666" s="840" t="str">
        <f aca="false">IF(R666="Y","",IF(AND(M666="",K666=""),"",IF(M666="",K666,M666)))</f>
        <v/>
      </c>
      <c r="T666" s="841" t="str">
        <f aca="false">IF(S666="","",IF($S$680="Y",U666,IF(S666&gt;=$S$672-$AB$35*$S$676,IF(S666&lt;=$S$672+$AB$35*$S$676,S666,""),"")))</f>
        <v/>
      </c>
      <c r="U666" s="840" t="str">
        <f aca="false">IF(R666="Y","",IF(AND(M666="",K666=""),"",IF(M666="",K666*O666,M666*O666)))</f>
        <v/>
      </c>
      <c r="V666" s="842" t="str">
        <f aca="false">IF(AND(N666="",L666=""),"",IF(N666="",L666,N666))</f>
        <v>t CH4-CO2-eq / ha</v>
      </c>
      <c r="W666" s="628"/>
      <c r="X666" s="628"/>
      <c r="Z666" s="728"/>
      <c r="AP666" s="729"/>
      <c r="AQ666" s="628"/>
      <c r="AR666" s="628"/>
      <c r="AS666" s="844"/>
      <c r="AT666" s="628"/>
      <c r="AU666" s="843" t="e">
        <f aca="false">IF($AT$44="region",IF($E666=AU$762,$S666,""),IF($G666=AU$762,$S666,""))</f>
        <v>#REF!</v>
      </c>
      <c r="AV666" s="843" t="e">
        <f aca="false">IF($AT$44="Region",IF($E666=AU$762,$T666,""),IF($G666=AU$762,$T666,""))</f>
        <v>#REF!</v>
      </c>
      <c r="AW666" s="628"/>
      <c r="AX666" s="843" t="e">
        <f aca="false">IF($AT$44="region",IF($E666=AX$762,$S666,""),IF($G666=AX$762,$S666,""))</f>
        <v>#REF!</v>
      </c>
      <c r="AY666" s="843" t="e">
        <f aca="false">IF($AT$44="Region",IF($E666=AX$762,$T666,""),IF($G666=AX$762,$T666,""))</f>
        <v>#REF!</v>
      </c>
      <c r="AZ666" s="628"/>
      <c r="BA666" s="843" t="e">
        <f aca="false">IF($AT$44="region",IF($E666=BA$762,$S666,""),IF($G666=BA$762,$S666,""))</f>
        <v>#REF!</v>
      </c>
      <c r="BB666" s="843" t="e">
        <f aca="false">IF($AT$44="Region",IF($E666=BA$762,$T666,""),IF($G666=BA$762,$T666,""))</f>
        <v>#REF!</v>
      </c>
      <c r="BC666" s="628"/>
      <c r="BD666" s="843" t="e">
        <f aca="false">IF($AT$44="region",IF($E666=BD$762,$S666,""),IF($G666=BD$762,$S666,""))</f>
        <v>#REF!</v>
      </c>
      <c r="BE666" s="843" t="e">
        <f aca="false">IF($AT$44="Region",IF($E666=BD$762,$T666,""),IF($G666=BD$762,$T666,""))</f>
        <v>#REF!</v>
      </c>
      <c r="BF666" s="628"/>
      <c r="BG666" s="843" t="e">
        <f aca="false">IF($AT$44="region",IF($E666=BG$762,$S666,""),IF($G666=BG$762,$S666,""))</f>
        <v>#REF!</v>
      </c>
      <c r="BH666" s="843" t="e">
        <f aca="false">IF($AT$44="Region",IF($E666=BG$762,$T666,""),IF($G666=BG$762,$T666,""))</f>
        <v>#REF!</v>
      </c>
      <c r="BI666" s="628"/>
      <c r="BJ666" s="843" t="str">
        <f aca="false">IF($E666=$BJ$47,S666,"")</f>
        <v/>
      </c>
      <c r="BK666" s="843" t="str">
        <f aca="false">IF($E666=$BJ$47,T666,"")</f>
        <v/>
      </c>
      <c r="BL666" s="628"/>
      <c r="BM666" s="843" t="str">
        <f aca="false">IF($E666=$BM$47,S666,"")</f>
        <v/>
      </c>
      <c r="BN666" s="843" t="str">
        <f aca="false">IF($E666=$BM$47,T666,"")</f>
        <v/>
      </c>
      <c r="BO666" s="628"/>
      <c r="BP666" s="843" t="str">
        <f aca="false">IF($E666=$BP$47,S666,"")</f>
        <v/>
      </c>
      <c r="BQ666" s="843" t="str">
        <f aca="false">IF($E666=$BP$47,T666,"")</f>
        <v/>
      </c>
      <c r="BR666" s="628"/>
      <c r="BS666" s="843" t="str">
        <f aca="false">IF($E666=$BS$47,S666,"")</f>
        <v/>
      </c>
      <c r="BT666" s="843" t="str">
        <f aca="false">IF($E666=$BS$47,T666,"")</f>
        <v/>
      </c>
      <c r="BU666" s="628"/>
      <c r="BV666" s="729"/>
    </row>
    <row r="667" s="667" customFormat="true" ht="15" hidden="false" customHeight="false" outlineLevel="0" collapsed="false">
      <c r="A667" s="828" t="n">
        <v>16</v>
      </c>
      <c r="B667" s="829" t="str">
        <f aca="false">CONCATENATE(E667,": ",C667)</f>
        <v>: </v>
      </c>
      <c r="C667" s="830"/>
      <c r="D667" s="830"/>
      <c r="E667" s="831"/>
      <c r="F667" s="830"/>
      <c r="G667" s="831"/>
      <c r="H667" s="832"/>
      <c r="I667" s="830"/>
      <c r="J667" s="830"/>
      <c r="K667" s="833"/>
      <c r="L667" s="834"/>
      <c r="M667" s="833"/>
      <c r="N667" s="836" t="str">
        <f aca="false">'Advanced Controls'!$E$137</f>
        <v>t CH4-CO2-eq / ha</v>
      </c>
      <c r="O667" s="837"/>
      <c r="P667" s="833"/>
      <c r="Q667" s="838"/>
      <c r="R667" s="839"/>
      <c r="S667" s="840" t="str">
        <f aca="false">IF(R667="Y","",IF(AND(M667="",K667=""),"",IF(M667="",K667,M667)))</f>
        <v/>
      </c>
      <c r="T667" s="841" t="str">
        <f aca="false">IF(S667="","",IF($S$680="Y",U667,IF(S667&gt;=$S$672-$AB$35*$S$676,IF(S667&lt;=$S$672+$AB$35*$S$676,S667,""),"")))</f>
        <v/>
      </c>
      <c r="U667" s="840" t="str">
        <f aca="false">IF(R667="Y","",IF(AND(M667="",K667=""),"",IF(M667="",K667*O667,M667*O667)))</f>
        <v/>
      </c>
      <c r="V667" s="842" t="str">
        <f aca="false">IF(AND(N667="",L667=""),"",IF(N667="",L667,N667))</f>
        <v>t CH4-CO2-eq / ha</v>
      </c>
      <c r="W667" s="628"/>
      <c r="X667" s="628"/>
      <c r="Z667" s="728"/>
      <c r="AP667" s="729"/>
      <c r="AQ667" s="628"/>
      <c r="AR667" s="628"/>
      <c r="AS667" s="844"/>
      <c r="AT667" s="628"/>
      <c r="AU667" s="843" t="e">
        <f aca="false">IF($AT$44="region",IF($E667=AU$762,$S667,""),IF($G667=AU$762,$S667,""))</f>
        <v>#REF!</v>
      </c>
      <c r="AV667" s="843" t="e">
        <f aca="false">IF($AT$44="Region",IF($E667=AU$762,$T667,""),IF($G667=AU$762,$T667,""))</f>
        <v>#REF!</v>
      </c>
      <c r="AW667" s="628"/>
      <c r="AX667" s="843" t="e">
        <f aca="false">IF($AT$44="region",IF($E667=AX$762,$S667,""),IF($G667=AX$762,$S667,""))</f>
        <v>#REF!</v>
      </c>
      <c r="AY667" s="843" t="e">
        <f aca="false">IF($AT$44="Region",IF($E667=AX$762,$T667,""),IF($G667=AX$762,$T667,""))</f>
        <v>#REF!</v>
      </c>
      <c r="AZ667" s="628"/>
      <c r="BA667" s="843" t="e">
        <f aca="false">IF($AT$44="region",IF($E667=BA$762,$S667,""),IF($G667=BA$762,$S667,""))</f>
        <v>#REF!</v>
      </c>
      <c r="BB667" s="843" t="e">
        <f aca="false">IF($AT$44="Region",IF($E667=BA$762,$T667,""),IF($G667=BA$762,$T667,""))</f>
        <v>#REF!</v>
      </c>
      <c r="BC667" s="628"/>
      <c r="BD667" s="843" t="e">
        <f aca="false">IF($AT$44="region",IF($E667=BD$762,$S667,""),IF($G667=BD$762,$S667,""))</f>
        <v>#REF!</v>
      </c>
      <c r="BE667" s="843" t="e">
        <f aca="false">IF($AT$44="Region",IF($E667=BD$762,$T667,""),IF($G667=BD$762,$T667,""))</f>
        <v>#REF!</v>
      </c>
      <c r="BF667" s="628"/>
      <c r="BG667" s="843" t="e">
        <f aca="false">IF($AT$44="region",IF($E667=BG$762,$S667,""),IF($G667=BG$762,$S667,""))</f>
        <v>#REF!</v>
      </c>
      <c r="BH667" s="843" t="e">
        <f aca="false">IF($AT$44="Region",IF($E667=BG$762,$T667,""),IF($G667=BG$762,$T667,""))</f>
        <v>#REF!</v>
      </c>
      <c r="BI667" s="628"/>
      <c r="BJ667" s="843" t="str">
        <f aca="false">IF($E667=$BJ$47,S667,"")</f>
        <v/>
      </c>
      <c r="BK667" s="843" t="str">
        <f aca="false">IF($E667=$BJ$47,T667,"")</f>
        <v/>
      </c>
      <c r="BL667" s="628"/>
      <c r="BM667" s="843" t="str">
        <f aca="false">IF($E667=$BM$47,S667,"")</f>
        <v/>
      </c>
      <c r="BN667" s="843" t="str">
        <f aca="false">IF($E667=$BM$47,T667,"")</f>
        <v/>
      </c>
      <c r="BO667" s="628"/>
      <c r="BP667" s="843" t="str">
        <f aca="false">IF($E667=$BP$47,S667,"")</f>
        <v/>
      </c>
      <c r="BQ667" s="843" t="str">
        <f aca="false">IF($E667=$BP$47,T667,"")</f>
        <v/>
      </c>
      <c r="BR667" s="628"/>
      <c r="BS667" s="843" t="str">
        <f aca="false">IF($E667=$BS$47,S667,"")</f>
        <v/>
      </c>
      <c r="BT667" s="843" t="str">
        <f aca="false">IF($E667=$BS$47,T667,"")</f>
        <v/>
      </c>
      <c r="BU667" s="628"/>
      <c r="BV667" s="729"/>
    </row>
    <row r="668" s="667" customFormat="true" ht="15" hidden="false" customHeight="false" outlineLevel="0" collapsed="false">
      <c r="A668" s="828" t="n">
        <v>17</v>
      </c>
      <c r="B668" s="829" t="str">
        <f aca="false">CONCATENATE(E668,": ",C668)</f>
        <v>: </v>
      </c>
      <c r="C668" s="830"/>
      <c r="D668" s="830"/>
      <c r="E668" s="831"/>
      <c r="F668" s="830"/>
      <c r="G668" s="831"/>
      <c r="H668" s="832"/>
      <c r="I668" s="830"/>
      <c r="J668" s="830"/>
      <c r="K668" s="833"/>
      <c r="L668" s="834"/>
      <c r="M668" s="833"/>
      <c r="N668" s="836" t="str">
        <f aca="false">'Advanced Controls'!$E$137</f>
        <v>t CH4-CO2-eq / ha</v>
      </c>
      <c r="O668" s="837"/>
      <c r="P668" s="833"/>
      <c r="Q668" s="838"/>
      <c r="R668" s="839"/>
      <c r="S668" s="840" t="str">
        <f aca="false">IF(R668="Y","",IF(AND(M668="",K668=""),"",IF(M668="",K668,M668)))</f>
        <v/>
      </c>
      <c r="T668" s="841" t="str">
        <f aca="false">IF(S668="","",IF($S$680="Y",U668,IF(S668&gt;=$S$672-$AB$35*$S$676,IF(S668&lt;=$S$672+$AB$35*$S$676,S668,""),"")))</f>
        <v/>
      </c>
      <c r="U668" s="840" t="str">
        <f aca="false">IF(R668="Y","",IF(AND(M668="",K668=""),"",IF(M668="",K668*O668,M668*O668)))</f>
        <v/>
      </c>
      <c r="V668" s="842" t="str">
        <f aca="false">IF(AND(N668="",L668=""),"",IF(N668="",L668,N668))</f>
        <v>t CH4-CO2-eq / ha</v>
      </c>
      <c r="W668" s="628"/>
      <c r="X668" s="628"/>
      <c r="Z668" s="728"/>
      <c r="AP668" s="729"/>
      <c r="AQ668" s="628"/>
      <c r="AR668" s="628"/>
      <c r="AS668" s="844"/>
      <c r="AT668" s="628"/>
      <c r="AU668" s="843" t="e">
        <f aca="false">IF($AT$44="region",IF($E668=AU$762,$S668,""),IF($G668=AU$762,$S668,""))</f>
        <v>#REF!</v>
      </c>
      <c r="AV668" s="843" t="e">
        <f aca="false">IF($AT$44="Region",IF($E668=AU$762,$T668,""),IF($G668=AU$762,$T668,""))</f>
        <v>#REF!</v>
      </c>
      <c r="AW668" s="628"/>
      <c r="AX668" s="843" t="e">
        <f aca="false">IF($AT$44="region",IF($E668=AX$762,$S668,""),IF($G668=AX$762,$S668,""))</f>
        <v>#REF!</v>
      </c>
      <c r="AY668" s="843" t="e">
        <f aca="false">IF($AT$44="Region",IF($E668=AX$762,$T668,""),IF($G668=AX$762,$T668,""))</f>
        <v>#REF!</v>
      </c>
      <c r="AZ668" s="628"/>
      <c r="BA668" s="843" t="e">
        <f aca="false">IF($AT$44="region",IF($E668=BA$762,$S668,""),IF($G668=BA$762,$S668,""))</f>
        <v>#REF!</v>
      </c>
      <c r="BB668" s="843" t="e">
        <f aca="false">IF($AT$44="Region",IF($E668=BA$762,$T668,""),IF($G668=BA$762,$T668,""))</f>
        <v>#REF!</v>
      </c>
      <c r="BC668" s="628"/>
      <c r="BD668" s="843" t="e">
        <f aca="false">IF($AT$44="region",IF($E668=BD$762,$S668,""),IF($G668=BD$762,$S668,""))</f>
        <v>#REF!</v>
      </c>
      <c r="BE668" s="843" t="e">
        <f aca="false">IF($AT$44="Region",IF($E668=BD$762,$T668,""),IF($G668=BD$762,$T668,""))</f>
        <v>#REF!</v>
      </c>
      <c r="BF668" s="628"/>
      <c r="BG668" s="843" t="e">
        <f aca="false">IF($AT$44="region",IF($E668=BG$762,$S668,""),IF($G668=BG$762,$S668,""))</f>
        <v>#REF!</v>
      </c>
      <c r="BH668" s="843" t="e">
        <f aca="false">IF($AT$44="Region",IF($E668=BG$762,$T668,""),IF($G668=BG$762,$T668,""))</f>
        <v>#REF!</v>
      </c>
      <c r="BI668" s="628"/>
      <c r="BJ668" s="843" t="str">
        <f aca="false">IF($E668=$BJ$47,S668,"")</f>
        <v/>
      </c>
      <c r="BK668" s="843" t="str">
        <f aca="false">IF($E668=$BJ$47,T668,"")</f>
        <v/>
      </c>
      <c r="BL668" s="628"/>
      <c r="BM668" s="843" t="str">
        <f aca="false">IF($E668=$BM$47,S668,"")</f>
        <v/>
      </c>
      <c r="BN668" s="843" t="str">
        <f aca="false">IF($E668=$BM$47,T668,"")</f>
        <v/>
      </c>
      <c r="BO668" s="628"/>
      <c r="BP668" s="843" t="str">
        <f aca="false">IF($E668=$BP$47,S668,"")</f>
        <v/>
      </c>
      <c r="BQ668" s="843" t="str">
        <f aca="false">IF($E668=$BP$47,T668,"")</f>
        <v/>
      </c>
      <c r="BR668" s="628"/>
      <c r="BS668" s="843" t="str">
        <f aca="false">IF($E668=$BS$47,S668,"")</f>
        <v/>
      </c>
      <c r="BT668" s="843" t="str">
        <f aca="false">IF($E668=$BS$47,T668,"")</f>
        <v/>
      </c>
      <c r="BU668" s="628"/>
      <c r="BV668" s="729"/>
    </row>
    <row r="669" s="667" customFormat="true" ht="15" hidden="false" customHeight="false" outlineLevel="0" collapsed="false">
      <c r="A669" s="828" t="n">
        <v>18</v>
      </c>
      <c r="B669" s="829" t="str">
        <f aca="false">CONCATENATE(E669,": ",C669)</f>
        <v>: </v>
      </c>
      <c r="C669" s="830"/>
      <c r="D669" s="830"/>
      <c r="E669" s="831"/>
      <c r="F669" s="830"/>
      <c r="G669" s="831"/>
      <c r="H669" s="832"/>
      <c r="I669" s="830"/>
      <c r="J669" s="830"/>
      <c r="K669" s="833"/>
      <c r="L669" s="833"/>
      <c r="M669" s="833"/>
      <c r="N669" s="836" t="str">
        <f aca="false">'Advanced Controls'!$E$137</f>
        <v>t CH4-CO2-eq / ha</v>
      </c>
      <c r="O669" s="837"/>
      <c r="P669" s="833"/>
      <c r="Q669" s="838"/>
      <c r="R669" s="839"/>
      <c r="S669" s="840" t="str">
        <f aca="false">IF(R669="Y","",IF(AND(M669="",K669=""),"",IF(M669="",K669,M669)))</f>
        <v/>
      </c>
      <c r="T669" s="841" t="str">
        <f aca="false">IF(S669="","",IF($S$680="Y",U669,IF(S669&gt;=$S$672-$AB$35*$S$676,IF(S669&lt;=$S$672+$AB$35*$S$676,S669,""),"")))</f>
        <v/>
      </c>
      <c r="U669" s="840" t="str">
        <f aca="false">IF(R669="Y","",IF(AND(M669="",K669=""),"",IF(M669="",K669*O669,M669*O669)))</f>
        <v/>
      </c>
      <c r="V669" s="842" t="str">
        <f aca="false">IF(AND(N669="",L669=""),"",IF(N669="",L669,N669))</f>
        <v>t CH4-CO2-eq / ha</v>
      </c>
      <c r="W669" s="628"/>
      <c r="X669" s="628"/>
      <c r="Z669" s="728"/>
      <c r="AP669" s="729"/>
      <c r="AQ669" s="628"/>
      <c r="AR669" s="628"/>
      <c r="AS669" s="844"/>
      <c r="AT669" s="628"/>
      <c r="AU669" s="843" t="e">
        <f aca="false">IF($AT$44="region",IF($E669=AU$762,$S669,""),IF($G669=AU$762,$S669,""))</f>
        <v>#REF!</v>
      </c>
      <c r="AV669" s="843" t="e">
        <f aca="false">IF($AT$44="Region",IF($E669=AU$762,$T669,""),IF($G669=AU$762,$T669,""))</f>
        <v>#REF!</v>
      </c>
      <c r="AW669" s="628"/>
      <c r="AX669" s="843" t="e">
        <f aca="false">IF($AT$44="region",IF($E669=AX$762,$S669,""),IF($G669=AX$762,$S669,""))</f>
        <v>#REF!</v>
      </c>
      <c r="AY669" s="843" t="e">
        <f aca="false">IF($AT$44="Region",IF($E669=AX$762,$T669,""),IF($G669=AX$762,$T669,""))</f>
        <v>#REF!</v>
      </c>
      <c r="AZ669" s="628"/>
      <c r="BA669" s="843" t="e">
        <f aca="false">IF($AT$44="region",IF($E669=BA$762,$S669,""),IF($G669=BA$762,$S669,""))</f>
        <v>#REF!</v>
      </c>
      <c r="BB669" s="843" t="e">
        <f aca="false">IF($AT$44="Region",IF($E669=BA$762,$T669,""),IF($G669=BA$762,$T669,""))</f>
        <v>#REF!</v>
      </c>
      <c r="BC669" s="628"/>
      <c r="BD669" s="843" t="e">
        <f aca="false">IF($AT$44="region",IF($E669=BD$762,$S669,""),IF($G669=BD$762,$S669,""))</f>
        <v>#REF!</v>
      </c>
      <c r="BE669" s="843" t="e">
        <f aca="false">IF($AT$44="Region",IF($E669=BD$762,$T669,""),IF($G669=BD$762,$T669,""))</f>
        <v>#REF!</v>
      </c>
      <c r="BF669" s="628"/>
      <c r="BG669" s="843" t="e">
        <f aca="false">IF($AT$44="region",IF($E669=BG$762,$S669,""),IF($G669=BG$762,$S669,""))</f>
        <v>#REF!</v>
      </c>
      <c r="BH669" s="843" t="e">
        <f aca="false">IF($AT$44="Region",IF($E669=BG$762,$T669,""),IF($G669=BG$762,$T669,""))</f>
        <v>#REF!</v>
      </c>
      <c r="BI669" s="628"/>
      <c r="BJ669" s="843" t="str">
        <f aca="false">IF($E669=$BJ$47,S669,"")</f>
        <v/>
      </c>
      <c r="BK669" s="843" t="str">
        <f aca="false">IF($E669=$BJ$47,T669,"")</f>
        <v/>
      </c>
      <c r="BL669" s="628"/>
      <c r="BM669" s="843" t="str">
        <f aca="false">IF($E669=$BM$47,S669,"")</f>
        <v/>
      </c>
      <c r="BN669" s="843" t="str">
        <f aca="false">IF($E669=$BM$47,T669,"")</f>
        <v/>
      </c>
      <c r="BO669" s="628"/>
      <c r="BP669" s="843" t="str">
        <f aca="false">IF($E669=$BP$47,S669,"")</f>
        <v/>
      </c>
      <c r="BQ669" s="843" t="str">
        <f aca="false">IF($E669=$BP$47,T669,"")</f>
        <v/>
      </c>
      <c r="BR669" s="628"/>
      <c r="BS669" s="843" t="str">
        <f aca="false">IF($E669=$BS$47,S669,"")</f>
        <v/>
      </c>
      <c r="BT669" s="843" t="str">
        <f aca="false">IF($E669=$BS$47,T669,"")</f>
        <v/>
      </c>
      <c r="BU669" s="628"/>
      <c r="BV669" s="729"/>
    </row>
    <row r="670" s="667" customFormat="true" ht="15" hidden="false" customHeight="false" outlineLevel="0" collapsed="false">
      <c r="A670" s="828" t="n">
        <v>19</v>
      </c>
      <c r="B670" s="829" t="str">
        <f aca="false">CONCATENATE(E670,": ",C670)</f>
        <v>: </v>
      </c>
      <c r="C670" s="830"/>
      <c r="D670" s="830"/>
      <c r="E670" s="831"/>
      <c r="F670" s="830"/>
      <c r="G670" s="831"/>
      <c r="H670" s="832"/>
      <c r="I670" s="830"/>
      <c r="J670" s="830"/>
      <c r="K670" s="833"/>
      <c r="L670" s="833"/>
      <c r="M670" s="833"/>
      <c r="N670" s="836" t="str">
        <f aca="false">'Advanced Controls'!$E$137</f>
        <v>t CH4-CO2-eq / ha</v>
      </c>
      <c r="O670" s="837"/>
      <c r="P670" s="833"/>
      <c r="Q670" s="838"/>
      <c r="R670" s="839"/>
      <c r="S670" s="840" t="str">
        <f aca="false">IF(R670="Y","",IF(AND(M670="",K670=""),"",IF(M670="",K670,M670)))</f>
        <v/>
      </c>
      <c r="T670" s="841" t="str">
        <f aca="false">IF(S670="","",IF($S$680="Y",U670,IF(S670&gt;=$S$672-$AB$35*$S$676,IF(S670&lt;=$S$672+$AB$35*$S$676,S670,""),"")))</f>
        <v/>
      </c>
      <c r="U670" s="840" t="str">
        <f aca="false">IF(R670="Y","",IF(AND(M670="",K670=""),"",IF(M670="",K670*O670,M670*O670)))</f>
        <v/>
      </c>
      <c r="V670" s="842" t="str">
        <f aca="false">IF(AND(N670="",L670=""),"",IF(N670="",L670,N670))</f>
        <v>t CH4-CO2-eq / ha</v>
      </c>
      <c r="W670" s="628"/>
      <c r="X670" s="628"/>
      <c r="Z670" s="728"/>
      <c r="AP670" s="729"/>
      <c r="AQ670" s="628"/>
      <c r="AR670" s="628"/>
      <c r="AS670" s="844"/>
      <c r="AT670" s="628"/>
      <c r="AU670" s="843" t="e">
        <f aca="false">IF($AT$44="region",IF($E670=AU$762,$S670,""),IF($G670=AU$762,$S670,""))</f>
        <v>#REF!</v>
      </c>
      <c r="AV670" s="843" t="e">
        <f aca="false">IF($AT$44="Region",IF($E670=AU$762,$T670,""),IF($G670=AU$762,$T670,""))</f>
        <v>#REF!</v>
      </c>
      <c r="AW670" s="628"/>
      <c r="AX670" s="843" t="e">
        <f aca="false">IF($AT$44="region",IF($E670=AX$762,$S670,""),IF($G670=AX$762,$S670,""))</f>
        <v>#REF!</v>
      </c>
      <c r="AY670" s="843" t="e">
        <f aca="false">IF($AT$44="Region",IF($E670=AX$762,$T670,""),IF($G670=AX$762,$T670,""))</f>
        <v>#REF!</v>
      </c>
      <c r="AZ670" s="628"/>
      <c r="BA670" s="843" t="e">
        <f aca="false">IF($AT$44="region",IF($E670=BA$762,$S670,""),IF($G670=BA$762,$S670,""))</f>
        <v>#REF!</v>
      </c>
      <c r="BB670" s="843" t="e">
        <f aca="false">IF($AT$44="Region",IF($E670=BA$762,$T670,""),IF($G670=BA$762,$T670,""))</f>
        <v>#REF!</v>
      </c>
      <c r="BC670" s="628"/>
      <c r="BD670" s="843" t="e">
        <f aca="false">IF($AT$44="region",IF($E670=BD$762,$S670,""),IF($G670=BD$762,$S670,""))</f>
        <v>#REF!</v>
      </c>
      <c r="BE670" s="843" t="e">
        <f aca="false">IF($AT$44="Region",IF($E670=BD$762,$T670,""),IF($G670=BD$762,$T670,""))</f>
        <v>#REF!</v>
      </c>
      <c r="BF670" s="628"/>
      <c r="BG670" s="843" t="e">
        <f aca="false">IF($AT$44="region",IF($E670=BG$762,$S670,""),IF($G670=BG$762,$S670,""))</f>
        <v>#REF!</v>
      </c>
      <c r="BH670" s="843" t="e">
        <f aca="false">IF($AT$44="Region",IF($E670=BG$762,$T670,""),IF($G670=BG$762,$T670,""))</f>
        <v>#REF!</v>
      </c>
      <c r="BI670" s="628"/>
      <c r="BJ670" s="843" t="str">
        <f aca="false">IF($E670=$BJ$47,S670,"")</f>
        <v/>
      </c>
      <c r="BK670" s="843" t="str">
        <f aca="false">IF($E670=$BJ$47,T670,"")</f>
        <v/>
      </c>
      <c r="BL670" s="628"/>
      <c r="BM670" s="843" t="str">
        <f aca="false">IF($E670=$BM$47,S670,"")</f>
        <v/>
      </c>
      <c r="BN670" s="843" t="str">
        <f aca="false">IF($E670=$BM$47,T670,"")</f>
        <v/>
      </c>
      <c r="BO670" s="628"/>
      <c r="BP670" s="843" t="str">
        <f aca="false">IF($E670=$BP$47,S670,"")</f>
        <v/>
      </c>
      <c r="BQ670" s="843" t="str">
        <f aca="false">IF($E670=$BP$47,T670,"")</f>
        <v/>
      </c>
      <c r="BR670" s="628"/>
      <c r="BS670" s="843" t="str">
        <f aca="false">IF($E670=$BS$47,S670,"")</f>
        <v/>
      </c>
      <c r="BT670" s="843" t="str">
        <f aca="false">IF($E670=$BS$47,T670,"")</f>
        <v/>
      </c>
      <c r="BU670" s="628"/>
      <c r="BV670" s="729"/>
    </row>
    <row r="671" s="667" customFormat="true" ht="15" hidden="false" customHeight="false" outlineLevel="0" collapsed="false">
      <c r="A671" s="828" t="n">
        <v>20</v>
      </c>
      <c r="B671" s="829" t="str">
        <f aca="false">CONCATENATE(E671,": ",C671)</f>
        <v>: </v>
      </c>
      <c r="C671" s="830"/>
      <c r="D671" s="830"/>
      <c r="E671" s="831"/>
      <c r="F671" s="830"/>
      <c r="G671" s="831"/>
      <c r="H671" s="832"/>
      <c r="I671" s="830"/>
      <c r="J671" s="830"/>
      <c r="K671" s="833"/>
      <c r="L671" s="833"/>
      <c r="M671" s="833"/>
      <c r="N671" s="836" t="str">
        <f aca="false">'Advanced Controls'!$E$137</f>
        <v>t CH4-CO2-eq / ha</v>
      </c>
      <c r="O671" s="837"/>
      <c r="P671" s="833"/>
      <c r="Q671" s="838"/>
      <c r="R671" s="839"/>
      <c r="S671" s="840" t="str">
        <f aca="false">IF(R671="Y","",IF(AND(M671="",K671=""),"",IF(M671="",K671,M671)))</f>
        <v/>
      </c>
      <c r="T671" s="841" t="str">
        <f aca="false">IF(S671="","",IF($S$680="Y",U671,IF(S671&gt;=$S$672-$AB$35*$S$676,IF(S671&lt;=$S$672+$AB$35*$S$676,S671,""),"")))</f>
        <v/>
      </c>
      <c r="U671" s="840" t="str">
        <f aca="false">IF(R671="Y","",IF(AND(M671="",K671=""),"",IF(M671="",K671*O671,M671*O671)))</f>
        <v/>
      </c>
      <c r="V671" s="842" t="str">
        <f aca="false">IF(AND(N671="",L671=""),"",IF(N671="",L671,N671))</f>
        <v>t CH4-CO2-eq / ha</v>
      </c>
      <c r="W671" s="628"/>
      <c r="X671" s="628"/>
      <c r="Z671" s="728"/>
      <c r="AP671" s="729"/>
      <c r="AQ671" s="628"/>
      <c r="AR671" s="628"/>
      <c r="AS671" s="844"/>
      <c r="AT671" s="628"/>
      <c r="AU671" s="843" t="e">
        <f aca="false">IF($AT$44="region",IF($E671=AU$762,$S671,""),IF($G671=AU$762,$S671,""))</f>
        <v>#REF!</v>
      </c>
      <c r="AV671" s="843" t="e">
        <f aca="false">IF($AT$44="Region",IF($E671=AU$762,$T671,""),IF($G671=AU$762,$T671,""))</f>
        <v>#REF!</v>
      </c>
      <c r="AW671" s="628"/>
      <c r="AX671" s="843" t="e">
        <f aca="false">IF($AT$44="region",IF($E671=AX$762,$S671,""),IF($G671=AX$762,$S671,""))</f>
        <v>#REF!</v>
      </c>
      <c r="AY671" s="843" t="e">
        <f aca="false">IF($AT$44="Region",IF($E671=AX$762,$T671,""),IF($G671=AX$762,$T671,""))</f>
        <v>#REF!</v>
      </c>
      <c r="AZ671" s="628"/>
      <c r="BA671" s="843" t="e">
        <f aca="false">IF($AT$44="region",IF($E671=BA$762,$S671,""),IF($G671=BA$762,$S671,""))</f>
        <v>#REF!</v>
      </c>
      <c r="BB671" s="843" t="e">
        <f aca="false">IF($AT$44="Region",IF($E671=BA$762,$T671,""),IF($G671=BA$762,$T671,""))</f>
        <v>#REF!</v>
      </c>
      <c r="BC671" s="628"/>
      <c r="BD671" s="843" t="e">
        <f aca="false">IF($AT$44="region",IF($E671=BD$762,$S671,""),IF($G671=BD$762,$S671,""))</f>
        <v>#REF!</v>
      </c>
      <c r="BE671" s="843" t="e">
        <f aca="false">IF($AT$44="Region",IF($E671=BD$762,$T671,""),IF($G671=BD$762,$T671,""))</f>
        <v>#REF!</v>
      </c>
      <c r="BF671" s="628"/>
      <c r="BG671" s="843" t="e">
        <f aca="false">IF($AT$44="region",IF($E671=BG$762,$S671,""),IF($G671=BG$762,$S671,""))</f>
        <v>#REF!</v>
      </c>
      <c r="BH671" s="843" t="e">
        <f aca="false">IF($AT$44="Region",IF($E671=BG$762,$T671,""),IF($G671=BG$762,$T671,""))</f>
        <v>#REF!</v>
      </c>
      <c r="BI671" s="628"/>
      <c r="BJ671" s="843" t="str">
        <f aca="false">IF($E671=$BJ$47,S671,"")</f>
        <v/>
      </c>
      <c r="BK671" s="843" t="str">
        <f aca="false">IF($E671=$BJ$47,T671,"")</f>
        <v/>
      </c>
      <c r="BL671" s="628"/>
      <c r="BM671" s="843" t="str">
        <f aca="false">IF($E671=$BM$47,S671,"")</f>
        <v/>
      </c>
      <c r="BN671" s="843" t="str">
        <f aca="false">IF($E671=$BM$47,T671,"")</f>
        <v/>
      </c>
      <c r="BO671" s="628"/>
      <c r="BP671" s="843" t="str">
        <f aca="false">IF($E671=$BP$47,S671,"")</f>
        <v/>
      </c>
      <c r="BQ671" s="843" t="str">
        <f aca="false">IF($E671=$BP$47,T671,"")</f>
        <v/>
      </c>
      <c r="BR671" s="628"/>
      <c r="BS671" s="843" t="str">
        <f aca="false">IF($E671=$BS$47,S671,"")</f>
        <v/>
      </c>
      <c r="BT671" s="843" t="str">
        <f aca="false">IF($E671=$BS$47,T671,"")</f>
        <v/>
      </c>
      <c r="BU671" s="628"/>
      <c r="BV671" s="729"/>
    </row>
    <row r="672" s="667" customFormat="true" ht="15" hidden="false" customHeight="false" outlineLevel="0" collapsed="false">
      <c r="A672" s="846"/>
      <c r="B672" s="847" t="s">
        <v>409</v>
      </c>
      <c r="C672" s="848"/>
      <c r="D672" s="848"/>
      <c r="E672" s="848"/>
      <c r="F672" s="848"/>
      <c r="G672" s="848"/>
      <c r="I672" s="628"/>
      <c r="J672" s="849"/>
      <c r="K672" s="810"/>
      <c r="L672" s="810"/>
      <c r="M672" s="810" t="s">
        <v>354</v>
      </c>
      <c r="N672" s="810"/>
      <c r="O672" s="810"/>
      <c r="P672" s="838"/>
      <c r="Q672" s="838"/>
      <c r="R672" s="849" t="s">
        <v>356</v>
      </c>
      <c r="S672" s="850" t="n">
        <f aca="false">AVERAGE(S652:S671)</f>
        <v>0</v>
      </c>
      <c r="T672" s="850" t="n">
        <f aca="false">IF(S680="Y",SUM(T652:T671)/SUM(O652:O671),AVERAGE(T652:T671))</f>
        <v>0</v>
      </c>
      <c r="U672" s="851" t="e">
        <f aca="false">SUM(U652:U671)/SUM(O652:O671)</f>
        <v>#DIV/0!</v>
      </c>
      <c r="V672" s="628"/>
      <c r="W672" s="628"/>
      <c r="X672" s="628"/>
      <c r="Z672" s="912"/>
      <c r="AP672" s="729"/>
      <c r="AQ672" s="628"/>
      <c r="AR672" s="628"/>
      <c r="AS672" s="628"/>
      <c r="AT672" s="849" t="s">
        <v>356</v>
      </c>
      <c r="AU672" s="852" t="e">
        <f aca="false">AVERAGE(AU652:AU671)</f>
        <v>#REF!</v>
      </c>
      <c r="AV672" s="852" t="e">
        <f aca="false">SUM(AV652:AV671)/COUNTIF(AV652:AV671,"&gt;0")</f>
        <v>#REF!</v>
      </c>
      <c r="AW672" s="628"/>
      <c r="AX672" s="852" t="e">
        <f aca="false">AVERAGE(AX652:AX671)</f>
        <v>#REF!</v>
      </c>
      <c r="AY672" s="852" t="e">
        <f aca="false">SUM(AY652:AY671)/COUNTIF(AY652:AY671,"&gt;0")</f>
        <v>#REF!</v>
      </c>
      <c r="AZ672" s="628"/>
      <c r="BA672" s="852" t="e">
        <f aca="false">AVERAGE(BA652:BA671)</f>
        <v>#REF!</v>
      </c>
      <c r="BB672" s="852" t="e">
        <f aca="false">SUM(BB652:BB671)/COUNTIF(BB652:BB671,"&gt;0")</f>
        <v>#REF!</v>
      </c>
      <c r="BC672" s="628"/>
      <c r="BD672" s="852" t="e">
        <f aca="false">AVERAGE(BD652:BD671)</f>
        <v>#REF!</v>
      </c>
      <c r="BE672" s="852" t="e">
        <f aca="false">SUM(BE652:BE671)/COUNTIF(BE652:BE671,"&gt;0")</f>
        <v>#REF!</v>
      </c>
      <c r="BF672" s="628"/>
      <c r="BG672" s="852" t="e">
        <f aca="false">AVERAGE(BG652:BG671)</f>
        <v>#REF!</v>
      </c>
      <c r="BH672" s="852" t="e">
        <f aca="false">SUM(BH652:BH671)/COUNTIF(BH652:BH671,"&gt;0")</f>
        <v>#REF!</v>
      </c>
      <c r="BI672" s="849"/>
      <c r="BJ672" s="852" t="e">
        <f aca="false">AVERAGE(BJ652:BJ671)</f>
        <v>#DIV/0!</v>
      </c>
      <c r="BK672" s="852" t="e">
        <f aca="false">SUM(BK652:BK671)/COUNTIF(BK652:BK671,"&gt;0")</f>
        <v>#DIV/0!</v>
      </c>
      <c r="BL672" s="628"/>
      <c r="BM672" s="852" t="e">
        <f aca="false">AVERAGE(BM652:BM671)</f>
        <v>#DIV/0!</v>
      </c>
      <c r="BN672" s="852" t="e">
        <f aca="false">SUM(BN652:BN671)/COUNTIF(BN652:BN671,"&gt;0")</f>
        <v>#DIV/0!</v>
      </c>
      <c r="BO672" s="628"/>
      <c r="BP672" s="852" t="e">
        <f aca="false">AVERAGE(BP652:BP671)</f>
        <v>#DIV/0!</v>
      </c>
      <c r="BQ672" s="852" t="e">
        <f aca="false">SUM(BQ652:BQ671)/COUNTIF(BQ652:BQ671,"&gt;0")</f>
        <v>#DIV/0!</v>
      </c>
      <c r="BR672" s="628"/>
      <c r="BS672" s="852" t="e">
        <f aca="false">AVERAGE(BS652:BS671)</f>
        <v>#DIV/0!</v>
      </c>
      <c r="BT672" s="852" t="e">
        <f aca="false">SUM(BT652:BT671)/COUNTIF(BT652:BT671,"&gt;0")</f>
        <v>#DIV/0!</v>
      </c>
      <c r="BU672" s="628"/>
      <c r="BV672" s="729"/>
    </row>
    <row r="673" s="667" customFormat="true" ht="15" hidden="false" customHeight="true" outlineLevel="0" collapsed="false">
      <c r="A673" s="846"/>
      <c r="B673" s="847" t="s">
        <v>410</v>
      </c>
      <c r="C673" s="848" t="s">
        <v>358</v>
      </c>
      <c r="D673" s="948" t="s">
        <v>563</v>
      </c>
      <c r="E673" s="948"/>
      <c r="F673" s="948"/>
      <c r="G673" s="948"/>
      <c r="H673" s="948"/>
      <c r="I673" s="948"/>
      <c r="J673" s="948"/>
      <c r="K673" s="948"/>
      <c r="L673" s="810"/>
      <c r="M673" s="810"/>
      <c r="N673" s="810"/>
      <c r="O673" s="810"/>
      <c r="P673" s="838"/>
      <c r="Q673" s="838"/>
      <c r="R673" s="854" t="s">
        <v>97</v>
      </c>
      <c r="S673" s="855" t="n">
        <f aca="false">S672+V673*S676</f>
        <v>0</v>
      </c>
      <c r="T673" s="855" t="n">
        <f aca="false">T672+V673*T676</f>
        <v>0</v>
      </c>
      <c r="U673" s="855" t="e">
        <f aca="false">U672+V673*U676</f>
        <v>#DIV/0!</v>
      </c>
      <c r="V673" s="856" t="n">
        <v>1</v>
      </c>
      <c r="W673" s="669" t="s">
        <v>360</v>
      </c>
      <c r="X673" s="628"/>
      <c r="Y673" s="628" t="s">
        <v>361</v>
      </c>
      <c r="Z673" s="914"/>
      <c r="AP673" s="729"/>
      <c r="AQ673" s="628"/>
      <c r="AR673" s="628"/>
      <c r="AS673" s="628"/>
      <c r="AT673" s="854" t="s">
        <v>97</v>
      </c>
      <c r="AU673" s="857" t="e">
        <f aca="false">AU672+(AU678*AU675)</f>
        <v>#REF!</v>
      </c>
      <c r="AV673" s="857" t="e">
        <f aca="false">AV672+(AV678*AU675)</f>
        <v>#REF!</v>
      </c>
      <c r="AW673" s="628"/>
      <c r="AX673" s="857" t="e">
        <f aca="false">AX672+(AX678*AX675)</f>
        <v>#REF!</v>
      </c>
      <c r="AY673" s="857" t="e">
        <f aca="false">AY672+(AY678*AX675)</f>
        <v>#REF!</v>
      </c>
      <c r="AZ673" s="628"/>
      <c r="BA673" s="857" t="e">
        <f aca="false">BA672+(BA678*BA675)</f>
        <v>#REF!</v>
      </c>
      <c r="BB673" s="857" t="e">
        <f aca="false">BB672+(BB678*BA675)</f>
        <v>#REF!</v>
      </c>
      <c r="BC673" s="628"/>
      <c r="BD673" s="857" t="e">
        <f aca="false">BD672+(BD678*BD675)</f>
        <v>#REF!</v>
      </c>
      <c r="BE673" s="857" t="e">
        <f aca="false">BE672+(BE678*BD675)</f>
        <v>#REF!</v>
      </c>
      <c r="BF673" s="628"/>
      <c r="BG673" s="857" t="e">
        <f aca="false">BG672+(BG678*BG675)</f>
        <v>#REF!</v>
      </c>
      <c r="BH673" s="857" t="e">
        <f aca="false">BH672+(BH678*BG675)</f>
        <v>#REF!</v>
      </c>
      <c r="BI673" s="854"/>
      <c r="BJ673" s="857" t="e">
        <f aca="false">BJ672+(BJ678*BJ675)</f>
        <v>#DIV/0!</v>
      </c>
      <c r="BK673" s="857" t="e">
        <f aca="false">BK672+(BK678*BJ675)</f>
        <v>#DIV/0!</v>
      </c>
      <c r="BL673" s="628"/>
      <c r="BM673" s="857" t="e">
        <f aca="false">BM672+(BM678*BM675)</f>
        <v>#DIV/0!</v>
      </c>
      <c r="BN673" s="857" t="e">
        <f aca="false">BN672+(BN678*BM675)</f>
        <v>#DIV/0!</v>
      </c>
      <c r="BO673" s="628"/>
      <c r="BP673" s="857" t="e">
        <f aca="false">BP672+(BP678*BP675)</f>
        <v>#DIV/0!</v>
      </c>
      <c r="BQ673" s="857" t="e">
        <f aca="false">BQ672+(BQ678*BP675)</f>
        <v>#DIV/0!</v>
      </c>
      <c r="BR673" s="628"/>
      <c r="BS673" s="857" t="e">
        <f aca="false">BS672+(BS678*BS675)</f>
        <v>#DIV/0!</v>
      </c>
      <c r="BT673" s="857" t="e">
        <f aca="false">BT672+(BT678*BS675)</f>
        <v>#DIV/0!</v>
      </c>
      <c r="BU673" s="628"/>
      <c r="BV673" s="729"/>
    </row>
    <row r="674" s="667" customFormat="true" ht="15" hidden="false" customHeight="false" outlineLevel="0" collapsed="false">
      <c r="A674" s="846"/>
      <c r="B674" s="847" t="s">
        <v>411</v>
      </c>
      <c r="C674" s="858"/>
      <c r="D674" s="948"/>
      <c r="E674" s="948"/>
      <c r="F674" s="948"/>
      <c r="G674" s="948"/>
      <c r="H674" s="948"/>
      <c r="I674" s="948"/>
      <c r="J674" s="948"/>
      <c r="K674" s="948"/>
      <c r="L674" s="628"/>
      <c r="M674" s="628"/>
      <c r="N674" s="810"/>
      <c r="O674" s="810"/>
      <c r="P674" s="810"/>
      <c r="Q674" s="810"/>
      <c r="R674" s="854" t="s">
        <v>98</v>
      </c>
      <c r="S674" s="855" t="n">
        <f aca="false">IF($Y674="Y",MIN(S652:S671),S672-$V674*S676)</f>
        <v>0</v>
      </c>
      <c r="T674" s="855" t="n">
        <f aca="false">IF($Y674="Y",MIN(T652:T671),T672-$V674*T676)</f>
        <v>0</v>
      </c>
      <c r="U674" s="855" t="e">
        <f aca="false">IF($Y674="Y",MIN(U652:U671),U672-$V674*U676)</f>
        <v>#DIV/0!</v>
      </c>
      <c r="V674" s="856" t="n">
        <v>1</v>
      </c>
      <c r="W674" s="669" t="s">
        <v>364</v>
      </c>
      <c r="X674" s="628"/>
      <c r="Y674" s="859" t="s">
        <v>166</v>
      </c>
      <c r="Z674" s="914"/>
      <c r="AP674" s="729"/>
      <c r="AQ674" s="628"/>
      <c r="AR674" s="628"/>
      <c r="AS674" s="628"/>
      <c r="AT674" s="854" t="s">
        <v>98</v>
      </c>
      <c r="AU674" s="857" t="e">
        <f aca="false">AU672-(AU678*AU676)</f>
        <v>#REF!</v>
      </c>
      <c r="AV674" s="857" t="e">
        <f aca="false">AV672-(AV678*AU676)</f>
        <v>#REF!</v>
      </c>
      <c r="AW674" s="628"/>
      <c r="AX674" s="857" t="e">
        <f aca="false">AX672-(AX678*AX676)</f>
        <v>#REF!</v>
      </c>
      <c r="AY674" s="857" t="e">
        <f aca="false">AY672-(AY678*AX676)</f>
        <v>#REF!</v>
      </c>
      <c r="AZ674" s="628"/>
      <c r="BA674" s="857" t="e">
        <f aca="false">BA672-(BA678*BA676)</f>
        <v>#REF!</v>
      </c>
      <c r="BB674" s="857" t="e">
        <f aca="false">BB672-(BB678*BA676)</f>
        <v>#REF!</v>
      </c>
      <c r="BC674" s="628"/>
      <c r="BD674" s="857" t="e">
        <f aca="false">BD672-(BD678*BD676)</f>
        <v>#REF!</v>
      </c>
      <c r="BE674" s="857" t="e">
        <f aca="false">BE672-(BE678*BD676)</f>
        <v>#REF!</v>
      </c>
      <c r="BF674" s="628"/>
      <c r="BG674" s="857" t="e">
        <f aca="false">BG672-(BG678*BG676)</f>
        <v>#REF!</v>
      </c>
      <c r="BH674" s="857" t="e">
        <f aca="false">BH672-(BH678*BG676)</f>
        <v>#REF!</v>
      </c>
      <c r="BI674" s="854"/>
      <c r="BJ674" s="857" t="e">
        <f aca="false">BJ672-(BJ678*BJ676)</f>
        <v>#DIV/0!</v>
      </c>
      <c r="BK674" s="857" t="e">
        <f aca="false">BK672-(BK678*BJ676)</f>
        <v>#DIV/0!</v>
      </c>
      <c r="BL674" s="628"/>
      <c r="BM674" s="857" t="e">
        <f aca="false">BM672-(BM678*BM676)</f>
        <v>#DIV/0!</v>
      </c>
      <c r="BN674" s="857" t="e">
        <f aca="false">BN672-(BN678*BM676)</f>
        <v>#DIV/0!</v>
      </c>
      <c r="BO674" s="628"/>
      <c r="BP674" s="857" t="e">
        <f aca="false">BP672-(BP678*BP676)</f>
        <v>#DIV/0!</v>
      </c>
      <c r="BQ674" s="857" t="e">
        <f aca="false">BQ672-(BQ678*BP676)</f>
        <v>#DIV/0!</v>
      </c>
      <c r="BR674" s="628"/>
      <c r="BS674" s="857" t="e">
        <f aca="false">BS672-(BS678*BS676)</f>
        <v>#DIV/0!</v>
      </c>
      <c r="BT674" s="857" t="e">
        <f aca="false">BT672-(BT678*BS676)</f>
        <v>#DIV/0!</v>
      </c>
      <c r="BU674" s="628"/>
      <c r="BV674" s="729"/>
    </row>
    <row r="675" s="667" customFormat="true" ht="14.25" hidden="false" customHeight="false" outlineLevel="0" collapsed="false">
      <c r="A675" s="846"/>
      <c r="B675" s="846"/>
      <c r="C675" s="858"/>
      <c r="D675" s="948"/>
      <c r="E675" s="948"/>
      <c r="F675" s="948"/>
      <c r="G675" s="948"/>
      <c r="H675" s="948"/>
      <c r="I675" s="948"/>
      <c r="J675" s="948"/>
      <c r="K675" s="948"/>
      <c r="L675" s="810"/>
      <c r="M675" s="810"/>
      <c r="N675" s="810"/>
      <c r="O675" s="810"/>
      <c r="P675" s="810"/>
      <c r="Q675" s="810"/>
      <c r="R675" s="854" t="s">
        <v>365</v>
      </c>
      <c r="S675" s="855" t="str">
        <f aca="false">IF((0.67*S676)&gt;S672,"no","yes")</f>
        <v>yes</v>
      </c>
      <c r="T675" s="855" t="str">
        <f aca="false">IF((0.67*T676)&gt;T672,"no","yes")</f>
        <v>yes</v>
      </c>
      <c r="U675" s="855" t="e">
        <f aca="false">IF((0.67*U676)&gt;U672,"no","yes")</f>
        <v>#DIV/0!</v>
      </c>
      <c r="V675" s="810"/>
      <c r="W675" s="810"/>
      <c r="X675" s="810"/>
      <c r="Z675" s="914"/>
      <c r="AP675" s="729"/>
      <c r="AQ675" s="810"/>
      <c r="AR675" s="810"/>
      <c r="AS675" s="861" t="s">
        <v>366</v>
      </c>
      <c r="AT675" s="861"/>
      <c r="AU675" s="856" t="n">
        <v>1</v>
      </c>
      <c r="AV675" s="810"/>
      <c r="AW675" s="810"/>
      <c r="AX675" s="856" t="n">
        <v>1</v>
      </c>
      <c r="AY675" s="810"/>
      <c r="AZ675" s="810"/>
      <c r="BA675" s="856" t="n">
        <v>1</v>
      </c>
      <c r="BB675" s="810"/>
      <c r="BC675" s="810"/>
      <c r="BD675" s="856" t="n">
        <v>1</v>
      </c>
      <c r="BE675" s="810"/>
      <c r="BF675" s="810"/>
      <c r="BG675" s="856" t="n">
        <v>1</v>
      </c>
      <c r="BH675" s="810"/>
      <c r="BI675" s="854"/>
      <c r="BJ675" s="856" t="n">
        <v>1</v>
      </c>
      <c r="BK675" s="810"/>
      <c r="BL675" s="810"/>
      <c r="BM675" s="856" t="n">
        <v>1</v>
      </c>
      <c r="BN675" s="810"/>
      <c r="BO675" s="810"/>
      <c r="BP675" s="856" t="n">
        <v>1</v>
      </c>
      <c r="BQ675" s="810"/>
      <c r="BR675" s="810"/>
      <c r="BS675" s="856" t="n">
        <v>1</v>
      </c>
      <c r="BT675" s="810"/>
      <c r="BU675" s="810"/>
      <c r="BV675" s="729"/>
    </row>
    <row r="676" s="667" customFormat="true" ht="14.25" hidden="false" customHeight="false" outlineLevel="0" collapsed="false">
      <c r="A676" s="846"/>
      <c r="B676" s="846"/>
      <c r="C676" s="858"/>
      <c r="D676" s="948"/>
      <c r="E676" s="948"/>
      <c r="F676" s="948"/>
      <c r="G676" s="948"/>
      <c r="H676" s="948"/>
      <c r="I676" s="948"/>
      <c r="J676" s="948"/>
      <c r="K676" s="948"/>
      <c r="L676" s="810"/>
      <c r="M676" s="810"/>
      <c r="N676" s="669"/>
      <c r="O676" s="669"/>
      <c r="P676" s="810"/>
      <c r="Q676" s="810"/>
      <c r="R676" s="854" t="s">
        <v>371</v>
      </c>
      <c r="S676" s="855" t="n">
        <f aca="false">_xlfn.STDEV.P(S652:S671)</f>
        <v>0</v>
      </c>
      <c r="T676" s="855" t="n">
        <f aca="false" t="array" ref="T676:T676">IF(S680="Y",SQRT(SUM(IFERROR(O652:O671*(S652:S671-(T672))^2,0))/((COUNTIFS(O652:O671,"&lt;&gt;"&amp;"")-1)/COUNTIFS(O652:O671,"&lt;&gt;"&amp;"")*SUM(O652:O671))),_xlfn.STDEV.P(T652:T671))</f>
        <v>0</v>
      </c>
      <c r="U676" s="855" t="e">
        <f aca="false" t="array" ref="U676:U676">SQRT(SUM(IFERROR(O652:O671*(S652:S671-(U672))^2,0))/((COUNTIFS(O652:O671,"&lt;&gt;"&amp;"")-1)/COUNTIFS(O652:O671,"&lt;&gt;"&amp;"")*SUM(O652:O671)))</f>
        <v>#DIV/0!</v>
      </c>
      <c r="V676" s="810"/>
      <c r="W676" s="810"/>
      <c r="X676" s="810"/>
      <c r="Z676" s="914"/>
      <c r="AP676" s="729"/>
      <c r="AQ676" s="810"/>
      <c r="AR676" s="810"/>
      <c r="AS676" s="861"/>
      <c r="AT676" s="861"/>
      <c r="AU676" s="856" t="n">
        <v>1</v>
      </c>
      <c r="AV676" s="810"/>
      <c r="AW676" s="810"/>
      <c r="AX676" s="856" t="n">
        <v>1</v>
      </c>
      <c r="AY676" s="810"/>
      <c r="AZ676" s="810"/>
      <c r="BA676" s="856" t="n">
        <v>1</v>
      </c>
      <c r="BB676" s="810"/>
      <c r="BC676" s="810"/>
      <c r="BD676" s="856" t="n">
        <v>1</v>
      </c>
      <c r="BE676" s="810"/>
      <c r="BF676" s="810"/>
      <c r="BG676" s="856" t="n">
        <v>1</v>
      </c>
      <c r="BH676" s="810"/>
      <c r="BI676" s="854"/>
      <c r="BJ676" s="856" t="n">
        <v>1</v>
      </c>
      <c r="BK676" s="810"/>
      <c r="BL676" s="810"/>
      <c r="BM676" s="856" t="n">
        <v>1</v>
      </c>
      <c r="BN676" s="810"/>
      <c r="BO676" s="810"/>
      <c r="BP676" s="856" t="n">
        <v>1</v>
      </c>
      <c r="BQ676" s="810"/>
      <c r="BR676" s="810"/>
      <c r="BS676" s="856" t="n">
        <v>1</v>
      </c>
      <c r="BT676" s="810"/>
      <c r="BU676" s="810"/>
      <c r="BV676" s="729"/>
    </row>
    <row r="677" s="667" customFormat="true" ht="15" hidden="false" customHeight="false" outlineLevel="0" collapsed="false">
      <c r="A677" s="810"/>
      <c r="B677" s="810"/>
      <c r="C677" s="828"/>
      <c r="D677" s="948"/>
      <c r="E677" s="948"/>
      <c r="F677" s="948"/>
      <c r="G677" s="948"/>
      <c r="H677" s="948"/>
      <c r="I677" s="948"/>
      <c r="J677" s="948"/>
      <c r="K677" s="948"/>
      <c r="L677" s="810"/>
      <c r="M677" s="810"/>
      <c r="N677" s="810"/>
      <c r="O677" s="810"/>
      <c r="P677" s="810"/>
      <c r="Q677" s="810"/>
      <c r="R677" s="863" t="s">
        <v>372</v>
      </c>
      <c r="S677" s="864" t="n">
        <f aca="false">COUNTIF(S652:S671,"&gt;0")</f>
        <v>0</v>
      </c>
      <c r="T677" s="864" t="n">
        <f aca="false">COUNTIF(T652:T671,"&gt;0")</f>
        <v>0</v>
      </c>
      <c r="U677" s="865"/>
      <c r="V677" s="866" t="s">
        <v>369</v>
      </c>
      <c r="W677" s="810"/>
      <c r="X677" s="810"/>
      <c r="Z677" s="728"/>
      <c r="AP677" s="729"/>
      <c r="AQ677" s="810"/>
      <c r="AR677" s="810"/>
      <c r="AS677" s="810"/>
      <c r="AT677" s="854" t="s">
        <v>365</v>
      </c>
      <c r="AU677" s="857" t="e">
        <f aca="false">IF((0.67*AU678)&gt;AU672,"no","yes")</f>
        <v>#REF!</v>
      </c>
      <c r="AV677" s="857" t="e">
        <f aca="false">IF((0.67*AV678)&gt;AV672,"no","yes")</f>
        <v>#REF!</v>
      </c>
      <c r="AW677" s="810"/>
      <c r="AX677" s="857" t="e">
        <f aca="false">IF((0.67*AX678)&gt;AX672,"no","yes")</f>
        <v>#REF!</v>
      </c>
      <c r="AY677" s="857" t="e">
        <f aca="false">IF((0.67*AY678)&gt;AY672,"no","yes")</f>
        <v>#REF!</v>
      </c>
      <c r="AZ677" s="810"/>
      <c r="BA677" s="857" t="e">
        <f aca="false">IF((0.67*BA678)&gt;BA672,"no","yes")</f>
        <v>#REF!</v>
      </c>
      <c r="BB677" s="857" t="e">
        <f aca="false">IF((0.67*BB678)&gt;BB672,"no","yes")</f>
        <v>#REF!</v>
      </c>
      <c r="BC677" s="810"/>
      <c r="BD677" s="857" t="e">
        <f aca="false">IF((0.67*BD678)&gt;BD672,"no","yes")</f>
        <v>#REF!</v>
      </c>
      <c r="BE677" s="857" t="e">
        <f aca="false">IF((0.67*BE678)&gt;BE672,"no","yes")</f>
        <v>#REF!</v>
      </c>
      <c r="BF677" s="810"/>
      <c r="BG677" s="857" t="e">
        <f aca="false">IF((0.67*BG678)&gt;BG672,"no","yes")</f>
        <v>#REF!</v>
      </c>
      <c r="BH677" s="857" t="e">
        <f aca="false">IF((0.67*BH678)&gt;BH672,"no","yes")</f>
        <v>#REF!</v>
      </c>
      <c r="BI677" s="863"/>
      <c r="BJ677" s="857" t="e">
        <f aca="false">IF((0.67*BJ678)&gt;BJ672,"no","yes")</f>
        <v>#DIV/0!</v>
      </c>
      <c r="BK677" s="857" t="e">
        <f aca="false">IF((0.67*BK678)&gt;BK672,"no","yes")</f>
        <v>#DIV/0!</v>
      </c>
      <c r="BL677" s="810"/>
      <c r="BM677" s="857" t="e">
        <f aca="false">IF((0.67*BM678)&gt;BM672,"no","yes")</f>
        <v>#DIV/0!</v>
      </c>
      <c r="BN677" s="857" t="e">
        <f aca="false">IF((0.67*BN678)&gt;BN672,"no","yes")</f>
        <v>#DIV/0!</v>
      </c>
      <c r="BO677" s="810"/>
      <c r="BP677" s="857" t="e">
        <f aca="false">IF((0.67*BP678)&gt;BP672,"no","yes")</f>
        <v>#DIV/0!</v>
      </c>
      <c r="BQ677" s="857" t="e">
        <f aca="false">IF((0.67*BQ678)&gt;BQ672,"no","yes")</f>
        <v>#DIV/0!</v>
      </c>
      <c r="BR677" s="810"/>
      <c r="BS677" s="857" t="e">
        <f aca="false">IF((0.67*BS678)&gt;BS672,"no","yes")</f>
        <v>#DIV/0!</v>
      </c>
      <c r="BT677" s="857" t="e">
        <f aca="false">IF((0.67*BT678)&gt;BT672,"no","yes")</f>
        <v>#DIV/0!</v>
      </c>
      <c r="BU677" s="810"/>
      <c r="BV677" s="729"/>
    </row>
    <row r="678" s="667" customFormat="true" ht="14.25" hidden="false" customHeight="false" outlineLevel="0" collapsed="false">
      <c r="C678" s="846"/>
      <c r="D678" s="948"/>
      <c r="E678" s="948"/>
      <c r="F678" s="948"/>
      <c r="G678" s="948"/>
      <c r="H678" s="948"/>
      <c r="I678" s="948"/>
      <c r="J678" s="948"/>
      <c r="K678" s="948"/>
      <c r="L678" s="810"/>
      <c r="M678" s="810"/>
      <c r="N678" s="810"/>
      <c r="O678" s="810"/>
      <c r="P678" s="810"/>
      <c r="Q678" s="810"/>
      <c r="R678" s="810"/>
      <c r="S678" s="1"/>
      <c r="T678" s="916"/>
      <c r="U678" s="916"/>
      <c r="V678" s="894"/>
      <c r="W678" s="895"/>
      <c r="X678" s="896"/>
      <c r="Z678" s="728"/>
      <c r="AP678" s="729"/>
      <c r="AQ678" s="810"/>
      <c r="AR678" s="810"/>
      <c r="AS678" s="810"/>
      <c r="AT678" s="854" t="s">
        <v>371</v>
      </c>
      <c r="AU678" s="857" t="e">
        <f aca="false">_xlfn.STDEV.P(AU652:AU671)</f>
        <v>#REF!</v>
      </c>
      <c r="AV678" s="857" t="e">
        <f aca="false">_xlfn.STDEV.P(AV652:AV671)</f>
        <v>#REF!</v>
      </c>
      <c r="AW678" s="810"/>
      <c r="AX678" s="857" t="e">
        <f aca="false">_xlfn.STDEV.P(AX652:AX671)</f>
        <v>#REF!</v>
      </c>
      <c r="AY678" s="857" t="e">
        <f aca="false">_xlfn.STDEV.P(AY652:AY671)</f>
        <v>#REF!</v>
      </c>
      <c r="AZ678" s="810"/>
      <c r="BA678" s="857" t="e">
        <f aca="false">_xlfn.STDEV.P(BA652:BA671)</f>
        <v>#REF!</v>
      </c>
      <c r="BB678" s="857" t="e">
        <f aca="false">_xlfn.STDEV.P(BB652:BB671)</f>
        <v>#REF!</v>
      </c>
      <c r="BC678" s="810"/>
      <c r="BD678" s="857" t="e">
        <f aca="false">_xlfn.STDEV.P(BD652:BD671)</f>
        <v>#REF!</v>
      </c>
      <c r="BE678" s="857" t="e">
        <f aca="false">_xlfn.STDEV.P(BE652:BE671)</f>
        <v>#REF!</v>
      </c>
      <c r="BF678" s="810"/>
      <c r="BG678" s="857" t="e">
        <f aca="false">_xlfn.STDEV.P(BG652:BG671)</f>
        <v>#REF!</v>
      </c>
      <c r="BH678" s="857" t="e">
        <f aca="false">_xlfn.STDEV.P(BH652:BH671)</f>
        <v>#REF!</v>
      </c>
      <c r="BI678" s="810"/>
      <c r="BJ678" s="857" t="e">
        <f aca="false">_xlfn.STDEV.P(BJ652:BJ671)</f>
        <v>#DIV/0!</v>
      </c>
      <c r="BK678" s="857" t="e">
        <f aca="false">_xlfn.STDEV.P(BK652:BK671)</f>
        <v>#DIV/0!</v>
      </c>
      <c r="BL678" s="810"/>
      <c r="BM678" s="857" t="e">
        <f aca="false">_xlfn.STDEV.P(BM652:BM671)</f>
        <v>#DIV/0!</v>
      </c>
      <c r="BN678" s="857" t="e">
        <f aca="false">_xlfn.STDEV.P(BN652:BN671)</f>
        <v>#DIV/0!</v>
      </c>
      <c r="BO678" s="810"/>
      <c r="BP678" s="857" t="e">
        <f aca="false">_xlfn.STDEV.P(BP652:BP671)</f>
        <v>#DIV/0!</v>
      </c>
      <c r="BQ678" s="857" t="e">
        <f aca="false">_xlfn.STDEV.P(BQ652:BQ671)</f>
        <v>#DIV/0!</v>
      </c>
      <c r="BR678" s="810"/>
      <c r="BS678" s="857" t="e">
        <f aca="false">_xlfn.STDEV.P(BS652:BS671)</f>
        <v>#DIV/0!</v>
      </c>
      <c r="BT678" s="857" t="e">
        <f aca="false">_xlfn.STDEV.P(BT652:BT671)</f>
        <v>#DIV/0!</v>
      </c>
      <c r="BV678" s="729"/>
    </row>
    <row r="679" s="667" customFormat="true" ht="15" hidden="false" customHeight="false" outlineLevel="0" collapsed="false">
      <c r="A679" s="862" t="str">
        <f aca="false">HYPERLINK("#"&amp;"'"&amp;A$1&amp;"'!a1","Back to top")</f>
        <v>Back to top</v>
      </c>
      <c r="B679" s="862"/>
      <c r="C679" s="810"/>
      <c r="D679" s="948"/>
      <c r="E679" s="948"/>
      <c r="F679" s="948"/>
      <c r="G679" s="948"/>
      <c r="H679" s="948"/>
      <c r="I679" s="948"/>
      <c r="J679" s="948"/>
      <c r="K679" s="948"/>
      <c r="S679" s="924" t="s">
        <v>373</v>
      </c>
      <c r="T679" s="923"/>
      <c r="U679" s="865"/>
      <c r="V679" s="897"/>
      <c r="W679" s="898"/>
      <c r="X679" s="899"/>
      <c r="Z679" s="728"/>
      <c r="AP679" s="729"/>
      <c r="AQ679" s="810"/>
      <c r="AR679" s="810"/>
      <c r="AS679" s="810"/>
      <c r="AT679" s="863" t="s">
        <v>372</v>
      </c>
      <c r="AU679" s="868" t="n">
        <f aca="false">COUNTIF(AU652:AU671,"&gt;0")</f>
        <v>0</v>
      </c>
      <c r="AV679" s="868" t="n">
        <f aca="false">COUNTIF(AV652:AV671,"&gt;0")</f>
        <v>0</v>
      </c>
      <c r="AW679" s="810"/>
      <c r="AX679" s="868" t="n">
        <f aca="false">COUNTIF(AX652:AX671,"&gt;0")</f>
        <v>0</v>
      </c>
      <c r="AY679" s="868" t="n">
        <f aca="false">COUNTIF(AY652:AY671,"&gt;0")</f>
        <v>0</v>
      </c>
      <c r="AZ679" s="810"/>
      <c r="BA679" s="868" t="n">
        <f aca="false">COUNTIF(BA652:BA671,"&gt;0")</f>
        <v>0</v>
      </c>
      <c r="BB679" s="868" t="n">
        <f aca="false">COUNTIF(BB652:BB671,"&gt;0")</f>
        <v>0</v>
      </c>
      <c r="BC679" s="810"/>
      <c r="BD679" s="868" t="n">
        <f aca="false">COUNTIF(BD652:BD671,"&gt;0")</f>
        <v>0</v>
      </c>
      <c r="BE679" s="868" t="n">
        <f aca="false">COUNTIF(BE652:BE671,"&gt;0")</f>
        <v>0</v>
      </c>
      <c r="BF679" s="810"/>
      <c r="BG679" s="868" t="n">
        <f aca="false">COUNTIF(BG652:BG671,"&gt;0")</f>
        <v>0</v>
      </c>
      <c r="BH679" s="868" t="n">
        <f aca="false">COUNTIF(BH652:BH671,"&gt;0")</f>
        <v>0</v>
      </c>
      <c r="BI679" s="810"/>
      <c r="BJ679" s="868" t="n">
        <f aca="false">COUNTIF(BJ652:BJ671,"&gt;0")</f>
        <v>0</v>
      </c>
      <c r="BK679" s="868" t="n">
        <f aca="false">COUNTIF(BK652:BK671,"&gt;0")</f>
        <v>0</v>
      </c>
      <c r="BL679" s="810"/>
      <c r="BM679" s="868" t="n">
        <f aca="false">COUNTIF(BM652:BM671,"&gt;0")</f>
        <v>0</v>
      </c>
      <c r="BN679" s="868" t="n">
        <f aca="false">COUNTIF(BN652:BN671,"&gt;0")</f>
        <v>0</v>
      </c>
      <c r="BO679" s="810"/>
      <c r="BP679" s="868" t="n">
        <f aca="false">COUNTIF(BP652:BP671,"&gt;0")</f>
        <v>0</v>
      </c>
      <c r="BQ679" s="868" t="n">
        <f aca="false">COUNTIF(BQ652:BQ671,"&gt;0")</f>
        <v>0</v>
      </c>
      <c r="BR679" s="810"/>
      <c r="BS679" s="868" t="n">
        <f aca="false">COUNTIF(BS652:BS671,"&gt;0")</f>
        <v>0</v>
      </c>
      <c r="BT679" s="868" t="n">
        <f aca="false">COUNTIF(BT652:BT671,"&gt;0")</f>
        <v>0</v>
      </c>
      <c r="BV679" s="729"/>
    </row>
    <row r="680" s="667" customFormat="true" ht="14.25" hidden="false" customHeight="false" outlineLevel="0" collapsed="false">
      <c r="S680" s="870" t="s">
        <v>166</v>
      </c>
      <c r="T680" s="708"/>
      <c r="U680" s="810"/>
      <c r="V680" s="897"/>
      <c r="W680" s="898"/>
      <c r="X680" s="899"/>
      <c r="Z680" s="728"/>
      <c r="AP680" s="729"/>
      <c r="AT680" s="905"/>
      <c r="BV680" s="729"/>
    </row>
    <row r="681" s="810" customFormat="true" ht="14.25" hidden="false" customHeight="false" outlineLevel="0" collapsed="false">
      <c r="A681" s="846"/>
      <c r="B681" s="846"/>
      <c r="C681" s="828"/>
      <c r="D681" s="858"/>
      <c r="E681" s="858"/>
      <c r="F681" s="858"/>
      <c r="G681" s="858"/>
      <c r="H681" s="858"/>
      <c r="J681" s="863"/>
      <c r="R681" s="863"/>
      <c r="S681" s="828"/>
      <c r="T681" s="828"/>
      <c r="V681" s="902"/>
      <c r="W681" s="903"/>
      <c r="X681" s="904"/>
      <c r="Z681" s="727"/>
      <c r="AP681" s="860"/>
      <c r="AT681" s="828"/>
      <c r="BV681" s="860"/>
    </row>
    <row r="682" s="708" customFormat="true" ht="14.25" hidden="false" customHeight="false" outlineLevel="0" collapsed="false">
      <c r="J682" s="810"/>
      <c r="K682" s="846"/>
      <c r="L682" s="810"/>
      <c r="M682" s="810"/>
      <c r="N682" s="810"/>
      <c r="O682" s="810"/>
      <c r="P682" s="810"/>
      <c r="Q682" s="810"/>
      <c r="R682" s="810"/>
      <c r="S682" s="810"/>
      <c r="T682" s="838"/>
      <c r="U682" s="810"/>
      <c r="V682" s="810"/>
      <c r="W682" s="810"/>
      <c r="X682" s="810"/>
      <c r="Z682" s="728"/>
      <c r="AP682" s="728"/>
      <c r="BV682" s="728"/>
    </row>
    <row r="683" s="667" customFormat="true" ht="15.95" hidden="false" customHeight="true" outlineLevel="0" collapsed="false">
      <c r="S683" s="708"/>
      <c r="T683" s="708"/>
      <c r="U683" s="708"/>
      <c r="V683" s="708"/>
      <c r="Z683" s="728"/>
      <c r="AP683" s="729"/>
      <c r="AQ683" s="905"/>
      <c r="AR683" s="905"/>
      <c r="AS683" s="905"/>
      <c r="AT683" s="905"/>
      <c r="AU683" s="905"/>
      <c r="AV683" s="905"/>
      <c r="AW683" s="905"/>
      <c r="AX683" s="905"/>
      <c r="AY683" s="905"/>
      <c r="AZ683" s="905"/>
      <c r="BA683" s="905"/>
      <c r="BB683" s="905"/>
      <c r="BC683" s="905"/>
      <c r="BD683" s="905"/>
      <c r="BE683" s="905"/>
      <c r="BF683" s="905"/>
      <c r="BG683" s="905"/>
      <c r="BH683" s="905"/>
      <c r="BI683" s="905"/>
      <c r="BJ683" s="905"/>
      <c r="BK683" s="905"/>
      <c r="BL683" s="905"/>
      <c r="BM683" s="905"/>
      <c r="BN683" s="905"/>
      <c r="BO683" s="905"/>
      <c r="BP683" s="905"/>
      <c r="BQ683" s="905"/>
      <c r="BR683" s="705"/>
      <c r="BS683" s="905"/>
      <c r="BT683" s="905"/>
      <c r="BU683" s="905"/>
      <c r="BV683" s="729"/>
    </row>
    <row r="684" s="667" customFormat="true" ht="15.95" hidden="false" customHeight="true" outlineLevel="0" collapsed="false">
      <c r="S684" s="708"/>
      <c r="T684" s="708"/>
      <c r="U684" s="708"/>
      <c r="V684" s="708"/>
      <c r="Z684" s="728"/>
      <c r="AP684" s="729"/>
      <c r="AQ684" s="905"/>
      <c r="AR684" s="905"/>
      <c r="AS684" s="905"/>
      <c r="AT684" s="905"/>
      <c r="AU684" s="905"/>
      <c r="AV684" s="905"/>
      <c r="AW684" s="905"/>
      <c r="AX684" s="905"/>
      <c r="AY684" s="905"/>
      <c r="AZ684" s="905"/>
      <c r="BA684" s="905"/>
      <c r="BB684" s="905"/>
      <c r="BC684" s="905"/>
      <c r="BD684" s="905"/>
      <c r="BE684" s="905"/>
      <c r="BF684" s="905"/>
      <c r="BG684" s="905"/>
      <c r="BH684" s="905"/>
      <c r="BI684" s="905"/>
      <c r="BJ684" s="905"/>
      <c r="BK684" s="905"/>
      <c r="BL684" s="905"/>
      <c r="BM684" s="905"/>
      <c r="BN684" s="905"/>
      <c r="BO684" s="905"/>
      <c r="BP684" s="905"/>
      <c r="BQ684" s="905"/>
      <c r="BR684" s="705"/>
      <c r="BS684" s="905"/>
      <c r="BT684" s="905"/>
      <c r="BU684" s="905"/>
      <c r="BV684" s="729"/>
    </row>
    <row r="685" s="667" customFormat="true" ht="15.95" hidden="false" customHeight="true" outlineLevel="0" collapsed="false">
      <c r="S685" s="708"/>
      <c r="T685" s="708"/>
      <c r="U685" s="708"/>
      <c r="V685" s="708"/>
      <c r="Z685" s="728"/>
      <c r="AP685" s="729"/>
      <c r="AQ685" s="905"/>
      <c r="AR685" s="905"/>
      <c r="AS685" s="905"/>
      <c r="AT685" s="905"/>
      <c r="AU685" s="905"/>
      <c r="AV685" s="905"/>
      <c r="AW685" s="905"/>
      <c r="AX685" s="905"/>
      <c r="AY685" s="905"/>
      <c r="AZ685" s="905"/>
      <c r="BA685" s="905"/>
      <c r="BB685" s="905"/>
      <c r="BC685" s="905"/>
      <c r="BD685" s="905"/>
      <c r="BE685" s="905"/>
      <c r="BF685" s="905"/>
      <c r="BG685" s="905"/>
      <c r="BH685" s="905"/>
      <c r="BI685" s="905"/>
      <c r="BJ685" s="905"/>
      <c r="BK685" s="905"/>
      <c r="BL685" s="905"/>
      <c r="BM685" s="905"/>
      <c r="BN685" s="905"/>
      <c r="BO685" s="905"/>
      <c r="BP685" s="905"/>
      <c r="BQ685" s="905"/>
      <c r="BR685" s="705"/>
      <c r="BS685" s="905"/>
      <c r="BT685" s="905"/>
      <c r="BU685" s="905"/>
      <c r="BV685" s="729"/>
    </row>
    <row r="686" s="600" customFormat="true" ht="15.75" hidden="false" customHeight="false" outlineLevel="0" collapsed="false">
      <c r="A686" s="800" t="n">
        <f aca="false">1+A649</f>
        <v>19</v>
      </c>
      <c r="B686" s="800"/>
      <c r="C686" s="949" t="s">
        <v>564</v>
      </c>
      <c r="D686" s="950"/>
      <c r="E686" s="950"/>
      <c r="F686" s="950"/>
      <c r="G686" s="950"/>
      <c r="H686" s="950"/>
      <c r="I686" s="951"/>
      <c r="J686" s="951"/>
      <c r="K686" s="950"/>
      <c r="L686" s="950"/>
      <c r="M686" s="951"/>
      <c r="N686" s="951"/>
      <c r="O686" s="951"/>
      <c r="P686" s="951"/>
      <c r="Q686" s="951"/>
      <c r="R686" s="951"/>
      <c r="S686" s="951"/>
      <c r="T686" s="951"/>
      <c r="U686" s="951"/>
      <c r="V686" s="951"/>
      <c r="W686" s="951"/>
      <c r="X686" s="951"/>
      <c r="Z686" s="883"/>
      <c r="AQ686" s="771" t="n">
        <f aca="false">A686</f>
        <v>19</v>
      </c>
      <c r="AR686" s="771" t="str">
        <f aca="false">C686</f>
        <v>Indirect CO2 Emissions per CONVENTIONAL Implementation OR functional Unit -- CHOOSE ONLY ONE</v>
      </c>
      <c r="AT686" s="883"/>
    </row>
    <row r="687" s="667" customFormat="true" ht="15" hidden="false" customHeight="false" outlineLevel="0" collapsed="false">
      <c r="A687" s="714"/>
      <c r="B687" s="714"/>
      <c r="C687" s="714"/>
      <c r="D687" s="952"/>
      <c r="E687" s="952"/>
      <c r="F687" s="952"/>
      <c r="G687" s="952"/>
      <c r="H687" s="952"/>
      <c r="I687" s="714"/>
      <c r="J687" s="714"/>
      <c r="K687" s="952"/>
      <c r="L687" s="952"/>
      <c r="M687" s="714"/>
      <c r="N687" s="714"/>
      <c r="O687" s="714"/>
      <c r="P687" s="714"/>
      <c r="Q687" s="714"/>
      <c r="R687" s="714"/>
      <c r="S687" s="714"/>
      <c r="T687" s="714"/>
      <c r="U687" s="714"/>
      <c r="V687" s="714"/>
      <c r="W687" s="714"/>
      <c r="X687" s="714"/>
      <c r="Z687" s="728"/>
      <c r="AP687" s="729"/>
      <c r="AQ687" s="628"/>
      <c r="AR687" s="628"/>
      <c r="AS687" s="628"/>
      <c r="AT687" s="628"/>
      <c r="AU687" s="809" t="e">
        <f aca="false">IF($AT$44="Region",'Advanced Controls'!$A$59,#REF!)</f>
        <v>#REF!</v>
      </c>
      <c r="AV687" s="809"/>
      <c r="AW687" s="628"/>
      <c r="AX687" s="809" t="e">
        <f aca="false">IF($AT$44="Region",'Advanced Controls'!$A$60,#REF!)</f>
        <v>#REF!</v>
      </c>
      <c r="AY687" s="809"/>
      <c r="AZ687" s="628"/>
      <c r="BA687" s="809" t="e">
        <f aca="false">IF($AT$44="Region",'Advanced Controls'!$A$61,#REF!)</f>
        <v>#REF!</v>
      </c>
      <c r="BB687" s="809"/>
      <c r="BC687" s="628"/>
      <c r="BD687" s="809" t="e">
        <f aca="false">IF($AT$44="Region",'Advanced Controls'!$A$62,#REF!)</f>
        <v>#REF!</v>
      </c>
      <c r="BE687" s="809"/>
      <c r="BF687" s="628"/>
      <c r="BG687" s="809" t="e">
        <f aca="false">IF($AT$44="Region",'Advanced Controls'!$A$63,#REF!)</f>
        <v>#REF!</v>
      </c>
      <c r="BH687" s="809"/>
      <c r="BI687" s="628"/>
      <c r="BJ687" s="809" t="s">
        <v>80</v>
      </c>
      <c r="BK687" s="809"/>
      <c r="BL687" s="628"/>
      <c r="BM687" s="809" t="s">
        <v>81</v>
      </c>
      <c r="BN687" s="809"/>
      <c r="BO687" s="628"/>
      <c r="BP687" s="809" t="s">
        <v>82</v>
      </c>
      <c r="BQ687" s="809"/>
      <c r="BR687" s="628"/>
      <c r="BS687" s="809" t="s">
        <v>83</v>
      </c>
      <c r="BT687" s="809"/>
      <c r="BU687" s="628"/>
      <c r="BV687" s="729"/>
    </row>
    <row r="688" s="667" customFormat="true" ht="45.75" hidden="false" customHeight="false" outlineLevel="0" collapsed="false">
      <c r="A688" s="953" t="s">
        <v>329</v>
      </c>
      <c r="B688" s="812" t="s">
        <v>104</v>
      </c>
      <c r="C688" s="816" t="s">
        <v>330</v>
      </c>
      <c r="D688" s="907" t="s">
        <v>331</v>
      </c>
      <c r="E688" s="907" t="s">
        <v>332</v>
      </c>
      <c r="F688" s="816" t="s">
        <v>333</v>
      </c>
      <c r="G688" s="815" t="s">
        <v>326</v>
      </c>
      <c r="H688" s="816" t="s">
        <v>334</v>
      </c>
      <c r="I688" s="816" t="s">
        <v>335</v>
      </c>
      <c r="J688" s="816" t="s">
        <v>336</v>
      </c>
      <c r="K688" s="908" t="s">
        <v>337</v>
      </c>
      <c r="L688" s="818" t="s">
        <v>338</v>
      </c>
      <c r="M688" s="819" t="s">
        <v>339</v>
      </c>
      <c r="N688" s="820" t="s">
        <v>340</v>
      </c>
      <c r="O688" s="821" t="s">
        <v>341</v>
      </c>
      <c r="P688" s="820" t="s">
        <v>342</v>
      </c>
      <c r="Q688" s="807"/>
      <c r="R688" s="822" t="s">
        <v>343</v>
      </c>
      <c r="S688" s="823" t="s">
        <v>344</v>
      </c>
      <c r="T688" s="824" t="s">
        <v>345</v>
      </c>
      <c r="U688" s="823" t="s">
        <v>346</v>
      </c>
      <c r="V688" s="825" t="s">
        <v>347</v>
      </c>
      <c r="W688" s="807"/>
      <c r="X688" s="807"/>
      <c r="Z688" s="728"/>
      <c r="AP688" s="729"/>
      <c r="AQ688" s="807"/>
      <c r="AR688" s="807"/>
      <c r="AS688" s="825" t="s">
        <v>348</v>
      </c>
      <c r="AT688" s="807"/>
      <c r="AU688" s="826" t="s">
        <v>344</v>
      </c>
      <c r="AV688" s="827" t="s">
        <v>345</v>
      </c>
      <c r="AW688" s="807"/>
      <c r="AX688" s="826" t="s">
        <v>344</v>
      </c>
      <c r="AY688" s="827" t="s">
        <v>345</v>
      </c>
      <c r="AZ688" s="807"/>
      <c r="BA688" s="826" t="s">
        <v>344</v>
      </c>
      <c r="BB688" s="827" t="s">
        <v>345</v>
      </c>
      <c r="BC688" s="807"/>
      <c r="BD688" s="826" t="s">
        <v>344</v>
      </c>
      <c r="BE688" s="827" t="s">
        <v>345</v>
      </c>
      <c r="BF688" s="807"/>
      <c r="BG688" s="826" t="s">
        <v>344</v>
      </c>
      <c r="BH688" s="827" t="s">
        <v>345</v>
      </c>
      <c r="BI688" s="807"/>
      <c r="BJ688" s="826" t="s">
        <v>344</v>
      </c>
      <c r="BK688" s="827" t="s">
        <v>345</v>
      </c>
      <c r="BL688" s="807"/>
      <c r="BM688" s="826" t="s">
        <v>344</v>
      </c>
      <c r="BN688" s="827" t="s">
        <v>345</v>
      </c>
      <c r="BO688" s="807"/>
      <c r="BP688" s="826" t="s">
        <v>344</v>
      </c>
      <c r="BQ688" s="827" t="s">
        <v>345</v>
      </c>
      <c r="BR688" s="807"/>
      <c r="BS688" s="826" t="s">
        <v>344</v>
      </c>
      <c r="BT688" s="827" t="s">
        <v>345</v>
      </c>
      <c r="BU688" s="807"/>
      <c r="BV688" s="729"/>
    </row>
    <row r="689" s="667" customFormat="true" ht="15" hidden="false" customHeight="false" outlineLevel="0" collapsed="false">
      <c r="A689" s="714" t="n">
        <v>1</v>
      </c>
      <c r="B689" s="829" t="str">
        <f aca="false">CONCATENATE(E689,": ",C689)</f>
        <v>: </v>
      </c>
      <c r="C689" s="831"/>
      <c r="D689" s="831"/>
      <c r="E689" s="831"/>
      <c r="F689" s="871"/>
      <c r="G689" s="831"/>
      <c r="H689" s="832"/>
      <c r="I689" s="830"/>
      <c r="J689" s="830"/>
      <c r="K689" s="834"/>
      <c r="L689" s="834"/>
      <c r="M689" s="833"/>
      <c r="N689" s="836" t="s">
        <v>565</v>
      </c>
      <c r="O689" s="837"/>
      <c r="P689" s="833"/>
      <c r="Q689" s="838"/>
      <c r="R689" s="839"/>
      <c r="S689" s="840" t="str">
        <f aca="false">IF(R689="Y","",IF(AND(M689="",K689=""),"",IF(M689="",K689,M689)))</f>
        <v/>
      </c>
      <c r="T689" s="841" t="str">
        <f aca="false">IF(S689="","",IF($S$717="Y",U689,IF(S689&gt;=$S$709-$AB$35*$S$713,IF(S689&lt;=$S$709+$AB$35*$S$713,S689,""),"")))</f>
        <v/>
      </c>
      <c r="U689" s="840" t="str">
        <f aca="false">IF(R689="Y","",IF(AND(M689="",K689=""),"",IF(M689="",K689*O689,M689*O689)))</f>
        <v/>
      </c>
      <c r="V689" s="842" t="str">
        <f aca="false">IF(AND(N689="",L689=""),"",IF(N689="",L689,N689))</f>
        <v>t CO2-eq/ ha/ yr</v>
      </c>
      <c r="W689" s="628"/>
      <c r="X689" s="628"/>
      <c r="Z689" s="728"/>
      <c r="AP689" s="729"/>
      <c r="AQ689" s="628"/>
      <c r="AR689" s="628"/>
      <c r="AS689" s="843" t="str">
        <f aca="false">$U689</f>
        <v/>
      </c>
      <c r="AT689" s="628"/>
      <c r="AU689" s="843" t="e">
        <f aca="false">IF($AT$44="region",IF($E689=AU$762,$S689,""),IF($G689=AU$762,$S689,""))</f>
        <v>#REF!</v>
      </c>
      <c r="AV689" s="843" t="e">
        <f aca="false">IF($AT$44="Region",IF($E689=AU$762,$T689,""),IF($G689=AU$762,$T689,""))</f>
        <v>#REF!</v>
      </c>
      <c r="AW689" s="628"/>
      <c r="AX689" s="843" t="e">
        <f aca="false">IF($AT$44="region",IF($E689=AX$762,$S689,""),IF($G689=AX$762,$S689,""))</f>
        <v>#REF!</v>
      </c>
      <c r="AY689" s="843" t="e">
        <f aca="false">IF($AT$44="Region",IF($E689=AX$762,$T689,""),IF($G689=AX$762,$T689,""))</f>
        <v>#REF!</v>
      </c>
      <c r="AZ689" s="628"/>
      <c r="BA689" s="843" t="e">
        <f aca="false">IF($AT$44="region",IF($E689=BA$762,$S689,""),IF($G689=BA$762,$S689,""))</f>
        <v>#REF!</v>
      </c>
      <c r="BB689" s="843" t="e">
        <f aca="false">IF($AT$44="Region",IF($E689=BA$762,$T689,""),IF($G689=BA$762,$T689,""))</f>
        <v>#REF!</v>
      </c>
      <c r="BC689" s="628"/>
      <c r="BD689" s="843" t="e">
        <f aca="false">IF($AT$44="region",IF($E689=BD$762,$S689,""),IF($G689=BD$762,$S689,""))</f>
        <v>#REF!</v>
      </c>
      <c r="BE689" s="843" t="e">
        <f aca="false">IF($AT$44="Region",IF($E689=BD$762,$T689,""),IF($G689=BD$762,$T689,""))</f>
        <v>#REF!</v>
      </c>
      <c r="BF689" s="628"/>
      <c r="BG689" s="843" t="e">
        <f aca="false">IF($AT$44="region",IF($E689=BG$762,$S689,""),IF($G689=BG$762,$S689,""))</f>
        <v>#REF!</v>
      </c>
      <c r="BH689" s="843" t="e">
        <f aca="false">IF($AT$44="Region",IF($E689=BG$762,$T689,""),IF($G689=BG$762,$T689,""))</f>
        <v>#REF!</v>
      </c>
      <c r="BI689" s="628"/>
      <c r="BJ689" s="843" t="str">
        <f aca="false">IF($E689=$BJ$47,S689,"")</f>
        <v/>
      </c>
      <c r="BK689" s="843" t="str">
        <f aca="false">IF($E689=$BJ$47,T689,"")</f>
        <v/>
      </c>
      <c r="BL689" s="628"/>
      <c r="BM689" s="843" t="str">
        <f aca="false">IF($E689=$BM$47,S689,"")</f>
        <v/>
      </c>
      <c r="BN689" s="843" t="str">
        <f aca="false">IF($E689=$BM$47,T689,"")</f>
        <v/>
      </c>
      <c r="BO689" s="628"/>
      <c r="BP689" s="843" t="str">
        <f aca="false">IF($E689=$BP$47,S689,"")</f>
        <v/>
      </c>
      <c r="BQ689" s="843" t="str">
        <f aca="false">IF($E689=$BP$47,T689,"")</f>
        <v/>
      </c>
      <c r="BR689" s="628"/>
      <c r="BS689" s="843" t="str">
        <f aca="false">IF($E689=$BS$47,S689,"")</f>
        <v/>
      </c>
      <c r="BT689" s="843" t="str">
        <f aca="false">IF($E689=$BS$47,T689,"")</f>
        <v/>
      </c>
      <c r="BU689" s="628"/>
      <c r="BV689" s="729"/>
    </row>
    <row r="690" s="667" customFormat="true" ht="15" hidden="false" customHeight="false" outlineLevel="0" collapsed="false">
      <c r="A690" s="714" t="n">
        <v>2</v>
      </c>
      <c r="B690" s="829" t="str">
        <f aca="false">CONCATENATE(E690,": ",C690)</f>
        <v>: </v>
      </c>
      <c r="C690" s="831"/>
      <c r="D690" s="831"/>
      <c r="E690" s="831"/>
      <c r="F690" s="831"/>
      <c r="G690" s="831"/>
      <c r="H690" s="832"/>
      <c r="I690" s="830"/>
      <c r="J690" s="830"/>
      <c r="K690" s="837"/>
      <c r="L690" s="834"/>
      <c r="M690" s="833"/>
      <c r="N690" s="836" t="s">
        <v>565</v>
      </c>
      <c r="O690" s="837"/>
      <c r="P690" s="833"/>
      <c r="Q690" s="838"/>
      <c r="R690" s="839"/>
      <c r="S690" s="840" t="str">
        <f aca="false">IF(R690="Y","",IF(AND(M690="",K690=""),"",IF(M690="",K690,M690)))</f>
        <v/>
      </c>
      <c r="T690" s="841" t="str">
        <f aca="false">IF(S690="","",IF($S$717="Y",U690,IF(S690&gt;=$S$709-$AB$35*$S$713,IF(S690&lt;=$S$709+$AB$35*$S$713,S690,""),"")))</f>
        <v/>
      </c>
      <c r="U690" s="840" t="str">
        <f aca="false">IF(R690="Y","",IF(AND(M690="",K690=""),"",IF(M690="",K690*O690,M690*O690)))</f>
        <v/>
      </c>
      <c r="V690" s="842" t="str">
        <f aca="false">IF(AND(N690="",L690=""),"",IF(N690="",L690,N690))</f>
        <v>t CO2-eq/ ha/ yr</v>
      </c>
      <c r="W690" s="628"/>
      <c r="X690" s="628"/>
      <c r="Z690" s="728"/>
      <c r="AP690" s="729"/>
      <c r="AQ690" s="628"/>
      <c r="AR690" s="628"/>
      <c r="AS690" s="844"/>
      <c r="AT690" s="628"/>
      <c r="AU690" s="843" t="e">
        <f aca="false">IF($AT$44="region",IF($E690=AU$762,$S690,""),IF($G690=AU$762,$S690,""))</f>
        <v>#REF!</v>
      </c>
      <c r="AV690" s="843" t="e">
        <f aca="false">IF($AT$44="Region",IF($E690=AU$762,$T690,""),IF($G690=AU$762,$T690,""))</f>
        <v>#REF!</v>
      </c>
      <c r="AW690" s="628"/>
      <c r="AX690" s="843" t="e">
        <f aca="false">IF($AT$44="region",IF($E690=AX$762,$S690,""),IF($G690=AX$762,$S690,""))</f>
        <v>#REF!</v>
      </c>
      <c r="AY690" s="843" t="e">
        <f aca="false">IF($AT$44="Region",IF($E690=AX$762,$T690,""),IF($G690=AX$762,$T690,""))</f>
        <v>#REF!</v>
      </c>
      <c r="AZ690" s="628"/>
      <c r="BA690" s="843" t="e">
        <f aca="false">IF($AT$44="region",IF($E690=BA$762,$S690,""),IF($G690=BA$762,$S690,""))</f>
        <v>#REF!</v>
      </c>
      <c r="BB690" s="843" t="e">
        <f aca="false">IF($AT$44="Region",IF($E690=BA$762,$T690,""),IF($G690=BA$762,$T690,""))</f>
        <v>#REF!</v>
      </c>
      <c r="BC690" s="628"/>
      <c r="BD690" s="843" t="e">
        <f aca="false">IF($AT$44="region",IF($E690=BD$762,$S690,""),IF($G690=BD$762,$S690,""))</f>
        <v>#REF!</v>
      </c>
      <c r="BE690" s="843" t="e">
        <f aca="false">IF($AT$44="Region",IF($E690=BD$762,$T690,""),IF($G690=BD$762,$T690,""))</f>
        <v>#REF!</v>
      </c>
      <c r="BF690" s="628"/>
      <c r="BG690" s="843" t="e">
        <f aca="false">IF($AT$44="region",IF($E690=BG$762,$S690,""),IF($G690=BG$762,$S690,""))</f>
        <v>#REF!</v>
      </c>
      <c r="BH690" s="843" t="e">
        <f aca="false">IF($AT$44="Region",IF($E690=BG$762,$T690,""),IF($G690=BG$762,$T690,""))</f>
        <v>#REF!</v>
      </c>
      <c r="BI690" s="628"/>
      <c r="BJ690" s="843" t="str">
        <f aca="false">IF($E690=$BJ$47,S690,"")</f>
        <v/>
      </c>
      <c r="BK690" s="843" t="str">
        <f aca="false">IF($E690=$BJ$47,T690,"")</f>
        <v/>
      </c>
      <c r="BL690" s="628"/>
      <c r="BM690" s="843" t="str">
        <f aca="false">IF($E690=$BM$47,S690,"")</f>
        <v/>
      </c>
      <c r="BN690" s="843" t="str">
        <f aca="false">IF($E690=$BM$47,T690,"")</f>
        <v/>
      </c>
      <c r="BO690" s="628"/>
      <c r="BP690" s="843" t="str">
        <f aca="false">IF($E690=$BP$47,S690,"")</f>
        <v/>
      </c>
      <c r="BQ690" s="843" t="str">
        <f aca="false">IF($E690=$BP$47,T690,"")</f>
        <v/>
      </c>
      <c r="BR690" s="628"/>
      <c r="BS690" s="843" t="str">
        <f aca="false">IF($E690=$BS$47,S690,"")</f>
        <v/>
      </c>
      <c r="BT690" s="843" t="str">
        <f aca="false">IF($E690=$BS$47,T690,"")</f>
        <v/>
      </c>
      <c r="BU690" s="628"/>
      <c r="BV690" s="729"/>
    </row>
    <row r="691" s="667" customFormat="true" ht="15" hidden="false" customHeight="false" outlineLevel="0" collapsed="false">
      <c r="A691" s="714" t="n">
        <v>3</v>
      </c>
      <c r="B691" s="829" t="str">
        <f aca="false">CONCATENATE(E691,": ",C691)</f>
        <v>: </v>
      </c>
      <c r="C691" s="830"/>
      <c r="D691" s="830"/>
      <c r="E691" s="831"/>
      <c r="F691" s="830"/>
      <c r="G691" s="831"/>
      <c r="H691" s="832"/>
      <c r="I691" s="830"/>
      <c r="J691" s="830"/>
      <c r="K691" s="833"/>
      <c r="L691" s="834"/>
      <c r="M691" s="833"/>
      <c r="N691" s="836" t="s">
        <v>565</v>
      </c>
      <c r="O691" s="837"/>
      <c r="P691" s="833"/>
      <c r="Q691" s="838"/>
      <c r="R691" s="839"/>
      <c r="S691" s="840" t="str">
        <f aca="false">IF(R691="Y","",IF(AND(M691="",K691=""),"",IF(M691="",K691,M691)))</f>
        <v/>
      </c>
      <c r="T691" s="841" t="str">
        <f aca="false">IF(S691="","",IF($S$717="Y",U691,IF(S691&gt;=$S$709-$AB$35*$S$713,IF(S691&lt;=$S$709+$AB$35*$S$713,S691,""),"")))</f>
        <v/>
      </c>
      <c r="U691" s="840" t="str">
        <f aca="false">IF(R691="Y","",IF(AND(M691="",K691=""),"",IF(M691="",K691*O691,M691*O691)))</f>
        <v/>
      </c>
      <c r="V691" s="842" t="str">
        <f aca="false">IF(AND(N691="",L691=""),"",IF(N691="",L691,N691))</f>
        <v>t CO2-eq/ ha/ yr</v>
      </c>
      <c r="W691" s="628"/>
      <c r="X691" s="628"/>
      <c r="Z691" s="728"/>
      <c r="AP691" s="729"/>
      <c r="AQ691" s="628"/>
      <c r="AR691" s="628"/>
      <c r="AS691" s="810"/>
      <c r="AT691" s="628"/>
      <c r="AU691" s="843" t="e">
        <f aca="false">IF($AT$44="region",IF($E691=AU$762,$S691,""),IF($G691=AU$762,$S691,""))</f>
        <v>#REF!</v>
      </c>
      <c r="AV691" s="843" t="e">
        <f aca="false">IF($AT$44="Region",IF($E691=AU$762,$T691,""),IF($G691=AU$762,$T691,""))</f>
        <v>#REF!</v>
      </c>
      <c r="AW691" s="628"/>
      <c r="AX691" s="843" t="e">
        <f aca="false">IF($AT$44="region",IF($E691=AX$762,$S691,""),IF($G691=AX$762,$S691,""))</f>
        <v>#REF!</v>
      </c>
      <c r="AY691" s="843" t="e">
        <f aca="false">IF($AT$44="Region",IF($E691=AX$762,$T691,""),IF($G691=AX$762,$T691,""))</f>
        <v>#REF!</v>
      </c>
      <c r="AZ691" s="628"/>
      <c r="BA691" s="843" t="e">
        <f aca="false">IF($AT$44="region",IF($E691=BA$762,$S691,""),IF($G691=BA$762,$S691,""))</f>
        <v>#REF!</v>
      </c>
      <c r="BB691" s="843" t="e">
        <f aca="false">IF($AT$44="Region",IF($E691=BA$762,$T691,""),IF($G691=BA$762,$T691,""))</f>
        <v>#REF!</v>
      </c>
      <c r="BC691" s="628"/>
      <c r="BD691" s="843" t="e">
        <f aca="false">IF($AT$44="region",IF($E691=BD$762,$S691,""),IF($G691=BD$762,$S691,""))</f>
        <v>#REF!</v>
      </c>
      <c r="BE691" s="843" t="e">
        <f aca="false">IF($AT$44="Region",IF($E691=BD$762,$T691,""),IF($G691=BD$762,$T691,""))</f>
        <v>#REF!</v>
      </c>
      <c r="BF691" s="628"/>
      <c r="BG691" s="843" t="e">
        <f aca="false">IF($AT$44="region",IF($E691=BG$762,$S691,""),IF($G691=BG$762,$S691,""))</f>
        <v>#REF!</v>
      </c>
      <c r="BH691" s="843" t="e">
        <f aca="false">IF($AT$44="Region",IF($E691=BG$762,$T691,""),IF($G691=BG$762,$T691,""))</f>
        <v>#REF!</v>
      </c>
      <c r="BI691" s="628"/>
      <c r="BJ691" s="843" t="str">
        <f aca="false">IF($E691=$BJ$47,S691,"")</f>
        <v/>
      </c>
      <c r="BK691" s="843" t="str">
        <f aca="false">IF($E691=$BJ$47,T691,"")</f>
        <v/>
      </c>
      <c r="BL691" s="628"/>
      <c r="BM691" s="843" t="str">
        <f aca="false">IF($E691=$BM$47,S691,"")</f>
        <v/>
      </c>
      <c r="BN691" s="843" t="str">
        <f aca="false">IF($E691=$BM$47,T691,"")</f>
        <v/>
      </c>
      <c r="BO691" s="628"/>
      <c r="BP691" s="843" t="str">
        <f aca="false">IF($E691=$BP$47,S691,"")</f>
        <v/>
      </c>
      <c r="BQ691" s="843" t="str">
        <f aca="false">IF($E691=$BP$47,T691,"")</f>
        <v/>
      </c>
      <c r="BR691" s="628"/>
      <c r="BS691" s="843" t="str">
        <f aca="false">IF($E691=$BS$47,S691,"")</f>
        <v/>
      </c>
      <c r="BT691" s="843" t="str">
        <f aca="false">IF($E691=$BS$47,T691,"")</f>
        <v/>
      </c>
      <c r="BU691" s="628"/>
      <c r="BV691" s="729"/>
    </row>
    <row r="692" s="667" customFormat="true" ht="15" hidden="false" customHeight="false" outlineLevel="0" collapsed="false">
      <c r="A692" s="714" t="n">
        <v>4</v>
      </c>
      <c r="B692" s="829" t="str">
        <f aca="false">CONCATENATE(E692,": ",C692)</f>
        <v>: </v>
      </c>
      <c r="C692" s="830"/>
      <c r="D692" s="830"/>
      <c r="E692" s="831"/>
      <c r="F692" s="830"/>
      <c r="G692" s="831"/>
      <c r="H692" s="832"/>
      <c r="I692" s="830"/>
      <c r="J692" s="830"/>
      <c r="K692" s="833"/>
      <c r="L692" s="834"/>
      <c r="M692" s="833"/>
      <c r="N692" s="836" t="s">
        <v>565</v>
      </c>
      <c r="O692" s="837"/>
      <c r="P692" s="833"/>
      <c r="Q692" s="838"/>
      <c r="R692" s="839"/>
      <c r="S692" s="840" t="str">
        <f aca="false">IF(R692="Y","",IF(AND(M692="",K692=""),"",IF(M692="",K692,M692)))</f>
        <v/>
      </c>
      <c r="T692" s="841" t="str">
        <f aca="false">IF(S692="","",IF($S$717="Y",U692,IF(S692&gt;=$S$709-$AB$35*$S$713,IF(S692&lt;=$S$709+$AB$35*$S$713,S692,""),"")))</f>
        <v/>
      </c>
      <c r="U692" s="840" t="str">
        <f aca="false">IF(R692="Y","",IF(AND(M692="",K692=""),"",IF(M692="",K692*O692,M692*O692)))</f>
        <v/>
      </c>
      <c r="V692" s="842" t="str">
        <f aca="false">IF(AND(N692="",L692=""),"",IF(N692="",L692,N692))</f>
        <v>t CO2-eq/ ha/ yr</v>
      </c>
      <c r="W692" s="628"/>
      <c r="X692" s="628"/>
      <c r="Z692" s="728"/>
      <c r="AP692" s="729"/>
      <c r="AQ692" s="628"/>
      <c r="AR692" s="628"/>
      <c r="AS692" s="844"/>
      <c r="AT692" s="628"/>
      <c r="AU692" s="843" t="e">
        <f aca="false">IF($AT$44="region",IF($E692=AU$762,$S692,""),IF($G692=AU$762,$S692,""))</f>
        <v>#REF!</v>
      </c>
      <c r="AV692" s="843" t="e">
        <f aca="false">IF($AT$44="Region",IF($E692=AU$762,$T692,""),IF($G692=AU$762,$T692,""))</f>
        <v>#REF!</v>
      </c>
      <c r="AW692" s="628"/>
      <c r="AX692" s="843" t="e">
        <f aca="false">IF($AT$44="region",IF($E692=AX$762,$S692,""),IF($G692=AX$762,$S692,""))</f>
        <v>#REF!</v>
      </c>
      <c r="AY692" s="843" t="e">
        <f aca="false">IF($AT$44="Region",IF($E692=AX$762,$T692,""),IF($G692=AX$762,$T692,""))</f>
        <v>#REF!</v>
      </c>
      <c r="AZ692" s="628"/>
      <c r="BA692" s="843" t="e">
        <f aca="false">IF($AT$44="region",IF($E692=BA$762,$S692,""),IF($G692=BA$762,$S692,""))</f>
        <v>#REF!</v>
      </c>
      <c r="BB692" s="843" t="e">
        <f aca="false">IF($AT$44="Region",IF($E692=BA$762,$T692,""),IF($G692=BA$762,$T692,""))</f>
        <v>#REF!</v>
      </c>
      <c r="BC692" s="628"/>
      <c r="BD692" s="843" t="e">
        <f aca="false">IF($AT$44="region",IF($E692=BD$762,$S692,""),IF($G692=BD$762,$S692,""))</f>
        <v>#REF!</v>
      </c>
      <c r="BE692" s="843" t="e">
        <f aca="false">IF($AT$44="Region",IF($E692=BD$762,$T692,""),IF($G692=BD$762,$T692,""))</f>
        <v>#REF!</v>
      </c>
      <c r="BF692" s="628"/>
      <c r="BG692" s="843" t="e">
        <f aca="false">IF($AT$44="region",IF($E692=BG$762,$S692,""),IF($G692=BG$762,$S692,""))</f>
        <v>#REF!</v>
      </c>
      <c r="BH692" s="843" t="e">
        <f aca="false">IF($AT$44="Region",IF($E692=BG$762,$T692,""),IF($G692=BG$762,$T692,""))</f>
        <v>#REF!</v>
      </c>
      <c r="BI692" s="628"/>
      <c r="BJ692" s="843" t="str">
        <f aca="false">IF($E692=$BJ$47,S692,"")</f>
        <v/>
      </c>
      <c r="BK692" s="843" t="str">
        <f aca="false">IF($E692=$BJ$47,T692,"")</f>
        <v/>
      </c>
      <c r="BL692" s="628"/>
      <c r="BM692" s="843" t="str">
        <f aca="false">IF($E692=$BM$47,S692,"")</f>
        <v/>
      </c>
      <c r="BN692" s="843" t="str">
        <f aca="false">IF($E692=$BM$47,T692,"")</f>
        <v/>
      </c>
      <c r="BO692" s="628"/>
      <c r="BP692" s="843" t="str">
        <f aca="false">IF($E692=$BP$47,S692,"")</f>
        <v/>
      </c>
      <c r="BQ692" s="843" t="str">
        <f aca="false">IF($E692=$BP$47,T692,"")</f>
        <v/>
      </c>
      <c r="BR692" s="628"/>
      <c r="BS692" s="843" t="str">
        <f aca="false">IF($E692=$BS$47,S692,"")</f>
        <v/>
      </c>
      <c r="BT692" s="843" t="str">
        <f aca="false">IF($E692=$BS$47,T692,"")</f>
        <v/>
      </c>
      <c r="BU692" s="628"/>
      <c r="BV692" s="729"/>
    </row>
    <row r="693" s="667" customFormat="true" ht="15" hidden="false" customHeight="false" outlineLevel="0" collapsed="false">
      <c r="A693" s="714" t="n">
        <v>5</v>
      </c>
      <c r="B693" s="829" t="str">
        <f aca="false">CONCATENATE(E693,": ",C693)</f>
        <v>: </v>
      </c>
      <c r="C693" s="830"/>
      <c r="D693" s="830"/>
      <c r="E693" s="831"/>
      <c r="F693" s="830"/>
      <c r="G693" s="831"/>
      <c r="H693" s="832"/>
      <c r="I693" s="830"/>
      <c r="J693" s="830"/>
      <c r="K693" s="833"/>
      <c r="L693" s="834"/>
      <c r="M693" s="833"/>
      <c r="N693" s="836" t="s">
        <v>565</v>
      </c>
      <c r="O693" s="837"/>
      <c r="P693" s="833"/>
      <c r="Q693" s="838"/>
      <c r="R693" s="839"/>
      <c r="S693" s="840" t="str">
        <f aca="false">IF(R693="Y","",IF(AND(M693="",K693=""),"",IF(M693="",K693,M693)))</f>
        <v/>
      </c>
      <c r="T693" s="841" t="str">
        <f aca="false">IF(S693="","",IF($S$717="Y",U693,IF(S693&gt;=$S$709-$AB$35*$S$713,IF(S693&lt;=$S$709+$AB$35*$S$713,S693,""),"")))</f>
        <v/>
      </c>
      <c r="U693" s="840" t="str">
        <f aca="false">IF(R693="Y","",IF(AND(M693="",K693=""),"",IF(M693="",K693*O693,M693*O693)))</f>
        <v/>
      </c>
      <c r="V693" s="842" t="str">
        <f aca="false">IF(AND(N693="",L693=""),"",IF(N693="",L693,N693))</f>
        <v>t CO2-eq/ ha/ yr</v>
      </c>
      <c r="W693" s="628"/>
      <c r="X693" s="628"/>
      <c r="Z693" s="728"/>
      <c r="AP693" s="729"/>
      <c r="AQ693" s="628"/>
      <c r="AR693" s="628"/>
      <c r="AS693" s="844"/>
      <c r="AT693" s="628"/>
      <c r="AU693" s="843" t="e">
        <f aca="false">IF($AT$44="region",IF($E693=AU$762,$S693,""),IF($G693=AU$762,$S693,""))</f>
        <v>#REF!</v>
      </c>
      <c r="AV693" s="843" t="e">
        <f aca="false">IF($AT$44="Region",IF($E693=AU$762,$T693,""),IF($G693=AU$762,$T693,""))</f>
        <v>#REF!</v>
      </c>
      <c r="AW693" s="628"/>
      <c r="AX693" s="843" t="e">
        <f aca="false">IF($AT$44="region",IF($E693=AX$762,$S693,""),IF($G693=AX$762,$S693,""))</f>
        <v>#REF!</v>
      </c>
      <c r="AY693" s="843" t="e">
        <f aca="false">IF($AT$44="Region",IF($E693=AX$762,$T693,""),IF($G693=AX$762,$T693,""))</f>
        <v>#REF!</v>
      </c>
      <c r="AZ693" s="628"/>
      <c r="BA693" s="843" t="e">
        <f aca="false">IF($AT$44="region",IF($E693=BA$762,$S693,""),IF($G693=BA$762,$S693,""))</f>
        <v>#REF!</v>
      </c>
      <c r="BB693" s="843" t="e">
        <f aca="false">IF($AT$44="Region",IF($E693=BA$762,$T693,""),IF($G693=BA$762,$T693,""))</f>
        <v>#REF!</v>
      </c>
      <c r="BC693" s="628"/>
      <c r="BD693" s="843" t="e">
        <f aca="false">IF($AT$44="region",IF($E693=BD$762,$S693,""),IF($G693=BD$762,$S693,""))</f>
        <v>#REF!</v>
      </c>
      <c r="BE693" s="843" t="e">
        <f aca="false">IF($AT$44="Region",IF($E693=BD$762,$T693,""),IF($G693=BD$762,$T693,""))</f>
        <v>#REF!</v>
      </c>
      <c r="BF693" s="628"/>
      <c r="BG693" s="843" t="e">
        <f aca="false">IF($AT$44="region",IF($E693=BG$762,$S693,""),IF($G693=BG$762,$S693,""))</f>
        <v>#REF!</v>
      </c>
      <c r="BH693" s="843" t="e">
        <f aca="false">IF($AT$44="Region",IF($E693=BG$762,$T693,""),IF($G693=BG$762,$T693,""))</f>
        <v>#REF!</v>
      </c>
      <c r="BI693" s="628"/>
      <c r="BJ693" s="843" t="str">
        <f aca="false">IF($E693=$BJ$47,S693,"")</f>
        <v/>
      </c>
      <c r="BK693" s="843" t="str">
        <f aca="false">IF($E693=$BJ$47,T693,"")</f>
        <v/>
      </c>
      <c r="BL693" s="628"/>
      <c r="BM693" s="843" t="str">
        <f aca="false">IF($E693=$BM$47,S693,"")</f>
        <v/>
      </c>
      <c r="BN693" s="843" t="str">
        <f aca="false">IF($E693=$BM$47,T693,"")</f>
        <v/>
      </c>
      <c r="BO693" s="628"/>
      <c r="BP693" s="843" t="str">
        <f aca="false">IF($E693=$BP$47,S693,"")</f>
        <v/>
      </c>
      <c r="BQ693" s="843" t="str">
        <f aca="false">IF($E693=$BP$47,T693,"")</f>
        <v/>
      </c>
      <c r="BR693" s="628"/>
      <c r="BS693" s="843" t="str">
        <f aca="false">IF($E693=$BS$47,S693,"")</f>
        <v/>
      </c>
      <c r="BT693" s="843" t="str">
        <f aca="false">IF($E693=$BS$47,T693,"")</f>
        <v/>
      </c>
      <c r="BU693" s="628"/>
      <c r="BV693" s="729"/>
    </row>
    <row r="694" s="667" customFormat="true" ht="15" hidden="false" customHeight="false" outlineLevel="0" collapsed="false">
      <c r="A694" s="714" t="n">
        <v>6</v>
      </c>
      <c r="B694" s="829" t="str">
        <f aca="false">CONCATENATE(E694,": ",C694)</f>
        <v>: </v>
      </c>
      <c r="C694" s="830"/>
      <c r="D694" s="830"/>
      <c r="E694" s="831"/>
      <c r="F694" s="830"/>
      <c r="G694" s="831"/>
      <c r="H694" s="832"/>
      <c r="I694" s="830"/>
      <c r="J694" s="830"/>
      <c r="K694" s="833"/>
      <c r="L694" s="834"/>
      <c r="M694" s="833"/>
      <c r="N694" s="836" t="s">
        <v>565</v>
      </c>
      <c r="O694" s="837"/>
      <c r="P694" s="833"/>
      <c r="Q694" s="838"/>
      <c r="R694" s="839"/>
      <c r="S694" s="840" t="str">
        <f aca="false">IF(R694="Y","",IF(AND(M694="",K694=""),"",IF(M694="",K694,M694)))</f>
        <v/>
      </c>
      <c r="T694" s="841" t="str">
        <f aca="false">IF(S694="","",IF($S$717="Y",U694,IF(S694&gt;=$S$709-$AB$35*$S$713,IF(S694&lt;=$S$709+$AB$35*$S$713,S694,""),"")))</f>
        <v/>
      </c>
      <c r="U694" s="840" t="str">
        <f aca="false">IF(R694="Y","",IF(AND(M694="",K694=""),"",IF(M694="",K694*O694,M694*O694)))</f>
        <v/>
      </c>
      <c r="V694" s="842" t="str">
        <f aca="false">IF(AND(N694="",L694=""),"",IF(N694="",L694,N694))</f>
        <v>t CO2-eq/ ha/ yr</v>
      </c>
      <c r="W694" s="628"/>
      <c r="X694" s="628"/>
      <c r="Z694" s="728"/>
      <c r="AP694" s="729"/>
      <c r="AQ694" s="628"/>
      <c r="AR694" s="628"/>
      <c r="AS694" s="844"/>
      <c r="AT694" s="628"/>
      <c r="AU694" s="843" t="e">
        <f aca="false">IF($AT$44="region",IF($E694=AU$762,$S694,""),IF($G694=AU$762,$S694,""))</f>
        <v>#REF!</v>
      </c>
      <c r="AV694" s="843" t="e">
        <f aca="false">IF($AT$44="Region",IF($E694=AU$762,$T694,""),IF($G694=AU$762,$T694,""))</f>
        <v>#REF!</v>
      </c>
      <c r="AW694" s="628"/>
      <c r="AX694" s="843" t="e">
        <f aca="false">IF($AT$44="region",IF($E694=AX$762,$S694,""),IF($G694=AX$762,$S694,""))</f>
        <v>#REF!</v>
      </c>
      <c r="AY694" s="843" t="e">
        <f aca="false">IF($AT$44="Region",IF($E694=AX$762,$T694,""),IF($G694=AX$762,$T694,""))</f>
        <v>#REF!</v>
      </c>
      <c r="AZ694" s="628"/>
      <c r="BA694" s="843" t="e">
        <f aca="false">IF($AT$44="region",IF($E694=BA$762,$S694,""),IF($G694=BA$762,$S694,""))</f>
        <v>#REF!</v>
      </c>
      <c r="BB694" s="843" t="e">
        <f aca="false">IF($AT$44="Region",IF($E694=BA$762,$T694,""),IF($G694=BA$762,$T694,""))</f>
        <v>#REF!</v>
      </c>
      <c r="BC694" s="628"/>
      <c r="BD694" s="843" t="e">
        <f aca="false">IF($AT$44="region",IF($E694=BD$762,$S694,""),IF($G694=BD$762,$S694,""))</f>
        <v>#REF!</v>
      </c>
      <c r="BE694" s="843" t="e">
        <f aca="false">IF($AT$44="Region",IF($E694=BD$762,$T694,""),IF($G694=BD$762,$T694,""))</f>
        <v>#REF!</v>
      </c>
      <c r="BF694" s="628"/>
      <c r="BG694" s="843" t="e">
        <f aca="false">IF($AT$44="region",IF($E694=BG$762,$S694,""),IF($G694=BG$762,$S694,""))</f>
        <v>#REF!</v>
      </c>
      <c r="BH694" s="843" t="e">
        <f aca="false">IF($AT$44="Region",IF($E694=BG$762,$T694,""),IF($G694=BG$762,$T694,""))</f>
        <v>#REF!</v>
      </c>
      <c r="BI694" s="628"/>
      <c r="BJ694" s="843" t="str">
        <f aca="false">IF($E694=$BJ$47,S694,"")</f>
        <v/>
      </c>
      <c r="BK694" s="843" t="str">
        <f aca="false">IF($E694=$BJ$47,T694,"")</f>
        <v/>
      </c>
      <c r="BL694" s="628"/>
      <c r="BM694" s="843" t="str">
        <f aca="false">IF($E694=$BM$47,S694,"")</f>
        <v/>
      </c>
      <c r="BN694" s="843" t="str">
        <f aca="false">IF($E694=$BM$47,T694,"")</f>
        <v/>
      </c>
      <c r="BO694" s="628"/>
      <c r="BP694" s="843" t="str">
        <f aca="false">IF($E694=$BP$47,S694,"")</f>
        <v/>
      </c>
      <c r="BQ694" s="843" t="str">
        <f aca="false">IF($E694=$BP$47,T694,"")</f>
        <v/>
      </c>
      <c r="BR694" s="628"/>
      <c r="BS694" s="843" t="str">
        <f aca="false">IF($E694=$BS$47,S694,"")</f>
        <v/>
      </c>
      <c r="BT694" s="843" t="str">
        <f aca="false">IF($E694=$BS$47,T694,"")</f>
        <v/>
      </c>
      <c r="BU694" s="628"/>
      <c r="BV694" s="729"/>
    </row>
    <row r="695" s="667" customFormat="true" ht="15" hidden="false" customHeight="false" outlineLevel="0" collapsed="false">
      <c r="A695" s="714" t="n">
        <v>7</v>
      </c>
      <c r="B695" s="829" t="str">
        <f aca="false">CONCATENATE(E695,": ",C695)</f>
        <v>: </v>
      </c>
      <c r="C695" s="830"/>
      <c r="D695" s="830"/>
      <c r="E695" s="831"/>
      <c r="F695" s="830"/>
      <c r="G695" s="831"/>
      <c r="H695" s="832"/>
      <c r="I695" s="830"/>
      <c r="J695" s="830"/>
      <c r="K695" s="833"/>
      <c r="L695" s="834"/>
      <c r="M695" s="833"/>
      <c r="N695" s="836" t="s">
        <v>565</v>
      </c>
      <c r="O695" s="837"/>
      <c r="P695" s="833"/>
      <c r="Q695" s="838"/>
      <c r="R695" s="839"/>
      <c r="S695" s="840" t="str">
        <f aca="false">IF(R695="Y","",IF(AND(M695="",K695=""),"",IF(M695="",K695,M695)))</f>
        <v/>
      </c>
      <c r="T695" s="841" t="str">
        <f aca="false">IF(S695="","",IF($S$717="Y",U695,IF(S695&gt;=$S$709-$AB$35*$S$713,IF(S695&lt;=$S$709+$AB$35*$S$713,S695,""),"")))</f>
        <v/>
      </c>
      <c r="U695" s="840" t="str">
        <f aca="false">IF(R695="Y","",IF(AND(M695="",K695=""),"",IF(M695="",K695*O695,M695*O695)))</f>
        <v/>
      </c>
      <c r="V695" s="842" t="str">
        <f aca="false">IF(AND(N695="",L695=""),"",IF(N695="",L695,N695))</f>
        <v>t CO2-eq/ ha/ yr</v>
      </c>
      <c r="W695" s="628"/>
      <c r="X695" s="628"/>
      <c r="Z695" s="728"/>
      <c r="AP695" s="729"/>
      <c r="AQ695" s="628"/>
      <c r="AR695" s="628"/>
      <c r="AS695" s="844"/>
      <c r="AT695" s="628"/>
      <c r="AU695" s="843" t="e">
        <f aca="false">IF($AT$44="region",IF($E695=AU$762,$S695,""),IF($G695=AU$762,$S695,""))</f>
        <v>#REF!</v>
      </c>
      <c r="AV695" s="843" t="e">
        <f aca="false">IF($AT$44="Region",IF($E695=AU$762,$T695,""),IF($G695=AU$762,$T695,""))</f>
        <v>#REF!</v>
      </c>
      <c r="AW695" s="628"/>
      <c r="AX695" s="843" t="e">
        <f aca="false">IF($AT$44="region",IF($E695=AX$762,$S695,""),IF($G695=AX$762,$S695,""))</f>
        <v>#REF!</v>
      </c>
      <c r="AY695" s="843" t="e">
        <f aca="false">IF($AT$44="Region",IF($E695=AX$762,$T695,""),IF($G695=AX$762,$T695,""))</f>
        <v>#REF!</v>
      </c>
      <c r="AZ695" s="628"/>
      <c r="BA695" s="843" t="e">
        <f aca="false">IF($AT$44="region",IF($E695=BA$762,$S695,""),IF($G695=BA$762,$S695,""))</f>
        <v>#REF!</v>
      </c>
      <c r="BB695" s="843" t="e">
        <f aca="false">IF($AT$44="Region",IF($E695=BA$762,$T695,""),IF($G695=BA$762,$T695,""))</f>
        <v>#REF!</v>
      </c>
      <c r="BC695" s="628"/>
      <c r="BD695" s="843" t="e">
        <f aca="false">IF($AT$44="region",IF($E695=BD$762,$S695,""),IF($G695=BD$762,$S695,""))</f>
        <v>#REF!</v>
      </c>
      <c r="BE695" s="843" t="e">
        <f aca="false">IF($AT$44="Region",IF($E695=BD$762,$T695,""),IF($G695=BD$762,$T695,""))</f>
        <v>#REF!</v>
      </c>
      <c r="BF695" s="628"/>
      <c r="BG695" s="843" t="e">
        <f aca="false">IF($AT$44="region",IF($E695=BG$762,$S695,""),IF($G695=BG$762,$S695,""))</f>
        <v>#REF!</v>
      </c>
      <c r="BH695" s="843" t="e">
        <f aca="false">IF($AT$44="Region",IF($E695=BG$762,$T695,""),IF($G695=BG$762,$T695,""))</f>
        <v>#REF!</v>
      </c>
      <c r="BI695" s="628"/>
      <c r="BJ695" s="843" t="str">
        <f aca="false">IF($E695=$BJ$47,S695,"")</f>
        <v/>
      </c>
      <c r="BK695" s="843" t="str">
        <f aca="false">IF($E695=$BJ$47,T695,"")</f>
        <v/>
      </c>
      <c r="BL695" s="628"/>
      <c r="BM695" s="843" t="str">
        <f aca="false">IF($E695=$BM$47,S695,"")</f>
        <v/>
      </c>
      <c r="BN695" s="843" t="str">
        <f aca="false">IF($E695=$BM$47,T695,"")</f>
        <v/>
      </c>
      <c r="BO695" s="628"/>
      <c r="BP695" s="843" t="str">
        <f aca="false">IF($E695=$BP$47,S695,"")</f>
        <v/>
      </c>
      <c r="BQ695" s="843" t="str">
        <f aca="false">IF($E695=$BP$47,T695,"")</f>
        <v/>
      </c>
      <c r="BR695" s="628"/>
      <c r="BS695" s="843" t="str">
        <f aca="false">IF($E695=$BS$47,S695,"")</f>
        <v/>
      </c>
      <c r="BT695" s="843" t="str">
        <f aca="false">IF($E695=$BS$47,T695,"")</f>
        <v/>
      </c>
      <c r="BU695" s="628"/>
      <c r="BV695" s="729"/>
    </row>
    <row r="696" s="667" customFormat="true" ht="15" hidden="false" customHeight="false" outlineLevel="0" collapsed="false">
      <c r="A696" s="714" t="n">
        <v>8</v>
      </c>
      <c r="B696" s="829" t="str">
        <f aca="false">CONCATENATE(E696,": ",C696)</f>
        <v>: </v>
      </c>
      <c r="C696" s="830"/>
      <c r="D696" s="830"/>
      <c r="E696" s="831"/>
      <c r="F696" s="830"/>
      <c r="G696" s="831"/>
      <c r="H696" s="832"/>
      <c r="I696" s="830"/>
      <c r="J696" s="830"/>
      <c r="K696" s="833"/>
      <c r="L696" s="834"/>
      <c r="M696" s="833"/>
      <c r="N696" s="836" t="s">
        <v>565</v>
      </c>
      <c r="O696" s="837"/>
      <c r="P696" s="833"/>
      <c r="Q696" s="838"/>
      <c r="R696" s="839"/>
      <c r="S696" s="840" t="str">
        <f aca="false">IF(R696="Y","",IF(AND(M696="",K696=""),"",IF(M696="",K696,M696)))</f>
        <v/>
      </c>
      <c r="T696" s="841" t="str">
        <f aca="false">IF(S696="","",IF($S$717="Y",U696,IF(S696&gt;=$S$709-$AB$35*$S$713,IF(S696&lt;=$S$709+$AB$35*$S$713,S696,""),"")))</f>
        <v/>
      </c>
      <c r="U696" s="840" t="str">
        <f aca="false">IF(R696="Y","",IF(AND(M696="",K696=""),"",IF(M696="",K696*O696,M696*O696)))</f>
        <v/>
      </c>
      <c r="V696" s="842" t="str">
        <f aca="false">IF(AND(N696="",L696=""),"",IF(N696="",L696,N696))</f>
        <v>t CO2-eq/ ha/ yr</v>
      </c>
      <c r="W696" s="628"/>
      <c r="X696" s="628"/>
      <c r="Z696" s="728"/>
      <c r="AP696" s="729"/>
      <c r="AQ696" s="628"/>
      <c r="AR696" s="628"/>
      <c r="AS696" s="844"/>
      <c r="AT696" s="628"/>
      <c r="AU696" s="843" t="e">
        <f aca="false">IF($AT$44="region",IF($E696=AU$762,$S696,""),IF($G696=AU$762,$S696,""))</f>
        <v>#REF!</v>
      </c>
      <c r="AV696" s="843" t="e">
        <f aca="false">IF($AT$44="Region",IF($E696=AU$762,$T696,""),IF($G696=AU$762,$T696,""))</f>
        <v>#REF!</v>
      </c>
      <c r="AW696" s="628"/>
      <c r="AX696" s="843" t="e">
        <f aca="false">IF($AT$44="region",IF($E696=AX$762,$S696,""),IF($G696=AX$762,$S696,""))</f>
        <v>#REF!</v>
      </c>
      <c r="AY696" s="843" t="e">
        <f aca="false">IF($AT$44="Region",IF($E696=AX$762,$T696,""),IF($G696=AX$762,$T696,""))</f>
        <v>#REF!</v>
      </c>
      <c r="AZ696" s="628"/>
      <c r="BA696" s="843" t="e">
        <f aca="false">IF($AT$44="region",IF($E696=BA$762,$S696,""),IF($G696=BA$762,$S696,""))</f>
        <v>#REF!</v>
      </c>
      <c r="BB696" s="843" t="e">
        <f aca="false">IF($AT$44="Region",IF($E696=BA$762,$T696,""),IF($G696=BA$762,$T696,""))</f>
        <v>#REF!</v>
      </c>
      <c r="BC696" s="628"/>
      <c r="BD696" s="843" t="e">
        <f aca="false">IF($AT$44="region",IF($E696=BD$762,$S696,""),IF($G696=BD$762,$S696,""))</f>
        <v>#REF!</v>
      </c>
      <c r="BE696" s="843" t="e">
        <f aca="false">IF($AT$44="Region",IF($E696=BD$762,$T696,""),IF($G696=BD$762,$T696,""))</f>
        <v>#REF!</v>
      </c>
      <c r="BF696" s="628"/>
      <c r="BG696" s="843" t="e">
        <f aca="false">IF($AT$44="region",IF($E696=BG$762,$S696,""),IF($G696=BG$762,$S696,""))</f>
        <v>#REF!</v>
      </c>
      <c r="BH696" s="843" t="e">
        <f aca="false">IF($AT$44="Region",IF($E696=BG$762,$T696,""),IF($G696=BG$762,$T696,""))</f>
        <v>#REF!</v>
      </c>
      <c r="BI696" s="628"/>
      <c r="BJ696" s="843" t="str">
        <f aca="false">IF($E696=$BJ$47,S696,"")</f>
        <v/>
      </c>
      <c r="BK696" s="843" t="str">
        <f aca="false">IF($E696=$BJ$47,T696,"")</f>
        <v/>
      </c>
      <c r="BL696" s="628"/>
      <c r="BM696" s="843" t="str">
        <f aca="false">IF($E696=$BM$47,S696,"")</f>
        <v/>
      </c>
      <c r="BN696" s="843" t="str">
        <f aca="false">IF($E696=$BM$47,T696,"")</f>
        <v/>
      </c>
      <c r="BO696" s="628"/>
      <c r="BP696" s="843" t="str">
        <f aca="false">IF($E696=$BP$47,S696,"")</f>
        <v/>
      </c>
      <c r="BQ696" s="843" t="str">
        <f aca="false">IF($E696=$BP$47,T696,"")</f>
        <v/>
      </c>
      <c r="BR696" s="628"/>
      <c r="BS696" s="843" t="str">
        <f aca="false">IF($E696=$BS$47,S696,"")</f>
        <v/>
      </c>
      <c r="BT696" s="843" t="str">
        <f aca="false">IF($E696=$BS$47,T696,"")</f>
        <v/>
      </c>
      <c r="BU696" s="628"/>
      <c r="BV696" s="729"/>
    </row>
    <row r="697" s="667" customFormat="true" ht="15" hidden="false" customHeight="false" outlineLevel="0" collapsed="false">
      <c r="A697" s="714" t="n">
        <v>9</v>
      </c>
      <c r="B697" s="829" t="str">
        <f aca="false">CONCATENATE(E697,": ",C697)</f>
        <v>: </v>
      </c>
      <c r="C697" s="830"/>
      <c r="D697" s="830"/>
      <c r="E697" s="831"/>
      <c r="F697" s="830"/>
      <c r="G697" s="831"/>
      <c r="H697" s="832"/>
      <c r="I697" s="830"/>
      <c r="J697" s="830"/>
      <c r="K697" s="833"/>
      <c r="L697" s="834"/>
      <c r="M697" s="833"/>
      <c r="N697" s="836" t="s">
        <v>565</v>
      </c>
      <c r="O697" s="837"/>
      <c r="P697" s="833"/>
      <c r="Q697" s="838"/>
      <c r="R697" s="839"/>
      <c r="S697" s="840" t="str">
        <f aca="false">IF(R697="Y","",IF(AND(M697="",K697=""),"",IF(M697="",K697,M697)))</f>
        <v/>
      </c>
      <c r="T697" s="841" t="str">
        <f aca="false">IF(S697="","",IF($S$717="Y",U697,IF(S697&gt;=$S$709-$AB$35*$S$713,IF(S697&lt;=$S$709+$AB$35*$S$713,S697,""),"")))</f>
        <v/>
      </c>
      <c r="U697" s="840" t="str">
        <f aca="false">IF(R697="Y","",IF(AND(M697="",K697=""),"",IF(M697="",K697*O697,M697*O697)))</f>
        <v/>
      </c>
      <c r="V697" s="842" t="str">
        <f aca="false">IF(AND(N697="",L697=""),"",IF(N697="",L697,N697))</f>
        <v>t CO2-eq/ ha/ yr</v>
      </c>
      <c r="W697" s="628"/>
      <c r="X697" s="628"/>
      <c r="Z697" s="728"/>
      <c r="AP697" s="729"/>
      <c r="AQ697" s="628"/>
      <c r="AR697" s="628"/>
      <c r="AS697" s="844"/>
      <c r="AT697" s="628"/>
      <c r="AU697" s="843" t="e">
        <f aca="false">IF($AT$44="region",IF($E697=AU$762,$S697,""),IF($G697=AU$762,$S697,""))</f>
        <v>#REF!</v>
      </c>
      <c r="AV697" s="843" t="e">
        <f aca="false">IF($AT$44="Region",IF($E697=AU$762,$T697,""),IF($G697=AU$762,$T697,""))</f>
        <v>#REF!</v>
      </c>
      <c r="AW697" s="628"/>
      <c r="AX697" s="843" t="e">
        <f aca="false">IF($AT$44="region",IF($E697=AX$762,$S697,""),IF($G697=AX$762,$S697,""))</f>
        <v>#REF!</v>
      </c>
      <c r="AY697" s="843" t="e">
        <f aca="false">IF($AT$44="Region",IF($E697=AX$762,$T697,""),IF($G697=AX$762,$T697,""))</f>
        <v>#REF!</v>
      </c>
      <c r="AZ697" s="628"/>
      <c r="BA697" s="843" t="e">
        <f aca="false">IF($AT$44="region",IF($E697=BA$762,$S697,""),IF($G697=BA$762,$S697,""))</f>
        <v>#REF!</v>
      </c>
      <c r="BB697" s="843" t="e">
        <f aca="false">IF($AT$44="Region",IF($E697=BA$762,$T697,""),IF($G697=BA$762,$T697,""))</f>
        <v>#REF!</v>
      </c>
      <c r="BC697" s="628"/>
      <c r="BD697" s="843" t="e">
        <f aca="false">IF($AT$44="region",IF($E697=BD$762,$S697,""),IF($G697=BD$762,$S697,""))</f>
        <v>#REF!</v>
      </c>
      <c r="BE697" s="843" t="e">
        <f aca="false">IF($AT$44="Region",IF($E697=BD$762,$T697,""),IF($G697=BD$762,$T697,""))</f>
        <v>#REF!</v>
      </c>
      <c r="BF697" s="628"/>
      <c r="BG697" s="843" t="e">
        <f aca="false">IF($AT$44="region",IF($E697=BG$762,$S697,""),IF($G697=BG$762,$S697,""))</f>
        <v>#REF!</v>
      </c>
      <c r="BH697" s="843" t="e">
        <f aca="false">IF($AT$44="Region",IF($E697=BG$762,$T697,""),IF($G697=BG$762,$T697,""))</f>
        <v>#REF!</v>
      </c>
      <c r="BI697" s="628"/>
      <c r="BJ697" s="843" t="str">
        <f aca="false">IF($E697=$BJ$47,S697,"")</f>
        <v/>
      </c>
      <c r="BK697" s="843" t="str">
        <f aca="false">IF($E697=$BJ$47,T697,"")</f>
        <v/>
      </c>
      <c r="BL697" s="628"/>
      <c r="BM697" s="843" t="str">
        <f aca="false">IF($E697=$BM$47,S697,"")</f>
        <v/>
      </c>
      <c r="BN697" s="843" t="str">
        <f aca="false">IF($E697=$BM$47,T697,"")</f>
        <v/>
      </c>
      <c r="BO697" s="628"/>
      <c r="BP697" s="843" t="str">
        <f aca="false">IF($E697=$BP$47,S697,"")</f>
        <v/>
      </c>
      <c r="BQ697" s="843" t="str">
        <f aca="false">IF($E697=$BP$47,T697,"")</f>
        <v/>
      </c>
      <c r="BR697" s="628"/>
      <c r="BS697" s="843" t="str">
        <f aca="false">IF($E697=$BS$47,S697,"")</f>
        <v/>
      </c>
      <c r="BT697" s="843" t="str">
        <f aca="false">IF($E697=$BS$47,T697,"")</f>
        <v/>
      </c>
      <c r="BU697" s="628"/>
      <c r="BV697" s="729"/>
    </row>
    <row r="698" s="667" customFormat="true" ht="15" hidden="false" customHeight="false" outlineLevel="0" collapsed="false">
      <c r="A698" s="714" t="n">
        <v>10</v>
      </c>
      <c r="B698" s="829" t="str">
        <f aca="false">CONCATENATE(E698,": ",C698)</f>
        <v>: </v>
      </c>
      <c r="C698" s="830"/>
      <c r="D698" s="830"/>
      <c r="E698" s="831"/>
      <c r="F698" s="830"/>
      <c r="G698" s="831"/>
      <c r="H698" s="832"/>
      <c r="I698" s="830"/>
      <c r="J698" s="830"/>
      <c r="K698" s="833"/>
      <c r="L698" s="834"/>
      <c r="M698" s="833"/>
      <c r="N698" s="836" t="s">
        <v>565</v>
      </c>
      <c r="O698" s="837"/>
      <c r="P698" s="833"/>
      <c r="Q698" s="838"/>
      <c r="R698" s="839"/>
      <c r="S698" s="840" t="str">
        <f aca="false">IF(R698="Y","",IF(AND(M698="",K698=""),"",IF(M698="",K698,M698)))</f>
        <v/>
      </c>
      <c r="T698" s="841" t="str">
        <f aca="false">IF(S698="","",IF($S$717="Y",U698,IF(S698&gt;=$S$709-$AB$35*$S$713,IF(S698&lt;=$S$709+$AB$35*$S$713,S698,""),"")))</f>
        <v/>
      </c>
      <c r="U698" s="840" t="str">
        <f aca="false">IF(R698="Y","",IF(AND(M698="",K698=""),"",IF(M698="",K698*O698,M698*O698)))</f>
        <v/>
      </c>
      <c r="V698" s="842" t="str">
        <f aca="false">IF(AND(N698="",L698=""),"",IF(N698="",L698,N698))</f>
        <v>t CO2-eq/ ha/ yr</v>
      </c>
      <c r="W698" s="628"/>
      <c r="X698" s="628"/>
      <c r="Z698" s="728"/>
      <c r="AP698" s="729"/>
      <c r="AQ698" s="628"/>
      <c r="AR698" s="628"/>
      <c r="AS698" s="844"/>
      <c r="AT698" s="628"/>
      <c r="AU698" s="843" t="e">
        <f aca="false">IF($AT$44="region",IF($E698=AU$762,$S698,""),IF($G698=AU$762,$S698,""))</f>
        <v>#REF!</v>
      </c>
      <c r="AV698" s="843" t="e">
        <f aca="false">IF($AT$44="Region",IF($E698=AU$762,$T698,""),IF($G698=AU$762,$T698,""))</f>
        <v>#REF!</v>
      </c>
      <c r="AW698" s="628"/>
      <c r="AX698" s="843" t="e">
        <f aca="false">IF($AT$44="region",IF($E698=AX$762,$S698,""),IF($G698=AX$762,$S698,""))</f>
        <v>#REF!</v>
      </c>
      <c r="AY698" s="843" t="e">
        <f aca="false">IF($AT$44="Region",IF($E698=AX$762,$T698,""),IF($G698=AX$762,$T698,""))</f>
        <v>#REF!</v>
      </c>
      <c r="AZ698" s="628"/>
      <c r="BA698" s="843" t="e">
        <f aca="false">IF($AT$44="region",IF($E698=BA$762,$S698,""),IF($G698=BA$762,$S698,""))</f>
        <v>#REF!</v>
      </c>
      <c r="BB698" s="843" t="e">
        <f aca="false">IF($AT$44="Region",IF($E698=BA$762,$T698,""),IF($G698=BA$762,$T698,""))</f>
        <v>#REF!</v>
      </c>
      <c r="BC698" s="628"/>
      <c r="BD698" s="843" t="e">
        <f aca="false">IF($AT$44="region",IF($E698=BD$762,$S698,""),IF($G698=BD$762,$S698,""))</f>
        <v>#REF!</v>
      </c>
      <c r="BE698" s="843" t="e">
        <f aca="false">IF($AT$44="Region",IF($E698=BD$762,$T698,""),IF($G698=BD$762,$T698,""))</f>
        <v>#REF!</v>
      </c>
      <c r="BF698" s="628"/>
      <c r="BG698" s="843" t="e">
        <f aca="false">IF($AT$44="region",IF($E698=BG$762,$S698,""),IF($G698=BG$762,$S698,""))</f>
        <v>#REF!</v>
      </c>
      <c r="BH698" s="843" t="e">
        <f aca="false">IF($AT$44="Region",IF($E698=BG$762,$T698,""),IF($G698=BG$762,$T698,""))</f>
        <v>#REF!</v>
      </c>
      <c r="BI698" s="628"/>
      <c r="BJ698" s="843" t="str">
        <f aca="false">IF($E698=$BJ$47,S698,"")</f>
        <v/>
      </c>
      <c r="BK698" s="843" t="str">
        <f aca="false">IF($E698=$BJ$47,T698,"")</f>
        <v/>
      </c>
      <c r="BL698" s="628"/>
      <c r="BM698" s="843" t="str">
        <f aca="false">IF($E698=$BM$47,S698,"")</f>
        <v/>
      </c>
      <c r="BN698" s="843" t="str">
        <f aca="false">IF($E698=$BM$47,T698,"")</f>
        <v/>
      </c>
      <c r="BO698" s="628"/>
      <c r="BP698" s="843" t="str">
        <f aca="false">IF($E698=$BP$47,S698,"")</f>
        <v/>
      </c>
      <c r="BQ698" s="843" t="str">
        <f aca="false">IF($E698=$BP$47,T698,"")</f>
        <v/>
      </c>
      <c r="BR698" s="628"/>
      <c r="BS698" s="843" t="str">
        <f aca="false">IF($E698=$BS$47,S698,"")</f>
        <v/>
      </c>
      <c r="BT698" s="843" t="str">
        <f aca="false">IF($E698=$BS$47,T698,"")</f>
        <v/>
      </c>
      <c r="BU698" s="628"/>
      <c r="BV698" s="729"/>
    </row>
    <row r="699" s="667" customFormat="true" ht="15" hidden="false" customHeight="false" outlineLevel="0" collapsed="false">
      <c r="A699" s="714" t="n">
        <v>11</v>
      </c>
      <c r="B699" s="829" t="str">
        <f aca="false">CONCATENATE(E699,": ",C699)</f>
        <v>: </v>
      </c>
      <c r="C699" s="830"/>
      <c r="D699" s="830"/>
      <c r="E699" s="831"/>
      <c r="F699" s="830"/>
      <c r="G699" s="831"/>
      <c r="H699" s="832"/>
      <c r="I699" s="830"/>
      <c r="J699" s="830"/>
      <c r="K699" s="833"/>
      <c r="L699" s="834"/>
      <c r="M699" s="833"/>
      <c r="N699" s="836" t="s">
        <v>565</v>
      </c>
      <c r="O699" s="837"/>
      <c r="P699" s="833"/>
      <c r="Q699" s="838"/>
      <c r="R699" s="839"/>
      <c r="S699" s="840" t="str">
        <f aca="false">IF(R699="Y","",IF(AND(M699="",K699=""),"",IF(M699="",K699,M699)))</f>
        <v/>
      </c>
      <c r="T699" s="841" t="str">
        <f aca="false">IF(S699="","",IF($S$717="Y",U699,IF(S699&gt;=$S$709-$AB$35*$S$713,IF(S699&lt;=$S$709+$AB$35*$S$713,S699,""),"")))</f>
        <v/>
      </c>
      <c r="U699" s="840" t="str">
        <f aca="false">IF(R699="Y","",IF(AND(M699="",K699=""),"",IF(M699="",K699*O699,M699*O699)))</f>
        <v/>
      </c>
      <c r="V699" s="842" t="str">
        <f aca="false">IF(AND(N699="",L699=""),"",IF(N699="",L699,N699))</f>
        <v>t CO2-eq/ ha/ yr</v>
      </c>
      <c r="W699" s="628"/>
      <c r="X699" s="628"/>
      <c r="Z699" s="728"/>
      <c r="AP699" s="729"/>
      <c r="AQ699" s="628"/>
      <c r="AR699" s="628"/>
      <c r="AS699" s="844"/>
      <c r="AT699" s="628"/>
      <c r="AU699" s="843" t="e">
        <f aca="false">IF($AT$44="region",IF($E699=AU$762,$S699,""),IF($G699=AU$762,$S699,""))</f>
        <v>#REF!</v>
      </c>
      <c r="AV699" s="843" t="e">
        <f aca="false">IF($AT$44="Region",IF($E699=AU$762,$T699,""),IF($G699=AU$762,$T699,""))</f>
        <v>#REF!</v>
      </c>
      <c r="AW699" s="628"/>
      <c r="AX699" s="843" t="e">
        <f aca="false">IF($AT$44="region",IF($E699=AX$762,$S699,""),IF($G699=AX$762,$S699,""))</f>
        <v>#REF!</v>
      </c>
      <c r="AY699" s="843" t="e">
        <f aca="false">IF($AT$44="Region",IF($E699=AX$762,$T699,""),IF($G699=AX$762,$T699,""))</f>
        <v>#REF!</v>
      </c>
      <c r="AZ699" s="628"/>
      <c r="BA699" s="843" t="e">
        <f aca="false">IF($AT$44="region",IF($E699=BA$762,$S699,""),IF($G699=BA$762,$S699,""))</f>
        <v>#REF!</v>
      </c>
      <c r="BB699" s="843" t="e">
        <f aca="false">IF($AT$44="Region",IF($E699=BA$762,$T699,""),IF($G699=BA$762,$T699,""))</f>
        <v>#REF!</v>
      </c>
      <c r="BC699" s="628"/>
      <c r="BD699" s="843" t="e">
        <f aca="false">IF($AT$44="region",IF($E699=BD$762,$S699,""),IF($G699=BD$762,$S699,""))</f>
        <v>#REF!</v>
      </c>
      <c r="BE699" s="843" t="e">
        <f aca="false">IF($AT$44="Region",IF($E699=BD$762,$T699,""),IF($G699=BD$762,$T699,""))</f>
        <v>#REF!</v>
      </c>
      <c r="BF699" s="628"/>
      <c r="BG699" s="843" t="e">
        <f aca="false">IF($AT$44="region",IF($E699=BG$762,$S699,""),IF($G699=BG$762,$S699,""))</f>
        <v>#REF!</v>
      </c>
      <c r="BH699" s="843" t="e">
        <f aca="false">IF($AT$44="Region",IF($E699=BG$762,$T699,""),IF($G699=BG$762,$T699,""))</f>
        <v>#REF!</v>
      </c>
      <c r="BI699" s="628"/>
      <c r="BJ699" s="843" t="str">
        <f aca="false">IF($E699=$BJ$47,S699,"")</f>
        <v/>
      </c>
      <c r="BK699" s="843" t="str">
        <f aca="false">IF($E699=$BJ$47,T699,"")</f>
        <v/>
      </c>
      <c r="BL699" s="628"/>
      <c r="BM699" s="843" t="str">
        <f aca="false">IF($E699=$BM$47,S699,"")</f>
        <v/>
      </c>
      <c r="BN699" s="843" t="str">
        <f aca="false">IF($E699=$BM$47,T699,"")</f>
        <v/>
      </c>
      <c r="BO699" s="628"/>
      <c r="BP699" s="843" t="str">
        <f aca="false">IF($E699=$BP$47,S699,"")</f>
        <v/>
      </c>
      <c r="BQ699" s="843" t="str">
        <f aca="false">IF($E699=$BP$47,T699,"")</f>
        <v/>
      </c>
      <c r="BR699" s="628"/>
      <c r="BS699" s="843" t="str">
        <f aca="false">IF($E699=$BS$47,S699,"")</f>
        <v/>
      </c>
      <c r="BT699" s="843" t="str">
        <f aca="false">IF($E699=$BS$47,T699,"")</f>
        <v/>
      </c>
      <c r="BU699" s="628"/>
      <c r="BV699" s="729"/>
    </row>
    <row r="700" s="667" customFormat="true" ht="15" hidden="false" customHeight="false" outlineLevel="0" collapsed="false">
      <c r="A700" s="714" t="n">
        <v>12</v>
      </c>
      <c r="B700" s="829" t="str">
        <f aca="false">CONCATENATE(E700,": ",C700)</f>
        <v>: </v>
      </c>
      <c r="C700" s="830"/>
      <c r="D700" s="830"/>
      <c r="E700" s="831"/>
      <c r="F700" s="830"/>
      <c r="G700" s="831"/>
      <c r="H700" s="832"/>
      <c r="I700" s="830"/>
      <c r="J700" s="830"/>
      <c r="K700" s="833"/>
      <c r="L700" s="834"/>
      <c r="M700" s="833"/>
      <c r="N700" s="836" t="s">
        <v>565</v>
      </c>
      <c r="O700" s="837"/>
      <c r="P700" s="833"/>
      <c r="Q700" s="838"/>
      <c r="R700" s="839"/>
      <c r="S700" s="840" t="str">
        <f aca="false">IF(R700="Y","",IF(AND(M700="",K700=""),"",IF(M700="",K700,M700)))</f>
        <v/>
      </c>
      <c r="T700" s="841" t="str">
        <f aca="false">IF(S700="","",IF($S$717="Y",U700,IF(S700&gt;=$S$709-$AB$35*$S$713,IF(S700&lt;=$S$709+$AB$35*$S$713,S700,""),"")))</f>
        <v/>
      </c>
      <c r="U700" s="840" t="str">
        <f aca="false">IF(R700="Y","",IF(AND(M700="",K700=""),"",IF(M700="",K700*O700,M700*O700)))</f>
        <v/>
      </c>
      <c r="V700" s="842" t="str">
        <f aca="false">IF(AND(N700="",L700=""),"",IF(N700="",L700,N700))</f>
        <v>t CO2-eq/ ha/ yr</v>
      </c>
      <c r="W700" s="628"/>
      <c r="X700" s="628"/>
      <c r="Z700" s="728"/>
      <c r="AP700" s="729"/>
      <c r="AQ700" s="628"/>
      <c r="AR700" s="628"/>
      <c r="AS700" s="844"/>
      <c r="AT700" s="628"/>
      <c r="AU700" s="843" t="e">
        <f aca="false">IF($AT$44="region",IF($E700=AU$762,$S700,""),IF($G700=AU$762,$S700,""))</f>
        <v>#REF!</v>
      </c>
      <c r="AV700" s="843" t="e">
        <f aca="false">IF($AT$44="Region",IF($E700=AU$762,$T700,""),IF($G700=AU$762,$T700,""))</f>
        <v>#REF!</v>
      </c>
      <c r="AW700" s="628"/>
      <c r="AX700" s="843" t="e">
        <f aca="false">IF($AT$44="region",IF($E700=AX$762,$S700,""),IF($G700=AX$762,$S700,""))</f>
        <v>#REF!</v>
      </c>
      <c r="AY700" s="843" t="e">
        <f aca="false">IF($AT$44="Region",IF($E700=AX$762,$T700,""),IF($G700=AX$762,$T700,""))</f>
        <v>#REF!</v>
      </c>
      <c r="AZ700" s="628"/>
      <c r="BA700" s="843" t="e">
        <f aca="false">IF($AT$44="region",IF($E700=BA$762,$S700,""),IF($G700=BA$762,$S700,""))</f>
        <v>#REF!</v>
      </c>
      <c r="BB700" s="843" t="e">
        <f aca="false">IF($AT$44="Region",IF($E700=BA$762,$T700,""),IF($G700=BA$762,$T700,""))</f>
        <v>#REF!</v>
      </c>
      <c r="BC700" s="628"/>
      <c r="BD700" s="843" t="e">
        <f aca="false">IF($AT$44="region",IF($E700=BD$762,$S700,""),IF($G700=BD$762,$S700,""))</f>
        <v>#REF!</v>
      </c>
      <c r="BE700" s="843" t="e">
        <f aca="false">IF($AT$44="Region",IF($E700=BD$762,$T700,""),IF($G700=BD$762,$T700,""))</f>
        <v>#REF!</v>
      </c>
      <c r="BF700" s="628"/>
      <c r="BG700" s="843" t="e">
        <f aca="false">IF($AT$44="region",IF($E700=BG$762,$S700,""),IF($G700=BG$762,$S700,""))</f>
        <v>#REF!</v>
      </c>
      <c r="BH700" s="843" t="e">
        <f aca="false">IF($AT$44="Region",IF($E700=BG$762,$T700,""),IF($G700=BG$762,$T700,""))</f>
        <v>#REF!</v>
      </c>
      <c r="BI700" s="628"/>
      <c r="BJ700" s="843" t="str">
        <f aca="false">IF($E700=$BJ$47,S700,"")</f>
        <v/>
      </c>
      <c r="BK700" s="843" t="str">
        <f aca="false">IF($E700=$BJ$47,T700,"")</f>
        <v/>
      </c>
      <c r="BL700" s="628"/>
      <c r="BM700" s="843" t="str">
        <f aca="false">IF($E700=$BM$47,S700,"")</f>
        <v/>
      </c>
      <c r="BN700" s="843" t="str">
        <f aca="false">IF($E700=$BM$47,T700,"")</f>
        <v/>
      </c>
      <c r="BO700" s="628"/>
      <c r="BP700" s="843" t="str">
        <f aca="false">IF($E700=$BP$47,S700,"")</f>
        <v/>
      </c>
      <c r="BQ700" s="843" t="str">
        <f aca="false">IF($E700=$BP$47,T700,"")</f>
        <v/>
      </c>
      <c r="BR700" s="628"/>
      <c r="BS700" s="843" t="str">
        <f aca="false">IF($E700=$BS$47,S700,"")</f>
        <v/>
      </c>
      <c r="BT700" s="843" t="str">
        <f aca="false">IF($E700=$BS$47,T700,"")</f>
        <v/>
      </c>
      <c r="BU700" s="628"/>
      <c r="BV700" s="729"/>
    </row>
    <row r="701" s="667" customFormat="true" ht="15" hidden="false" customHeight="false" outlineLevel="0" collapsed="false">
      <c r="A701" s="714" t="n">
        <v>13</v>
      </c>
      <c r="B701" s="829" t="str">
        <f aca="false">CONCATENATE(E701,": ",C701)</f>
        <v>: </v>
      </c>
      <c r="C701" s="830"/>
      <c r="D701" s="830"/>
      <c r="E701" s="831"/>
      <c r="F701" s="830"/>
      <c r="G701" s="831"/>
      <c r="H701" s="832"/>
      <c r="I701" s="830"/>
      <c r="J701" s="830"/>
      <c r="K701" s="833"/>
      <c r="L701" s="834"/>
      <c r="M701" s="833"/>
      <c r="N701" s="836" t="s">
        <v>565</v>
      </c>
      <c r="O701" s="837"/>
      <c r="P701" s="833"/>
      <c r="Q701" s="838"/>
      <c r="R701" s="839"/>
      <c r="S701" s="840" t="str">
        <f aca="false">IF(R701="Y","",IF(AND(M701="",K701=""),"",IF(M701="",K701,M701)))</f>
        <v/>
      </c>
      <c r="T701" s="841" t="str">
        <f aca="false">IF(S701="","",IF($S$717="Y",U701,IF(S701&gt;=$S$709-$AB$35*$S$713,IF(S701&lt;=$S$709+$AB$35*$S$713,S701,""),"")))</f>
        <v/>
      </c>
      <c r="U701" s="840" t="str">
        <f aca="false">IF(R701="Y","",IF(AND(M701="",K701=""),"",IF(M701="",K701*O701,M701*O701)))</f>
        <v/>
      </c>
      <c r="V701" s="842" t="str">
        <f aca="false">IF(AND(N701="",L701=""),"",IF(N701="",L701,N701))</f>
        <v>t CO2-eq/ ha/ yr</v>
      </c>
      <c r="W701" s="628"/>
      <c r="X701" s="628"/>
      <c r="Z701" s="728"/>
      <c r="AP701" s="729"/>
      <c r="AQ701" s="628"/>
      <c r="AR701" s="628"/>
      <c r="AS701" s="844"/>
      <c r="AT701" s="628"/>
      <c r="AU701" s="843" t="e">
        <f aca="false">IF($AT$44="region",IF($E701=AU$762,$S701,""),IF($G701=AU$762,$S701,""))</f>
        <v>#REF!</v>
      </c>
      <c r="AV701" s="843" t="e">
        <f aca="false">IF($AT$44="Region",IF($E701=AU$762,$T701,""),IF($G701=AU$762,$T701,""))</f>
        <v>#REF!</v>
      </c>
      <c r="AW701" s="628"/>
      <c r="AX701" s="843" t="e">
        <f aca="false">IF($AT$44="region",IF($E701=AX$762,$S701,""),IF($G701=AX$762,$S701,""))</f>
        <v>#REF!</v>
      </c>
      <c r="AY701" s="843" t="e">
        <f aca="false">IF($AT$44="Region",IF($E701=AX$762,$T701,""),IF($G701=AX$762,$T701,""))</f>
        <v>#REF!</v>
      </c>
      <c r="AZ701" s="628"/>
      <c r="BA701" s="843" t="e">
        <f aca="false">IF($AT$44="region",IF($E701=BA$762,$S701,""),IF($G701=BA$762,$S701,""))</f>
        <v>#REF!</v>
      </c>
      <c r="BB701" s="843" t="e">
        <f aca="false">IF($AT$44="Region",IF($E701=BA$762,$T701,""),IF($G701=BA$762,$T701,""))</f>
        <v>#REF!</v>
      </c>
      <c r="BC701" s="628"/>
      <c r="BD701" s="843" t="e">
        <f aca="false">IF($AT$44="region",IF($E701=BD$762,$S701,""),IF($G701=BD$762,$S701,""))</f>
        <v>#REF!</v>
      </c>
      <c r="BE701" s="843" t="e">
        <f aca="false">IF($AT$44="Region",IF($E701=BD$762,$T701,""),IF($G701=BD$762,$T701,""))</f>
        <v>#REF!</v>
      </c>
      <c r="BF701" s="628"/>
      <c r="BG701" s="843" t="e">
        <f aca="false">IF($AT$44="region",IF($E701=BG$762,$S701,""),IF($G701=BG$762,$S701,""))</f>
        <v>#REF!</v>
      </c>
      <c r="BH701" s="843" t="e">
        <f aca="false">IF($AT$44="Region",IF($E701=BG$762,$T701,""),IF($G701=BG$762,$T701,""))</f>
        <v>#REF!</v>
      </c>
      <c r="BI701" s="628"/>
      <c r="BJ701" s="843" t="str">
        <f aca="false">IF($E701=$BJ$47,S701,"")</f>
        <v/>
      </c>
      <c r="BK701" s="843" t="str">
        <f aca="false">IF($E701=$BJ$47,T701,"")</f>
        <v/>
      </c>
      <c r="BL701" s="628"/>
      <c r="BM701" s="843" t="str">
        <f aca="false">IF($E701=$BM$47,S701,"")</f>
        <v/>
      </c>
      <c r="BN701" s="843" t="str">
        <f aca="false">IF($E701=$BM$47,T701,"")</f>
        <v/>
      </c>
      <c r="BO701" s="628"/>
      <c r="BP701" s="843" t="str">
        <f aca="false">IF($E701=$BP$47,S701,"")</f>
        <v/>
      </c>
      <c r="BQ701" s="843" t="str">
        <f aca="false">IF($E701=$BP$47,T701,"")</f>
        <v/>
      </c>
      <c r="BR701" s="628"/>
      <c r="BS701" s="843" t="str">
        <f aca="false">IF($E701=$BS$47,S701,"")</f>
        <v/>
      </c>
      <c r="BT701" s="843" t="str">
        <f aca="false">IF($E701=$BS$47,T701,"")</f>
        <v/>
      </c>
      <c r="BU701" s="628"/>
      <c r="BV701" s="729"/>
    </row>
    <row r="702" s="667" customFormat="true" ht="15" hidden="false" customHeight="false" outlineLevel="0" collapsed="false">
      <c r="A702" s="714" t="n">
        <v>14</v>
      </c>
      <c r="B702" s="829" t="str">
        <f aca="false">CONCATENATE(E702,": ",C702)</f>
        <v>: </v>
      </c>
      <c r="C702" s="830"/>
      <c r="D702" s="830"/>
      <c r="E702" s="831"/>
      <c r="F702" s="830"/>
      <c r="G702" s="831"/>
      <c r="H702" s="832"/>
      <c r="I702" s="830"/>
      <c r="J702" s="830"/>
      <c r="K702" s="833"/>
      <c r="L702" s="834"/>
      <c r="M702" s="833"/>
      <c r="N702" s="836" t="s">
        <v>565</v>
      </c>
      <c r="O702" s="837"/>
      <c r="P702" s="833"/>
      <c r="Q702" s="838"/>
      <c r="R702" s="839"/>
      <c r="S702" s="840" t="str">
        <f aca="false">IF(R702="Y","",IF(AND(M702="",K702=""),"",IF(M702="",K702,M702)))</f>
        <v/>
      </c>
      <c r="T702" s="841" t="str">
        <f aca="false">IF(S702="","",IF($S$717="Y",U702,IF(S702&gt;=$S$709-$AB$35*$S$713,IF(S702&lt;=$S$709+$AB$35*$S$713,S702,""),"")))</f>
        <v/>
      </c>
      <c r="U702" s="840" t="str">
        <f aca="false">IF(R702="Y","",IF(AND(M702="",K702=""),"",IF(M702="",K702*O702,M702*O702)))</f>
        <v/>
      </c>
      <c r="V702" s="842" t="str">
        <f aca="false">IF(AND(N702="",L702=""),"",IF(N702="",L702,N702))</f>
        <v>t CO2-eq/ ha/ yr</v>
      </c>
      <c r="W702" s="628"/>
      <c r="X702" s="628"/>
      <c r="Z702" s="728"/>
      <c r="AP702" s="729"/>
      <c r="AQ702" s="628"/>
      <c r="AR702" s="628"/>
      <c r="AS702" s="844"/>
      <c r="AT702" s="628"/>
      <c r="AU702" s="843" t="e">
        <f aca="false">IF($AT$44="region",IF($E702=AU$762,$S702,""),IF($G702=AU$762,$S702,""))</f>
        <v>#REF!</v>
      </c>
      <c r="AV702" s="843" t="e">
        <f aca="false">IF($AT$44="Region",IF($E702=AU$762,$T702,""),IF($G702=AU$762,$T702,""))</f>
        <v>#REF!</v>
      </c>
      <c r="AW702" s="628"/>
      <c r="AX702" s="843" t="e">
        <f aca="false">IF($AT$44="region",IF($E702=AX$762,$S702,""),IF($G702=AX$762,$S702,""))</f>
        <v>#REF!</v>
      </c>
      <c r="AY702" s="843" t="e">
        <f aca="false">IF($AT$44="Region",IF($E702=AX$762,$T702,""),IF($G702=AX$762,$T702,""))</f>
        <v>#REF!</v>
      </c>
      <c r="AZ702" s="628"/>
      <c r="BA702" s="843" t="e">
        <f aca="false">IF($AT$44="region",IF($E702=BA$762,$S702,""),IF($G702=BA$762,$S702,""))</f>
        <v>#REF!</v>
      </c>
      <c r="BB702" s="843" t="e">
        <f aca="false">IF($AT$44="Region",IF($E702=BA$762,$T702,""),IF($G702=BA$762,$T702,""))</f>
        <v>#REF!</v>
      </c>
      <c r="BC702" s="628"/>
      <c r="BD702" s="843" t="e">
        <f aca="false">IF($AT$44="region",IF($E702=BD$762,$S702,""),IF($G702=BD$762,$S702,""))</f>
        <v>#REF!</v>
      </c>
      <c r="BE702" s="843" t="e">
        <f aca="false">IF($AT$44="Region",IF($E702=BD$762,$T702,""),IF($G702=BD$762,$T702,""))</f>
        <v>#REF!</v>
      </c>
      <c r="BF702" s="628"/>
      <c r="BG702" s="843" t="e">
        <f aca="false">IF($AT$44="region",IF($E702=BG$762,$S702,""),IF($G702=BG$762,$S702,""))</f>
        <v>#REF!</v>
      </c>
      <c r="BH702" s="843" t="e">
        <f aca="false">IF($AT$44="Region",IF($E702=BG$762,$T702,""),IF($G702=BG$762,$T702,""))</f>
        <v>#REF!</v>
      </c>
      <c r="BI702" s="628"/>
      <c r="BJ702" s="843" t="str">
        <f aca="false">IF($E702=$BJ$47,S702,"")</f>
        <v/>
      </c>
      <c r="BK702" s="843" t="str">
        <f aca="false">IF($E702=$BJ$47,T702,"")</f>
        <v/>
      </c>
      <c r="BL702" s="628"/>
      <c r="BM702" s="843" t="str">
        <f aca="false">IF($E702=$BM$47,S702,"")</f>
        <v/>
      </c>
      <c r="BN702" s="843" t="str">
        <f aca="false">IF($E702=$BM$47,T702,"")</f>
        <v/>
      </c>
      <c r="BO702" s="628"/>
      <c r="BP702" s="843" t="str">
        <f aca="false">IF($E702=$BP$47,S702,"")</f>
        <v/>
      </c>
      <c r="BQ702" s="843" t="str">
        <f aca="false">IF($E702=$BP$47,T702,"")</f>
        <v/>
      </c>
      <c r="BR702" s="628"/>
      <c r="BS702" s="843" t="str">
        <f aca="false">IF($E702=$BS$47,S702,"")</f>
        <v/>
      </c>
      <c r="BT702" s="843" t="str">
        <f aca="false">IF($E702=$BS$47,T702,"")</f>
        <v/>
      </c>
      <c r="BU702" s="628"/>
      <c r="BV702" s="729"/>
    </row>
    <row r="703" s="667" customFormat="true" ht="15" hidden="false" customHeight="false" outlineLevel="0" collapsed="false">
      <c r="A703" s="714" t="n">
        <v>15</v>
      </c>
      <c r="B703" s="829" t="str">
        <f aca="false">CONCATENATE(E703,": ",C703)</f>
        <v>: </v>
      </c>
      <c r="C703" s="830"/>
      <c r="D703" s="830"/>
      <c r="E703" s="831"/>
      <c r="F703" s="830"/>
      <c r="G703" s="831"/>
      <c r="H703" s="832"/>
      <c r="I703" s="830"/>
      <c r="J703" s="830"/>
      <c r="K703" s="833"/>
      <c r="L703" s="834"/>
      <c r="M703" s="833"/>
      <c r="N703" s="836" t="s">
        <v>565</v>
      </c>
      <c r="O703" s="837"/>
      <c r="P703" s="833"/>
      <c r="Q703" s="838"/>
      <c r="R703" s="839"/>
      <c r="S703" s="840" t="str">
        <f aca="false">IF(R703="Y","",IF(AND(M703="",K703=""),"",IF(M703="",K703,M703)))</f>
        <v/>
      </c>
      <c r="T703" s="841" t="str">
        <f aca="false">IF(S703="","",IF($S$717="Y",U703,IF(S703&gt;=$S$709-$AB$35*$S$713,IF(S703&lt;=$S$709+$AB$35*$S$713,S703,""),"")))</f>
        <v/>
      </c>
      <c r="U703" s="840" t="str">
        <f aca="false">IF(R703="Y","",IF(AND(M703="",K703=""),"",IF(M703="",K703*O703,M703*O703)))</f>
        <v/>
      </c>
      <c r="V703" s="842" t="str">
        <f aca="false">IF(AND(N703="",L703=""),"",IF(N703="",L703,N703))</f>
        <v>t CO2-eq/ ha/ yr</v>
      </c>
      <c r="W703" s="628"/>
      <c r="X703" s="628"/>
      <c r="Z703" s="728"/>
      <c r="AP703" s="729"/>
      <c r="AQ703" s="628"/>
      <c r="AR703" s="628"/>
      <c r="AS703" s="844"/>
      <c r="AT703" s="628"/>
      <c r="AU703" s="843" t="e">
        <f aca="false">IF($AT$44="region",IF($E703=AU$762,$S703,""),IF($G703=AU$762,$S703,""))</f>
        <v>#REF!</v>
      </c>
      <c r="AV703" s="843" t="e">
        <f aca="false">IF($AT$44="Region",IF($E703=AU$762,$T703,""),IF($G703=AU$762,$T703,""))</f>
        <v>#REF!</v>
      </c>
      <c r="AW703" s="628"/>
      <c r="AX703" s="843" t="e">
        <f aca="false">IF($AT$44="region",IF($E703=AX$762,$S703,""),IF($G703=AX$762,$S703,""))</f>
        <v>#REF!</v>
      </c>
      <c r="AY703" s="843" t="e">
        <f aca="false">IF($AT$44="Region",IF($E703=AX$762,$T703,""),IF($G703=AX$762,$T703,""))</f>
        <v>#REF!</v>
      </c>
      <c r="AZ703" s="628"/>
      <c r="BA703" s="843" t="e">
        <f aca="false">IF($AT$44="region",IF($E703=BA$762,$S703,""),IF($G703=BA$762,$S703,""))</f>
        <v>#REF!</v>
      </c>
      <c r="BB703" s="843" t="e">
        <f aca="false">IF($AT$44="Region",IF($E703=BA$762,$T703,""),IF($G703=BA$762,$T703,""))</f>
        <v>#REF!</v>
      </c>
      <c r="BC703" s="628"/>
      <c r="BD703" s="843" t="e">
        <f aca="false">IF($AT$44="region",IF($E703=BD$762,$S703,""),IF($G703=BD$762,$S703,""))</f>
        <v>#REF!</v>
      </c>
      <c r="BE703" s="843" t="e">
        <f aca="false">IF($AT$44="Region",IF($E703=BD$762,$T703,""),IF($G703=BD$762,$T703,""))</f>
        <v>#REF!</v>
      </c>
      <c r="BF703" s="628"/>
      <c r="BG703" s="843" t="e">
        <f aca="false">IF($AT$44="region",IF($E703=BG$762,$S703,""),IF($G703=BG$762,$S703,""))</f>
        <v>#REF!</v>
      </c>
      <c r="BH703" s="843" t="e">
        <f aca="false">IF($AT$44="Region",IF($E703=BG$762,$T703,""),IF($G703=BG$762,$T703,""))</f>
        <v>#REF!</v>
      </c>
      <c r="BI703" s="628"/>
      <c r="BJ703" s="843" t="str">
        <f aca="false">IF($E703=$BJ$47,S703,"")</f>
        <v/>
      </c>
      <c r="BK703" s="843" t="str">
        <f aca="false">IF($E703=$BJ$47,T703,"")</f>
        <v/>
      </c>
      <c r="BL703" s="628"/>
      <c r="BM703" s="843" t="str">
        <f aca="false">IF($E703=$BM$47,S703,"")</f>
        <v/>
      </c>
      <c r="BN703" s="843" t="str">
        <f aca="false">IF($E703=$BM$47,T703,"")</f>
        <v/>
      </c>
      <c r="BO703" s="628"/>
      <c r="BP703" s="843" t="str">
        <f aca="false">IF($E703=$BP$47,S703,"")</f>
        <v/>
      </c>
      <c r="BQ703" s="843" t="str">
        <f aca="false">IF($E703=$BP$47,T703,"")</f>
        <v/>
      </c>
      <c r="BR703" s="628"/>
      <c r="BS703" s="843" t="str">
        <f aca="false">IF($E703=$BS$47,S703,"")</f>
        <v/>
      </c>
      <c r="BT703" s="843" t="str">
        <f aca="false">IF($E703=$BS$47,T703,"")</f>
        <v/>
      </c>
      <c r="BU703" s="628"/>
      <c r="BV703" s="729"/>
    </row>
    <row r="704" s="667" customFormat="true" ht="15" hidden="false" customHeight="false" outlineLevel="0" collapsed="false">
      <c r="A704" s="714" t="n">
        <v>16</v>
      </c>
      <c r="B704" s="829" t="str">
        <f aca="false">CONCATENATE(E704,": ",C704)</f>
        <v>: </v>
      </c>
      <c r="C704" s="830"/>
      <c r="D704" s="830"/>
      <c r="E704" s="831"/>
      <c r="F704" s="830"/>
      <c r="G704" s="831"/>
      <c r="H704" s="832"/>
      <c r="I704" s="830"/>
      <c r="J704" s="830"/>
      <c r="K704" s="833"/>
      <c r="L704" s="834"/>
      <c r="M704" s="833"/>
      <c r="N704" s="836" t="s">
        <v>565</v>
      </c>
      <c r="O704" s="837"/>
      <c r="P704" s="833"/>
      <c r="Q704" s="838"/>
      <c r="R704" s="839"/>
      <c r="S704" s="840" t="str">
        <f aca="false">IF(R704="Y","",IF(AND(M704="",K704=""),"",IF(M704="",K704,M704)))</f>
        <v/>
      </c>
      <c r="T704" s="841" t="str">
        <f aca="false">IF(S704="","",IF($S$717="Y",U704,IF(S704&gt;=$S$709-$AB$35*$S$713,IF(S704&lt;=$S$709+$AB$35*$S$713,S704,""),"")))</f>
        <v/>
      </c>
      <c r="U704" s="840" t="str">
        <f aca="false">IF(R704="Y","",IF(AND(M704="",K704=""),"",IF(M704="",K704*O704,M704*O704)))</f>
        <v/>
      </c>
      <c r="V704" s="842" t="str">
        <f aca="false">IF(AND(N704="",L704=""),"",IF(N704="",L704,N704))</f>
        <v>t CO2-eq/ ha/ yr</v>
      </c>
      <c r="W704" s="628"/>
      <c r="X704" s="628"/>
      <c r="Z704" s="728"/>
      <c r="AP704" s="729"/>
      <c r="AQ704" s="628"/>
      <c r="AR704" s="628"/>
      <c r="AS704" s="844"/>
      <c r="AT704" s="628"/>
      <c r="AU704" s="843" t="e">
        <f aca="false">IF($AT$44="region",IF($E704=AU$762,$S704,""),IF($G704=AU$762,$S704,""))</f>
        <v>#REF!</v>
      </c>
      <c r="AV704" s="843" t="e">
        <f aca="false">IF($AT$44="Region",IF($E704=AU$762,$T704,""),IF($G704=AU$762,$T704,""))</f>
        <v>#REF!</v>
      </c>
      <c r="AW704" s="628"/>
      <c r="AX704" s="843" t="e">
        <f aca="false">IF($AT$44="region",IF($E704=AX$762,$S704,""),IF($G704=AX$762,$S704,""))</f>
        <v>#REF!</v>
      </c>
      <c r="AY704" s="843" t="e">
        <f aca="false">IF($AT$44="Region",IF($E704=AX$762,$T704,""),IF($G704=AX$762,$T704,""))</f>
        <v>#REF!</v>
      </c>
      <c r="AZ704" s="628"/>
      <c r="BA704" s="843" t="e">
        <f aca="false">IF($AT$44="region",IF($E704=BA$762,$S704,""),IF($G704=BA$762,$S704,""))</f>
        <v>#REF!</v>
      </c>
      <c r="BB704" s="843" t="e">
        <f aca="false">IF($AT$44="Region",IF($E704=BA$762,$T704,""),IF($G704=BA$762,$T704,""))</f>
        <v>#REF!</v>
      </c>
      <c r="BC704" s="628"/>
      <c r="BD704" s="843" t="e">
        <f aca="false">IF($AT$44="region",IF($E704=BD$762,$S704,""),IF($G704=BD$762,$S704,""))</f>
        <v>#REF!</v>
      </c>
      <c r="BE704" s="843" t="e">
        <f aca="false">IF($AT$44="Region",IF($E704=BD$762,$T704,""),IF($G704=BD$762,$T704,""))</f>
        <v>#REF!</v>
      </c>
      <c r="BF704" s="628"/>
      <c r="BG704" s="843" t="e">
        <f aca="false">IF($AT$44="region",IF($E704=BG$762,$S704,""),IF($G704=BG$762,$S704,""))</f>
        <v>#REF!</v>
      </c>
      <c r="BH704" s="843" t="e">
        <f aca="false">IF($AT$44="Region",IF($E704=BG$762,$T704,""),IF($G704=BG$762,$T704,""))</f>
        <v>#REF!</v>
      </c>
      <c r="BI704" s="628"/>
      <c r="BJ704" s="843" t="str">
        <f aca="false">IF($E704=$BJ$47,S704,"")</f>
        <v/>
      </c>
      <c r="BK704" s="843" t="str">
        <f aca="false">IF($E704=$BJ$47,T704,"")</f>
        <v/>
      </c>
      <c r="BL704" s="628"/>
      <c r="BM704" s="843" t="str">
        <f aca="false">IF($E704=$BM$47,S704,"")</f>
        <v/>
      </c>
      <c r="BN704" s="843" t="str">
        <f aca="false">IF($E704=$BM$47,T704,"")</f>
        <v/>
      </c>
      <c r="BO704" s="628"/>
      <c r="BP704" s="843" t="str">
        <f aca="false">IF($E704=$BP$47,S704,"")</f>
        <v/>
      </c>
      <c r="BQ704" s="843" t="str">
        <f aca="false">IF($E704=$BP$47,T704,"")</f>
        <v/>
      </c>
      <c r="BR704" s="628"/>
      <c r="BS704" s="843" t="str">
        <f aca="false">IF($E704=$BS$47,S704,"")</f>
        <v/>
      </c>
      <c r="BT704" s="843" t="str">
        <f aca="false">IF($E704=$BS$47,T704,"")</f>
        <v/>
      </c>
      <c r="BU704" s="628"/>
      <c r="BV704" s="729"/>
    </row>
    <row r="705" s="667" customFormat="true" ht="15" hidden="false" customHeight="false" outlineLevel="0" collapsed="false">
      <c r="A705" s="714" t="n">
        <v>17</v>
      </c>
      <c r="B705" s="829" t="str">
        <f aca="false">CONCATENATE(E705,": ",C705)</f>
        <v>: </v>
      </c>
      <c r="C705" s="830"/>
      <c r="D705" s="830"/>
      <c r="E705" s="831"/>
      <c r="F705" s="830"/>
      <c r="G705" s="831"/>
      <c r="H705" s="832"/>
      <c r="I705" s="830"/>
      <c r="J705" s="830"/>
      <c r="K705" s="833"/>
      <c r="L705" s="834"/>
      <c r="M705" s="833"/>
      <c r="N705" s="836" t="s">
        <v>565</v>
      </c>
      <c r="O705" s="837"/>
      <c r="P705" s="833"/>
      <c r="Q705" s="838"/>
      <c r="R705" s="839"/>
      <c r="S705" s="840" t="str">
        <f aca="false">IF(R705="Y","",IF(AND(M705="",K705=""),"",IF(M705="",K705,M705)))</f>
        <v/>
      </c>
      <c r="T705" s="841" t="str">
        <f aca="false">IF(S705="","",IF($S$717="Y",U705,IF(S705&gt;=$S$709-$AB$35*$S$713,IF(S705&lt;=$S$709+$AB$35*$S$713,S705,""),"")))</f>
        <v/>
      </c>
      <c r="U705" s="840" t="str">
        <f aca="false">IF(R705="Y","",IF(AND(M705="",K705=""),"",IF(M705="",K705*O705,M705*O705)))</f>
        <v/>
      </c>
      <c r="V705" s="842" t="str">
        <f aca="false">IF(AND(N705="",L705=""),"",IF(N705="",L705,N705))</f>
        <v>t CO2-eq/ ha/ yr</v>
      </c>
      <c r="W705" s="628"/>
      <c r="X705" s="628"/>
      <c r="Z705" s="728"/>
      <c r="AP705" s="729"/>
      <c r="AQ705" s="628"/>
      <c r="AR705" s="628"/>
      <c r="AS705" s="844"/>
      <c r="AT705" s="628"/>
      <c r="AU705" s="843" t="e">
        <f aca="false">IF($AT$44="region",IF($E705=AU$762,$S705,""),IF($G705=AU$762,$S705,""))</f>
        <v>#REF!</v>
      </c>
      <c r="AV705" s="843" t="e">
        <f aca="false">IF($AT$44="Region",IF($E705=AU$762,$T705,""),IF($G705=AU$762,$T705,""))</f>
        <v>#REF!</v>
      </c>
      <c r="AW705" s="628"/>
      <c r="AX705" s="843" t="e">
        <f aca="false">IF($AT$44="region",IF($E705=AX$762,$S705,""),IF($G705=AX$762,$S705,""))</f>
        <v>#REF!</v>
      </c>
      <c r="AY705" s="843" t="e">
        <f aca="false">IF($AT$44="Region",IF($E705=AX$762,$T705,""),IF($G705=AX$762,$T705,""))</f>
        <v>#REF!</v>
      </c>
      <c r="AZ705" s="628"/>
      <c r="BA705" s="843" t="e">
        <f aca="false">IF($AT$44="region",IF($E705=BA$762,$S705,""),IF($G705=BA$762,$S705,""))</f>
        <v>#REF!</v>
      </c>
      <c r="BB705" s="843" t="e">
        <f aca="false">IF($AT$44="Region",IF($E705=BA$762,$T705,""),IF($G705=BA$762,$T705,""))</f>
        <v>#REF!</v>
      </c>
      <c r="BC705" s="628"/>
      <c r="BD705" s="843" t="e">
        <f aca="false">IF($AT$44="region",IF($E705=BD$762,$S705,""),IF($G705=BD$762,$S705,""))</f>
        <v>#REF!</v>
      </c>
      <c r="BE705" s="843" t="e">
        <f aca="false">IF($AT$44="Region",IF($E705=BD$762,$T705,""),IF($G705=BD$762,$T705,""))</f>
        <v>#REF!</v>
      </c>
      <c r="BF705" s="628"/>
      <c r="BG705" s="843" t="e">
        <f aca="false">IF($AT$44="region",IF($E705=BG$762,$S705,""),IF($G705=BG$762,$S705,""))</f>
        <v>#REF!</v>
      </c>
      <c r="BH705" s="843" t="e">
        <f aca="false">IF($AT$44="Region",IF($E705=BG$762,$T705,""),IF($G705=BG$762,$T705,""))</f>
        <v>#REF!</v>
      </c>
      <c r="BI705" s="628"/>
      <c r="BJ705" s="843" t="str">
        <f aca="false">IF($E705=$BJ$47,S705,"")</f>
        <v/>
      </c>
      <c r="BK705" s="843" t="str">
        <f aca="false">IF($E705=$BJ$47,T705,"")</f>
        <v/>
      </c>
      <c r="BL705" s="628"/>
      <c r="BM705" s="843" t="str">
        <f aca="false">IF($E705=$BM$47,S705,"")</f>
        <v/>
      </c>
      <c r="BN705" s="843" t="str">
        <f aca="false">IF($E705=$BM$47,T705,"")</f>
        <v/>
      </c>
      <c r="BO705" s="628"/>
      <c r="BP705" s="843" t="str">
        <f aca="false">IF($E705=$BP$47,S705,"")</f>
        <v/>
      </c>
      <c r="BQ705" s="843" t="str">
        <f aca="false">IF($E705=$BP$47,T705,"")</f>
        <v/>
      </c>
      <c r="BR705" s="628"/>
      <c r="BS705" s="843" t="str">
        <f aca="false">IF($E705=$BS$47,S705,"")</f>
        <v/>
      </c>
      <c r="BT705" s="843" t="str">
        <f aca="false">IF($E705=$BS$47,T705,"")</f>
        <v/>
      </c>
      <c r="BU705" s="628"/>
      <c r="BV705" s="729"/>
    </row>
    <row r="706" s="667" customFormat="true" ht="15" hidden="false" customHeight="false" outlineLevel="0" collapsed="false">
      <c r="A706" s="714" t="n">
        <v>18</v>
      </c>
      <c r="B706" s="829" t="str">
        <f aca="false">CONCATENATE(E706,": ",C706)</f>
        <v>: </v>
      </c>
      <c r="C706" s="830"/>
      <c r="D706" s="830"/>
      <c r="E706" s="831"/>
      <c r="F706" s="830"/>
      <c r="G706" s="831"/>
      <c r="H706" s="832"/>
      <c r="I706" s="830"/>
      <c r="J706" s="830"/>
      <c r="K706" s="833"/>
      <c r="L706" s="833"/>
      <c r="M706" s="833"/>
      <c r="N706" s="836" t="s">
        <v>565</v>
      </c>
      <c r="O706" s="837"/>
      <c r="P706" s="833"/>
      <c r="Q706" s="838"/>
      <c r="R706" s="839"/>
      <c r="S706" s="840" t="str">
        <f aca="false">IF(R706="Y","",IF(AND(M706="",K706=""),"",IF(M706="",K706,M706)))</f>
        <v/>
      </c>
      <c r="T706" s="841" t="str">
        <f aca="false">IF(S706="","",IF($S$717="Y",U706,IF(S706&gt;=$S$709-$AB$35*$S$713,IF(S706&lt;=$S$709+$AB$35*$S$713,S706,""),"")))</f>
        <v/>
      </c>
      <c r="U706" s="840" t="str">
        <f aca="false">IF(R706="Y","",IF(AND(M706="",K706=""),"",IF(M706="",K706*O706,M706*O706)))</f>
        <v/>
      </c>
      <c r="V706" s="842" t="str">
        <f aca="false">IF(AND(N706="",L706=""),"",IF(N706="",L706,N706))</f>
        <v>t CO2-eq/ ha/ yr</v>
      </c>
      <c r="W706" s="628"/>
      <c r="X706" s="628"/>
      <c r="Z706" s="728"/>
      <c r="AP706" s="729"/>
      <c r="AQ706" s="628"/>
      <c r="AR706" s="628"/>
      <c r="AS706" s="844"/>
      <c r="AT706" s="628"/>
      <c r="AU706" s="843" t="e">
        <f aca="false">IF($AT$44="region",IF($E706=AU$762,$S706,""),IF($G706=AU$762,$S706,""))</f>
        <v>#REF!</v>
      </c>
      <c r="AV706" s="843" t="e">
        <f aca="false">IF($AT$44="Region",IF($E706=AU$762,$T706,""),IF($G706=AU$762,$T706,""))</f>
        <v>#REF!</v>
      </c>
      <c r="AW706" s="628"/>
      <c r="AX706" s="843" t="e">
        <f aca="false">IF($AT$44="region",IF($E706=AX$762,$S706,""),IF($G706=AX$762,$S706,""))</f>
        <v>#REF!</v>
      </c>
      <c r="AY706" s="843" t="e">
        <f aca="false">IF($AT$44="Region",IF($E706=AX$762,$T706,""),IF($G706=AX$762,$T706,""))</f>
        <v>#REF!</v>
      </c>
      <c r="AZ706" s="628"/>
      <c r="BA706" s="843" t="e">
        <f aca="false">IF($AT$44="region",IF($E706=BA$762,$S706,""),IF($G706=BA$762,$S706,""))</f>
        <v>#REF!</v>
      </c>
      <c r="BB706" s="843" t="e">
        <f aca="false">IF($AT$44="Region",IF($E706=BA$762,$T706,""),IF($G706=BA$762,$T706,""))</f>
        <v>#REF!</v>
      </c>
      <c r="BC706" s="628"/>
      <c r="BD706" s="843" t="e">
        <f aca="false">IF($AT$44="region",IF($E706=BD$762,$S706,""),IF($G706=BD$762,$S706,""))</f>
        <v>#REF!</v>
      </c>
      <c r="BE706" s="843" t="e">
        <f aca="false">IF($AT$44="Region",IF($E706=BD$762,$T706,""),IF($G706=BD$762,$T706,""))</f>
        <v>#REF!</v>
      </c>
      <c r="BF706" s="628"/>
      <c r="BG706" s="843" t="e">
        <f aca="false">IF($AT$44="region",IF($E706=BG$762,$S706,""),IF($G706=BG$762,$S706,""))</f>
        <v>#REF!</v>
      </c>
      <c r="BH706" s="843" t="e">
        <f aca="false">IF($AT$44="Region",IF($E706=BG$762,$T706,""),IF($G706=BG$762,$T706,""))</f>
        <v>#REF!</v>
      </c>
      <c r="BI706" s="628"/>
      <c r="BJ706" s="843" t="str">
        <f aca="false">IF($E706=$BJ$47,S706,"")</f>
        <v/>
      </c>
      <c r="BK706" s="843" t="str">
        <f aca="false">IF($E706=$BJ$47,T706,"")</f>
        <v/>
      </c>
      <c r="BL706" s="628"/>
      <c r="BM706" s="843" t="str">
        <f aca="false">IF($E706=$BM$47,S706,"")</f>
        <v/>
      </c>
      <c r="BN706" s="843" t="str">
        <f aca="false">IF($E706=$BM$47,T706,"")</f>
        <v/>
      </c>
      <c r="BO706" s="628"/>
      <c r="BP706" s="843" t="str">
        <f aca="false">IF($E706=$BP$47,S706,"")</f>
        <v/>
      </c>
      <c r="BQ706" s="843" t="str">
        <f aca="false">IF($E706=$BP$47,T706,"")</f>
        <v/>
      </c>
      <c r="BR706" s="628"/>
      <c r="BS706" s="843" t="str">
        <f aca="false">IF($E706=$BS$47,S706,"")</f>
        <v/>
      </c>
      <c r="BT706" s="843" t="str">
        <f aca="false">IF($E706=$BS$47,T706,"")</f>
        <v/>
      </c>
      <c r="BU706" s="628"/>
      <c r="BV706" s="729"/>
    </row>
    <row r="707" s="667" customFormat="true" ht="15" hidden="false" customHeight="false" outlineLevel="0" collapsed="false">
      <c r="A707" s="714" t="n">
        <v>19</v>
      </c>
      <c r="B707" s="829" t="str">
        <f aca="false">CONCATENATE(E707,": ",C707)</f>
        <v>: </v>
      </c>
      <c r="C707" s="830"/>
      <c r="D707" s="830"/>
      <c r="E707" s="831"/>
      <c r="F707" s="830"/>
      <c r="G707" s="831"/>
      <c r="H707" s="832"/>
      <c r="I707" s="830"/>
      <c r="J707" s="830"/>
      <c r="K707" s="833"/>
      <c r="L707" s="833"/>
      <c r="M707" s="833"/>
      <c r="N707" s="836" t="s">
        <v>565</v>
      </c>
      <c r="O707" s="837"/>
      <c r="P707" s="833"/>
      <c r="Q707" s="838"/>
      <c r="R707" s="839"/>
      <c r="S707" s="840" t="str">
        <f aca="false">IF(R707="Y","",IF(AND(M707="",K707=""),"",IF(M707="",K707,M707)))</f>
        <v/>
      </c>
      <c r="T707" s="841" t="str">
        <f aca="false">IF(S707="","",IF($S$717="Y",U707,IF(S707&gt;=$S$709-$AB$35*$S$713,IF(S707&lt;=$S$709+$AB$35*$S$713,S707,""),"")))</f>
        <v/>
      </c>
      <c r="U707" s="840" t="str">
        <f aca="false">IF(R707="Y","",IF(AND(M707="",K707=""),"",IF(M707="",K707*O707,M707*O707)))</f>
        <v/>
      </c>
      <c r="V707" s="842" t="str">
        <f aca="false">IF(AND(N707="",L707=""),"",IF(N707="",L707,N707))</f>
        <v>t CO2-eq/ ha/ yr</v>
      </c>
      <c r="W707" s="628"/>
      <c r="X707" s="628"/>
      <c r="Z707" s="728"/>
      <c r="AP707" s="729"/>
      <c r="AQ707" s="628"/>
      <c r="AR707" s="628"/>
      <c r="AS707" s="844"/>
      <c r="AT707" s="628"/>
      <c r="AU707" s="843" t="e">
        <f aca="false">IF($AT$44="region",IF($E707=AU$762,$S707,""),IF($G707=AU$762,$S707,""))</f>
        <v>#REF!</v>
      </c>
      <c r="AV707" s="843" t="e">
        <f aca="false">IF($AT$44="Region",IF($E707=AU$762,$T707,""),IF($G707=AU$762,$T707,""))</f>
        <v>#REF!</v>
      </c>
      <c r="AW707" s="628"/>
      <c r="AX707" s="843" t="e">
        <f aca="false">IF($AT$44="region",IF($E707=AX$762,$S707,""),IF($G707=AX$762,$S707,""))</f>
        <v>#REF!</v>
      </c>
      <c r="AY707" s="843" t="e">
        <f aca="false">IF($AT$44="Region",IF($E707=AX$762,$T707,""),IF($G707=AX$762,$T707,""))</f>
        <v>#REF!</v>
      </c>
      <c r="AZ707" s="628"/>
      <c r="BA707" s="843" t="e">
        <f aca="false">IF($AT$44="region",IF($E707=BA$762,$S707,""),IF($G707=BA$762,$S707,""))</f>
        <v>#REF!</v>
      </c>
      <c r="BB707" s="843" t="e">
        <f aca="false">IF($AT$44="Region",IF($E707=BA$762,$T707,""),IF($G707=BA$762,$T707,""))</f>
        <v>#REF!</v>
      </c>
      <c r="BC707" s="628"/>
      <c r="BD707" s="843" t="e">
        <f aca="false">IF($AT$44="region",IF($E707=BD$762,$S707,""),IF($G707=BD$762,$S707,""))</f>
        <v>#REF!</v>
      </c>
      <c r="BE707" s="843" t="e">
        <f aca="false">IF($AT$44="Region",IF($E707=BD$762,$T707,""),IF($G707=BD$762,$T707,""))</f>
        <v>#REF!</v>
      </c>
      <c r="BF707" s="628"/>
      <c r="BG707" s="843" t="e">
        <f aca="false">IF($AT$44="region",IF($E707=BG$762,$S707,""),IF($G707=BG$762,$S707,""))</f>
        <v>#REF!</v>
      </c>
      <c r="BH707" s="843" t="e">
        <f aca="false">IF($AT$44="Region",IF($E707=BG$762,$T707,""),IF($G707=BG$762,$T707,""))</f>
        <v>#REF!</v>
      </c>
      <c r="BI707" s="628"/>
      <c r="BJ707" s="843" t="str">
        <f aca="false">IF($E707=$BJ$47,S707,"")</f>
        <v/>
      </c>
      <c r="BK707" s="843" t="str">
        <f aca="false">IF($E707=$BJ$47,T707,"")</f>
        <v/>
      </c>
      <c r="BL707" s="628"/>
      <c r="BM707" s="843" t="str">
        <f aca="false">IF($E707=$BM$47,S707,"")</f>
        <v/>
      </c>
      <c r="BN707" s="843" t="str">
        <f aca="false">IF($E707=$BM$47,T707,"")</f>
        <v/>
      </c>
      <c r="BO707" s="628"/>
      <c r="BP707" s="843" t="str">
        <f aca="false">IF($E707=$BP$47,S707,"")</f>
        <v/>
      </c>
      <c r="BQ707" s="843" t="str">
        <f aca="false">IF($E707=$BP$47,T707,"")</f>
        <v/>
      </c>
      <c r="BR707" s="628"/>
      <c r="BS707" s="843" t="str">
        <f aca="false">IF($E707=$BS$47,S707,"")</f>
        <v/>
      </c>
      <c r="BT707" s="843" t="str">
        <f aca="false">IF($E707=$BS$47,T707,"")</f>
        <v/>
      </c>
      <c r="BU707" s="628"/>
      <c r="BV707" s="729"/>
    </row>
    <row r="708" s="667" customFormat="true" ht="15" hidden="false" customHeight="false" outlineLevel="0" collapsed="false">
      <c r="A708" s="714" t="n">
        <v>20</v>
      </c>
      <c r="B708" s="829" t="str">
        <f aca="false">CONCATENATE(E708,": ",C708)</f>
        <v>: </v>
      </c>
      <c r="C708" s="830"/>
      <c r="D708" s="830"/>
      <c r="E708" s="831"/>
      <c r="F708" s="830"/>
      <c r="G708" s="831"/>
      <c r="H708" s="832"/>
      <c r="I708" s="830"/>
      <c r="J708" s="830"/>
      <c r="K708" s="833"/>
      <c r="L708" s="833"/>
      <c r="M708" s="833"/>
      <c r="N708" s="836" t="s">
        <v>565</v>
      </c>
      <c r="O708" s="837"/>
      <c r="P708" s="833"/>
      <c r="Q708" s="838"/>
      <c r="R708" s="839"/>
      <c r="S708" s="840" t="str">
        <f aca="false">IF(R708="Y","",IF(AND(M708="",K708=""),"",IF(M708="",K708,M708)))</f>
        <v/>
      </c>
      <c r="T708" s="841" t="str">
        <f aca="false">IF(S708="","",IF($S$717="Y",U708,IF(S708&gt;=$S$709-$AB$35*$S$713,IF(S708&lt;=$S$709+$AB$35*$S$713,S708,""),"")))</f>
        <v/>
      </c>
      <c r="U708" s="840" t="str">
        <f aca="false">IF(R708="Y","",IF(AND(M708="",K708=""),"",IF(M708="",K708*O708,M708*O708)))</f>
        <v/>
      </c>
      <c r="V708" s="842" t="str">
        <f aca="false">IF(AND(N708="",L708=""),"",IF(N708="",L708,N708))</f>
        <v>t CO2-eq/ ha/ yr</v>
      </c>
      <c r="W708" s="628"/>
      <c r="X708" s="628"/>
      <c r="Z708" s="728"/>
      <c r="AP708" s="729"/>
      <c r="AQ708" s="628"/>
      <c r="AR708" s="628"/>
      <c r="AS708" s="844"/>
      <c r="AT708" s="628"/>
      <c r="AU708" s="843" t="e">
        <f aca="false">IF($AT$44="region",IF($E708=AU$762,$S708,""),IF($G708=AU$762,$S708,""))</f>
        <v>#REF!</v>
      </c>
      <c r="AV708" s="843" t="e">
        <f aca="false">IF($AT$44="Region",IF($E708=AU$762,$T708,""),IF($G708=AU$762,$T708,""))</f>
        <v>#REF!</v>
      </c>
      <c r="AW708" s="628"/>
      <c r="AX708" s="843" t="e">
        <f aca="false">IF($AT$44="region",IF($E708=AX$762,$S708,""),IF($G708=AX$762,$S708,""))</f>
        <v>#REF!</v>
      </c>
      <c r="AY708" s="843" t="e">
        <f aca="false">IF($AT$44="Region",IF($E708=AX$762,$T708,""),IF($G708=AX$762,$T708,""))</f>
        <v>#REF!</v>
      </c>
      <c r="AZ708" s="628"/>
      <c r="BA708" s="843" t="e">
        <f aca="false">IF($AT$44="region",IF($E708=BA$762,$S708,""),IF($G708=BA$762,$S708,""))</f>
        <v>#REF!</v>
      </c>
      <c r="BB708" s="843" t="e">
        <f aca="false">IF($AT$44="Region",IF($E708=BA$762,$T708,""),IF($G708=BA$762,$T708,""))</f>
        <v>#REF!</v>
      </c>
      <c r="BC708" s="628"/>
      <c r="BD708" s="843" t="e">
        <f aca="false">IF($AT$44="region",IF($E708=BD$762,$S708,""),IF($G708=BD$762,$S708,""))</f>
        <v>#REF!</v>
      </c>
      <c r="BE708" s="843" t="e">
        <f aca="false">IF($AT$44="Region",IF($E708=BD$762,$T708,""),IF($G708=BD$762,$T708,""))</f>
        <v>#REF!</v>
      </c>
      <c r="BF708" s="628"/>
      <c r="BG708" s="843" t="e">
        <f aca="false">IF($AT$44="region",IF($E708=BG$762,$S708,""),IF($G708=BG$762,$S708,""))</f>
        <v>#REF!</v>
      </c>
      <c r="BH708" s="843" t="e">
        <f aca="false">IF($AT$44="Region",IF($E708=BG$762,$T708,""),IF($G708=BG$762,$T708,""))</f>
        <v>#REF!</v>
      </c>
      <c r="BI708" s="628"/>
      <c r="BJ708" s="843" t="str">
        <f aca="false">IF($E708=$BJ$47,S708,"")</f>
        <v/>
      </c>
      <c r="BK708" s="843" t="str">
        <f aca="false">IF($E708=$BJ$47,T708,"")</f>
        <v/>
      </c>
      <c r="BL708" s="628"/>
      <c r="BM708" s="843" t="str">
        <f aca="false">IF($E708=$BM$47,S708,"")</f>
        <v/>
      </c>
      <c r="BN708" s="843" t="str">
        <f aca="false">IF($E708=$BM$47,T708,"")</f>
        <v/>
      </c>
      <c r="BO708" s="628"/>
      <c r="BP708" s="843" t="str">
        <f aca="false">IF($E708=$BP$47,S708,"")</f>
        <v/>
      </c>
      <c r="BQ708" s="843" t="str">
        <f aca="false">IF($E708=$BP$47,T708,"")</f>
        <v/>
      </c>
      <c r="BR708" s="628"/>
      <c r="BS708" s="843" t="str">
        <f aca="false">IF($E708=$BS$47,S708,"")</f>
        <v/>
      </c>
      <c r="BT708" s="843" t="str">
        <f aca="false">IF($E708=$BS$47,T708,"")</f>
        <v/>
      </c>
      <c r="BU708" s="628"/>
      <c r="BV708" s="729"/>
    </row>
    <row r="709" s="667" customFormat="true" ht="15" hidden="false" customHeight="false" outlineLevel="0" collapsed="false">
      <c r="A709" s="714"/>
      <c r="B709" s="847" t="s">
        <v>409</v>
      </c>
      <c r="C709" s="953"/>
      <c r="D709" s="953"/>
      <c r="E709" s="953"/>
      <c r="F709" s="953"/>
      <c r="G709" s="953"/>
      <c r="H709" s="810"/>
      <c r="I709" s="628"/>
      <c r="J709" s="849"/>
      <c r="K709" s="810"/>
      <c r="L709" s="810"/>
      <c r="M709" s="810" t="s">
        <v>354</v>
      </c>
      <c r="N709" s="810"/>
      <c r="O709" s="810"/>
      <c r="P709" s="838"/>
      <c r="Q709" s="838"/>
      <c r="R709" s="849" t="s">
        <v>356</v>
      </c>
      <c r="S709" s="850" t="e">
        <f aca="false">AVERAGE(S689:S708)</f>
        <v>#DIV/0!</v>
      </c>
      <c r="T709" s="850" t="e">
        <f aca="false">IF(S717="Y",SUM(T689:T708)/SUM(O689:O708),AVERAGE(T689:T708))</f>
        <v>#DIV/0!</v>
      </c>
      <c r="U709" s="851" t="e">
        <f aca="false">SUM(U689:U708)/SUM(O689:O708)</f>
        <v>#DIV/0!</v>
      </c>
      <c r="V709" s="628"/>
      <c r="W709" s="628"/>
      <c r="X709" s="628"/>
      <c r="Z709" s="912"/>
      <c r="AP709" s="729"/>
      <c r="AQ709" s="628"/>
      <c r="AR709" s="628"/>
      <c r="AS709" s="628"/>
      <c r="AT709" s="849" t="s">
        <v>356</v>
      </c>
      <c r="AU709" s="852" t="e">
        <f aca="false">AVERAGE(AU689:AU708)</f>
        <v>#REF!</v>
      </c>
      <c r="AV709" s="852" t="e">
        <f aca="false">SUM(AV689:AV708)/COUNTIF(AV689:AV708,"&gt;0")</f>
        <v>#REF!</v>
      </c>
      <c r="AW709" s="628"/>
      <c r="AX709" s="852" t="e">
        <f aca="false">AVERAGE(AX689:AX708)</f>
        <v>#REF!</v>
      </c>
      <c r="AY709" s="852" t="e">
        <f aca="false">SUM(AY689:AY708)/COUNTIF(AY689:AY708,"&gt;0")</f>
        <v>#REF!</v>
      </c>
      <c r="AZ709" s="628"/>
      <c r="BA709" s="852" t="e">
        <f aca="false">AVERAGE(BA689:BA708)</f>
        <v>#REF!</v>
      </c>
      <c r="BB709" s="852" t="e">
        <f aca="false">SUM(BB689:BB708)/COUNTIF(BB689:BB708,"&gt;0")</f>
        <v>#REF!</v>
      </c>
      <c r="BC709" s="628"/>
      <c r="BD709" s="852" t="e">
        <f aca="false">AVERAGE(BD689:BD708)</f>
        <v>#REF!</v>
      </c>
      <c r="BE709" s="852" t="e">
        <f aca="false">SUM(BE689:BE708)/COUNTIF(BE689:BE708,"&gt;0")</f>
        <v>#REF!</v>
      </c>
      <c r="BF709" s="628"/>
      <c r="BG709" s="852" t="e">
        <f aca="false">AVERAGE(BG689:BG708)</f>
        <v>#REF!</v>
      </c>
      <c r="BH709" s="852" t="e">
        <f aca="false">SUM(BH689:BH708)/COUNTIF(BH689:BH708,"&gt;0")</f>
        <v>#REF!</v>
      </c>
      <c r="BI709" s="849"/>
      <c r="BJ709" s="852" t="e">
        <f aca="false">AVERAGE(BJ689:BJ708)</f>
        <v>#DIV/0!</v>
      </c>
      <c r="BK709" s="852" t="e">
        <f aca="false">SUM(BK689:BK708)/COUNTIF(BK689:BK708,"&gt;0")</f>
        <v>#DIV/0!</v>
      </c>
      <c r="BL709" s="628"/>
      <c r="BM709" s="852" t="e">
        <f aca="false">AVERAGE(BM689:BM708)</f>
        <v>#DIV/0!</v>
      </c>
      <c r="BN709" s="852" t="e">
        <f aca="false">SUM(BN689:BN708)/COUNTIF(BN689:BN708,"&gt;0")</f>
        <v>#DIV/0!</v>
      </c>
      <c r="BO709" s="628"/>
      <c r="BP709" s="852" t="e">
        <f aca="false">AVERAGE(BP689:BP708)</f>
        <v>#DIV/0!</v>
      </c>
      <c r="BQ709" s="852" t="e">
        <f aca="false">SUM(BQ689:BQ708)/COUNTIF(BQ689:BQ708,"&gt;0")</f>
        <v>#DIV/0!</v>
      </c>
      <c r="BR709" s="628"/>
      <c r="BS709" s="852" t="e">
        <f aca="false">AVERAGE(BS689:BS708)</f>
        <v>#DIV/0!</v>
      </c>
      <c r="BT709" s="852" t="e">
        <f aca="false">SUM(BT689:BT708)/COUNTIF(BT689:BT708,"&gt;0")</f>
        <v>#DIV/0!</v>
      </c>
      <c r="BU709" s="628"/>
      <c r="BV709" s="729"/>
    </row>
    <row r="710" s="667" customFormat="true" ht="15" hidden="false" customHeight="false" outlineLevel="0" collapsed="false">
      <c r="A710" s="714"/>
      <c r="B710" s="847" t="s">
        <v>410</v>
      </c>
      <c r="C710" s="848" t="s">
        <v>358</v>
      </c>
      <c r="D710" s="893"/>
      <c r="E710" s="893"/>
      <c r="F710" s="893"/>
      <c r="G710" s="893"/>
      <c r="H710" s="893"/>
      <c r="I710" s="893"/>
      <c r="J710" s="893"/>
      <c r="K710" s="893"/>
      <c r="L710" s="810"/>
      <c r="M710" s="810"/>
      <c r="N710" s="810"/>
      <c r="O710" s="810"/>
      <c r="P710" s="838"/>
      <c r="Q710" s="838"/>
      <c r="R710" s="854" t="s">
        <v>97</v>
      </c>
      <c r="S710" s="855" t="e">
        <f aca="false">S709+V710*S713</f>
        <v>#DIV/0!</v>
      </c>
      <c r="T710" s="855" t="e">
        <f aca="false">T709+V710*T713</f>
        <v>#DIV/0!</v>
      </c>
      <c r="U710" s="855" t="e">
        <f aca="false">U709+V710*U713</f>
        <v>#DIV/0!</v>
      </c>
      <c r="V710" s="856" t="n">
        <v>1</v>
      </c>
      <c r="W710" s="669" t="s">
        <v>360</v>
      </c>
      <c r="X710" s="628"/>
      <c r="Y710" s="628" t="s">
        <v>361</v>
      </c>
      <c r="Z710" s="914"/>
      <c r="AP710" s="729"/>
      <c r="AQ710" s="628"/>
      <c r="AR710" s="628"/>
      <c r="AS710" s="628"/>
      <c r="AT710" s="854" t="s">
        <v>97</v>
      </c>
      <c r="AU710" s="857" t="e">
        <f aca="false">AU709+(AU715*AU712)</f>
        <v>#REF!</v>
      </c>
      <c r="AV710" s="857" t="e">
        <f aca="false">AV709+(AV715*AU712)</f>
        <v>#REF!</v>
      </c>
      <c r="AW710" s="628"/>
      <c r="AX710" s="857" t="e">
        <f aca="false">AX709+(AX715*AX712)</f>
        <v>#REF!</v>
      </c>
      <c r="AY710" s="857" t="e">
        <f aca="false">AY709+(AY715*AX712)</f>
        <v>#REF!</v>
      </c>
      <c r="AZ710" s="628"/>
      <c r="BA710" s="857" t="e">
        <f aca="false">BA709+(BA715*BA712)</f>
        <v>#REF!</v>
      </c>
      <c r="BB710" s="857" t="e">
        <f aca="false">BB709+(BB715*BA712)</f>
        <v>#REF!</v>
      </c>
      <c r="BC710" s="628"/>
      <c r="BD710" s="857" t="e">
        <f aca="false">BD709+(BD715*BD712)</f>
        <v>#REF!</v>
      </c>
      <c r="BE710" s="857" t="e">
        <f aca="false">BE709+(BE715*BD712)</f>
        <v>#REF!</v>
      </c>
      <c r="BF710" s="628"/>
      <c r="BG710" s="857" t="e">
        <f aca="false">BG709+(BG715*BG712)</f>
        <v>#REF!</v>
      </c>
      <c r="BH710" s="857" t="e">
        <f aca="false">BH709+(BH715*BG712)</f>
        <v>#REF!</v>
      </c>
      <c r="BI710" s="854"/>
      <c r="BJ710" s="857" t="e">
        <f aca="false">BJ709+(BJ715*BJ712)</f>
        <v>#DIV/0!</v>
      </c>
      <c r="BK710" s="857" t="e">
        <f aca="false">BK709+(BK715*BJ712)</f>
        <v>#DIV/0!</v>
      </c>
      <c r="BL710" s="628"/>
      <c r="BM710" s="857" t="e">
        <f aca="false">BM709+(BM715*BM712)</f>
        <v>#DIV/0!</v>
      </c>
      <c r="BN710" s="857" t="e">
        <f aca="false">BN709+(BN715*BM712)</f>
        <v>#DIV/0!</v>
      </c>
      <c r="BO710" s="628"/>
      <c r="BP710" s="857" t="e">
        <f aca="false">BP709+(BP715*BP712)</f>
        <v>#DIV/0!</v>
      </c>
      <c r="BQ710" s="857" t="e">
        <f aca="false">BQ709+(BQ715*BP712)</f>
        <v>#DIV/0!</v>
      </c>
      <c r="BR710" s="628"/>
      <c r="BS710" s="857" t="e">
        <f aca="false">BS709+(BS715*BS712)</f>
        <v>#DIV/0!</v>
      </c>
      <c r="BT710" s="857" t="e">
        <f aca="false">BT709+(BT715*BS712)</f>
        <v>#DIV/0!</v>
      </c>
      <c r="BU710" s="628"/>
      <c r="BV710" s="729"/>
    </row>
    <row r="711" s="667" customFormat="true" ht="15" hidden="false" customHeight="false" outlineLevel="0" collapsed="false">
      <c r="A711" s="714"/>
      <c r="B711" s="847" t="s">
        <v>411</v>
      </c>
      <c r="C711" s="858"/>
      <c r="D711" s="893"/>
      <c r="E711" s="893"/>
      <c r="F711" s="893"/>
      <c r="G711" s="893"/>
      <c r="H711" s="893"/>
      <c r="I711" s="893"/>
      <c r="J711" s="893"/>
      <c r="K711" s="893"/>
      <c r="L711" s="628"/>
      <c r="M711" s="628"/>
      <c r="N711" s="810"/>
      <c r="O711" s="810"/>
      <c r="P711" s="810"/>
      <c r="Q711" s="810"/>
      <c r="R711" s="854" t="s">
        <v>98</v>
      </c>
      <c r="S711" s="855" t="e">
        <f aca="false">IF($Y711="Y",MIN(S689:S708),S709-$V711*S713)</f>
        <v>#DIV/0!</v>
      </c>
      <c r="T711" s="855" t="e">
        <f aca="false">IF($Y711="Y",MIN(T689:T708),T709-$V711*T713)</f>
        <v>#DIV/0!</v>
      </c>
      <c r="U711" s="855" t="e">
        <f aca="false">IF($Y711="Y",MIN(U689:U708),U709-$V711*U713)</f>
        <v>#DIV/0!</v>
      </c>
      <c r="V711" s="856" t="n">
        <v>1</v>
      </c>
      <c r="W711" s="669" t="s">
        <v>364</v>
      </c>
      <c r="X711" s="628"/>
      <c r="Y711" s="859" t="s">
        <v>166</v>
      </c>
      <c r="Z711" s="914"/>
      <c r="AP711" s="729"/>
      <c r="AQ711" s="628"/>
      <c r="AR711" s="628"/>
      <c r="AS711" s="628"/>
      <c r="AT711" s="854" t="s">
        <v>98</v>
      </c>
      <c r="AU711" s="857" t="e">
        <f aca="false">AU709-(AU715*AU713)</f>
        <v>#REF!</v>
      </c>
      <c r="AV711" s="857" t="e">
        <f aca="false">AV709-(AV715*AU713)</f>
        <v>#REF!</v>
      </c>
      <c r="AW711" s="628"/>
      <c r="AX711" s="857" t="e">
        <f aca="false">AX709-(AX715*AX713)</f>
        <v>#REF!</v>
      </c>
      <c r="AY711" s="857" t="e">
        <f aca="false">AY709-(AY715*AX713)</f>
        <v>#REF!</v>
      </c>
      <c r="AZ711" s="628"/>
      <c r="BA711" s="857" t="e">
        <f aca="false">BA709-(BA715*BA713)</f>
        <v>#REF!</v>
      </c>
      <c r="BB711" s="857" t="e">
        <f aca="false">BB709-(BB715*BA713)</f>
        <v>#REF!</v>
      </c>
      <c r="BC711" s="628"/>
      <c r="BD711" s="857" t="e">
        <f aca="false">BD709-(BD715*BD713)</f>
        <v>#REF!</v>
      </c>
      <c r="BE711" s="857" t="e">
        <f aca="false">BE709-(BE715*BD713)</f>
        <v>#REF!</v>
      </c>
      <c r="BF711" s="628"/>
      <c r="BG711" s="857" t="e">
        <f aca="false">BG709-(BG715*BG713)</f>
        <v>#REF!</v>
      </c>
      <c r="BH711" s="857" t="e">
        <f aca="false">BH709-(BH715*BG713)</f>
        <v>#REF!</v>
      </c>
      <c r="BI711" s="854"/>
      <c r="BJ711" s="857" t="e">
        <f aca="false">BJ709-(BJ715*BJ713)</f>
        <v>#DIV/0!</v>
      </c>
      <c r="BK711" s="857" t="e">
        <f aca="false">BK709-(BK715*BJ713)</f>
        <v>#DIV/0!</v>
      </c>
      <c r="BL711" s="628"/>
      <c r="BM711" s="857" t="e">
        <f aca="false">BM709-(BM715*BM713)</f>
        <v>#DIV/0!</v>
      </c>
      <c r="BN711" s="857" t="e">
        <f aca="false">BN709-(BN715*BM713)</f>
        <v>#DIV/0!</v>
      </c>
      <c r="BO711" s="628"/>
      <c r="BP711" s="857" t="e">
        <f aca="false">BP709-(BP715*BP713)</f>
        <v>#DIV/0!</v>
      </c>
      <c r="BQ711" s="857" t="e">
        <f aca="false">BQ709-(BQ715*BP713)</f>
        <v>#DIV/0!</v>
      </c>
      <c r="BR711" s="628"/>
      <c r="BS711" s="857" t="e">
        <f aca="false">BS709-(BS715*BS713)</f>
        <v>#DIV/0!</v>
      </c>
      <c r="BT711" s="857" t="e">
        <f aca="false">BT709-(BT715*BS713)</f>
        <v>#DIV/0!</v>
      </c>
      <c r="BU711" s="628"/>
      <c r="BV711" s="729"/>
    </row>
    <row r="712" s="667" customFormat="true" ht="14.25" hidden="false" customHeight="false" outlineLevel="0" collapsed="false">
      <c r="A712" s="714"/>
      <c r="B712" s="714"/>
      <c r="C712" s="858"/>
      <c r="D712" s="893"/>
      <c r="E712" s="893"/>
      <c r="F712" s="893"/>
      <c r="G712" s="893"/>
      <c r="H712" s="893"/>
      <c r="I712" s="893"/>
      <c r="J712" s="893"/>
      <c r="K712" s="893"/>
      <c r="L712" s="810"/>
      <c r="M712" s="810"/>
      <c r="N712" s="810"/>
      <c r="O712" s="810"/>
      <c r="P712" s="810"/>
      <c r="Q712" s="810"/>
      <c r="R712" s="854" t="s">
        <v>365</v>
      </c>
      <c r="S712" s="855" t="e">
        <f aca="false">IF((0.67*S713)&gt;S709,"no","yes")</f>
        <v>#DIV/0!</v>
      </c>
      <c r="T712" s="855" t="e">
        <f aca="false">IF((0.67*T713)&gt;T709,"no","yes")</f>
        <v>#DIV/0!</v>
      </c>
      <c r="U712" s="855" t="e">
        <f aca="false">IF((0.67*U713)&gt;U709,"no","yes")</f>
        <v>#DIV/0!</v>
      </c>
      <c r="V712" s="810"/>
      <c r="W712" s="810"/>
      <c r="X712" s="810"/>
      <c r="Z712" s="914"/>
      <c r="AP712" s="729"/>
      <c r="AQ712" s="810"/>
      <c r="AR712" s="810"/>
      <c r="AS712" s="861" t="s">
        <v>366</v>
      </c>
      <c r="AT712" s="861"/>
      <c r="AU712" s="856" t="n">
        <v>1</v>
      </c>
      <c r="AV712" s="810"/>
      <c r="AW712" s="810"/>
      <c r="AX712" s="856" t="n">
        <v>1</v>
      </c>
      <c r="AY712" s="810"/>
      <c r="AZ712" s="810"/>
      <c r="BA712" s="856" t="n">
        <v>1</v>
      </c>
      <c r="BB712" s="810"/>
      <c r="BC712" s="810"/>
      <c r="BD712" s="856" t="n">
        <v>1</v>
      </c>
      <c r="BE712" s="810"/>
      <c r="BF712" s="810"/>
      <c r="BG712" s="856" t="n">
        <v>1</v>
      </c>
      <c r="BH712" s="810"/>
      <c r="BI712" s="854"/>
      <c r="BJ712" s="856" t="n">
        <v>1</v>
      </c>
      <c r="BK712" s="810"/>
      <c r="BL712" s="810"/>
      <c r="BM712" s="856" t="n">
        <v>1</v>
      </c>
      <c r="BN712" s="810"/>
      <c r="BO712" s="810"/>
      <c r="BP712" s="856" t="n">
        <v>1</v>
      </c>
      <c r="BQ712" s="810"/>
      <c r="BR712" s="810"/>
      <c r="BS712" s="856" t="n">
        <v>1</v>
      </c>
      <c r="BT712" s="810"/>
      <c r="BU712" s="810"/>
      <c r="BV712" s="729"/>
    </row>
    <row r="713" s="667" customFormat="true" ht="14.25" hidden="false" customHeight="false" outlineLevel="0" collapsed="false">
      <c r="C713" s="858"/>
      <c r="D713" s="893"/>
      <c r="E713" s="893"/>
      <c r="F713" s="893"/>
      <c r="G713" s="893"/>
      <c r="H713" s="893"/>
      <c r="I713" s="893"/>
      <c r="J713" s="893"/>
      <c r="K713" s="893"/>
      <c r="L713" s="810"/>
      <c r="M713" s="810"/>
      <c r="N713" s="669"/>
      <c r="O713" s="669"/>
      <c r="P713" s="810"/>
      <c r="Q713" s="810"/>
      <c r="R713" s="854" t="s">
        <v>371</v>
      </c>
      <c r="S713" s="855" t="e">
        <f aca="false">_xlfn.STDEV.P(S689:S708)</f>
        <v>#DIV/0!</v>
      </c>
      <c r="T713" s="855" t="e">
        <f aca="false" t="array" ref="T713:T713">IF(S717="Y",SQRT(SUM(IFERROR(O689:O708*(S689:S708-(T709))^2,0))/((COUNTIFS(O689:O708,"&lt;&gt;"&amp;"")-1)/COUNTIFS(O689:O708,"&lt;&gt;"&amp;"")*SUM(O689:O708))),_xlfn.STDEV.P(T689:T708))</f>
        <v>#DIV/0!</v>
      </c>
      <c r="U713" s="855" t="e">
        <f aca="false" t="array" ref="U713:U713">SQRT(SUM(IFERROR(O689:O708*(S689:S708-(U709))^2,0))/((COUNTIFS(O689:O708,"&lt;&gt;"&amp;"")-1)/COUNTIFS(O689:O708,"&lt;&gt;"&amp;"")*SUM(O689:O708)))</f>
        <v>#DIV/0!</v>
      </c>
      <c r="V713" s="810"/>
      <c r="W713" s="810"/>
      <c r="X713" s="810"/>
      <c r="Z713" s="914"/>
      <c r="AP713" s="729"/>
      <c r="AQ713" s="810"/>
      <c r="AR713" s="810"/>
      <c r="AS713" s="861"/>
      <c r="AT713" s="861"/>
      <c r="AU713" s="856" t="n">
        <v>1</v>
      </c>
      <c r="AV713" s="810"/>
      <c r="AW713" s="810"/>
      <c r="AX713" s="856" t="n">
        <v>1</v>
      </c>
      <c r="AY713" s="810"/>
      <c r="AZ713" s="810"/>
      <c r="BA713" s="856" t="n">
        <v>1</v>
      </c>
      <c r="BB713" s="810"/>
      <c r="BC713" s="810"/>
      <c r="BD713" s="856" t="n">
        <v>1</v>
      </c>
      <c r="BE713" s="810"/>
      <c r="BF713" s="810"/>
      <c r="BG713" s="856" t="n">
        <v>1</v>
      </c>
      <c r="BH713" s="810"/>
      <c r="BI713" s="854"/>
      <c r="BJ713" s="856" t="n">
        <v>1</v>
      </c>
      <c r="BK713" s="810"/>
      <c r="BL713" s="810"/>
      <c r="BM713" s="856" t="n">
        <v>1</v>
      </c>
      <c r="BN713" s="810"/>
      <c r="BO713" s="810"/>
      <c r="BP713" s="856" t="n">
        <v>1</v>
      </c>
      <c r="BQ713" s="810"/>
      <c r="BR713" s="810"/>
      <c r="BS713" s="856" t="n">
        <v>1</v>
      </c>
      <c r="BT713" s="810"/>
      <c r="BU713" s="810"/>
      <c r="BV713" s="729"/>
    </row>
    <row r="714" s="667" customFormat="true" ht="15" hidden="false" customHeight="false" outlineLevel="0" collapsed="false">
      <c r="C714" s="828"/>
      <c r="D714" s="893"/>
      <c r="E714" s="893"/>
      <c r="F714" s="893"/>
      <c r="G714" s="893"/>
      <c r="H714" s="893"/>
      <c r="I714" s="893"/>
      <c r="J714" s="893"/>
      <c r="K714" s="893"/>
      <c r="L714" s="810"/>
      <c r="M714" s="810"/>
      <c r="N714" s="810"/>
      <c r="O714" s="810"/>
      <c r="P714" s="810"/>
      <c r="Q714" s="810"/>
      <c r="R714" s="863" t="s">
        <v>372</v>
      </c>
      <c r="S714" s="864" t="n">
        <f aca="false">COUNTIF(S689:S708,"&gt;0")</f>
        <v>0</v>
      </c>
      <c r="T714" s="864" t="n">
        <f aca="false">COUNTIF(T689:T708,"&gt;0")</f>
        <v>0</v>
      </c>
      <c r="U714" s="865"/>
      <c r="V714" s="866" t="s">
        <v>369</v>
      </c>
      <c r="W714" s="810"/>
      <c r="X714" s="810"/>
      <c r="Z714" s="728"/>
      <c r="AP714" s="729"/>
      <c r="AQ714" s="810"/>
      <c r="AR714" s="810"/>
      <c r="AS714" s="810"/>
      <c r="AT714" s="854" t="s">
        <v>365</v>
      </c>
      <c r="AU714" s="857" t="e">
        <f aca="false">IF((0.67*AU715)&gt;AU709,"no","yes")</f>
        <v>#REF!</v>
      </c>
      <c r="AV714" s="857" t="e">
        <f aca="false">IF((0.67*AV715)&gt;AV709,"no","yes")</f>
        <v>#REF!</v>
      </c>
      <c r="AW714" s="810"/>
      <c r="AX714" s="857" t="e">
        <f aca="false">IF((0.67*AX715)&gt;AX709,"no","yes")</f>
        <v>#REF!</v>
      </c>
      <c r="AY714" s="857" t="e">
        <f aca="false">IF((0.67*AY715)&gt;AY709,"no","yes")</f>
        <v>#REF!</v>
      </c>
      <c r="AZ714" s="810"/>
      <c r="BA714" s="857" t="e">
        <f aca="false">IF((0.67*BA715)&gt;BA709,"no","yes")</f>
        <v>#REF!</v>
      </c>
      <c r="BB714" s="857" t="e">
        <f aca="false">IF((0.67*BB715)&gt;BB709,"no","yes")</f>
        <v>#REF!</v>
      </c>
      <c r="BC714" s="810"/>
      <c r="BD714" s="857" t="e">
        <f aca="false">IF((0.67*BD715)&gt;BD709,"no","yes")</f>
        <v>#REF!</v>
      </c>
      <c r="BE714" s="857" t="e">
        <f aca="false">IF((0.67*BE715)&gt;BE709,"no","yes")</f>
        <v>#REF!</v>
      </c>
      <c r="BF714" s="810"/>
      <c r="BG714" s="857" t="e">
        <f aca="false">IF((0.67*BG715)&gt;BG709,"no","yes")</f>
        <v>#REF!</v>
      </c>
      <c r="BH714" s="857" t="e">
        <f aca="false">IF((0.67*BH715)&gt;BH709,"no","yes")</f>
        <v>#REF!</v>
      </c>
      <c r="BI714" s="863"/>
      <c r="BJ714" s="857" t="e">
        <f aca="false">IF((0.67*BJ715)&gt;BJ709,"no","yes")</f>
        <v>#DIV/0!</v>
      </c>
      <c r="BK714" s="857" t="e">
        <f aca="false">IF((0.67*BK715)&gt;BK709,"no","yes")</f>
        <v>#DIV/0!</v>
      </c>
      <c r="BL714" s="810"/>
      <c r="BM714" s="857" t="e">
        <f aca="false">IF((0.67*BM715)&gt;BM709,"no","yes")</f>
        <v>#DIV/0!</v>
      </c>
      <c r="BN714" s="857" t="e">
        <f aca="false">IF((0.67*BN715)&gt;BN709,"no","yes")</f>
        <v>#DIV/0!</v>
      </c>
      <c r="BO714" s="810"/>
      <c r="BP714" s="857" t="e">
        <f aca="false">IF((0.67*BP715)&gt;BP709,"no","yes")</f>
        <v>#DIV/0!</v>
      </c>
      <c r="BQ714" s="857" t="e">
        <f aca="false">IF((0.67*BQ715)&gt;BQ709,"no","yes")</f>
        <v>#DIV/0!</v>
      </c>
      <c r="BR714" s="810"/>
      <c r="BS714" s="857" t="e">
        <f aca="false">IF((0.67*BS715)&gt;BS709,"no","yes")</f>
        <v>#DIV/0!</v>
      </c>
      <c r="BT714" s="857" t="e">
        <f aca="false">IF((0.67*BT715)&gt;BT709,"no","yes")</f>
        <v>#DIV/0!</v>
      </c>
      <c r="BU714" s="810"/>
      <c r="BV714" s="729"/>
    </row>
    <row r="715" s="667" customFormat="true" ht="14.25" hidden="false" customHeight="false" outlineLevel="0" collapsed="false">
      <c r="C715" s="846"/>
      <c r="D715" s="893"/>
      <c r="E715" s="893"/>
      <c r="F715" s="893"/>
      <c r="G715" s="893"/>
      <c r="H715" s="893"/>
      <c r="I715" s="893"/>
      <c r="J715" s="893"/>
      <c r="K715" s="893"/>
      <c r="L715" s="810"/>
      <c r="M715" s="810"/>
      <c r="N715" s="810"/>
      <c r="O715" s="810"/>
      <c r="P715" s="810"/>
      <c r="Q715" s="810"/>
      <c r="R715" s="810"/>
      <c r="S715" s="810"/>
      <c r="T715" s="838"/>
      <c r="U715" s="838"/>
      <c r="V715" s="894"/>
      <c r="W715" s="895"/>
      <c r="X715" s="896"/>
      <c r="Z715" s="728"/>
      <c r="AP715" s="729"/>
      <c r="AQ715" s="810"/>
      <c r="AR715" s="810"/>
      <c r="AS715" s="810"/>
      <c r="AT715" s="854" t="s">
        <v>371</v>
      </c>
      <c r="AU715" s="857" t="e">
        <f aca="false">_xlfn.STDEV.P(AU689:AU708)</f>
        <v>#REF!</v>
      </c>
      <c r="AV715" s="857" t="e">
        <f aca="false">_xlfn.STDEV.P(AV689:AV708)</f>
        <v>#REF!</v>
      </c>
      <c r="AW715" s="810"/>
      <c r="AX715" s="857" t="e">
        <f aca="false">_xlfn.STDEV.P(AX689:AX708)</f>
        <v>#REF!</v>
      </c>
      <c r="AY715" s="857" t="e">
        <f aca="false">_xlfn.STDEV.P(AY689:AY708)</f>
        <v>#REF!</v>
      </c>
      <c r="AZ715" s="810"/>
      <c r="BA715" s="857" t="e">
        <f aca="false">_xlfn.STDEV.P(BA689:BA708)</f>
        <v>#REF!</v>
      </c>
      <c r="BB715" s="857" t="e">
        <f aca="false">_xlfn.STDEV.P(BB689:BB708)</f>
        <v>#REF!</v>
      </c>
      <c r="BC715" s="810"/>
      <c r="BD715" s="857" t="e">
        <f aca="false">_xlfn.STDEV.P(BD689:BD708)</f>
        <v>#REF!</v>
      </c>
      <c r="BE715" s="857" t="e">
        <f aca="false">_xlfn.STDEV.P(BE689:BE708)</f>
        <v>#REF!</v>
      </c>
      <c r="BF715" s="810"/>
      <c r="BG715" s="857" t="e">
        <f aca="false">_xlfn.STDEV.P(BG689:BG708)</f>
        <v>#REF!</v>
      </c>
      <c r="BH715" s="857" t="e">
        <f aca="false">_xlfn.STDEV.P(BH689:BH708)</f>
        <v>#REF!</v>
      </c>
      <c r="BI715" s="810"/>
      <c r="BJ715" s="857" t="e">
        <f aca="false">_xlfn.STDEV.P(BJ689:BJ708)</f>
        <v>#DIV/0!</v>
      </c>
      <c r="BK715" s="857" t="e">
        <f aca="false">_xlfn.STDEV.P(BK689:BK708)</f>
        <v>#DIV/0!</v>
      </c>
      <c r="BL715" s="810"/>
      <c r="BM715" s="857" t="e">
        <f aca="false">_xlfn.STDEV.P(BM689:BM708)</f>
        <v>#DIV/0!</v>
      </c>
      <c r="BN715" s="857" t="e">
        <f aca="false">_xlfn.STDEV.P(BN689:BN708)</f>
        <v>#DIV/0!</v>
      </c>
      <c r="BO715" s="810"/>
      <c r="BP715" s="857" t="e">
        <f aca="false">_xlfn.STDEV.P(BP689:BP708)</f>
        <v>#DIV/0!</v>
      </c>
      <c r="BQ715" s="857" t="e">
        <f aca="false">_xlfn.STDEV.P(BQ689:BQ708)</f>
        <v>#DIV/0!</v>
      </c>
      <c r="BR715" s="810"/>
      <c r="BS715" s="857" t="e">
        <f aca="false">_xlfn.STDEV.P(BS689:BS708)</f>
        <v>#DIV/0!</v>
      </c>
      <c r="BT715" s="857" t="e">
        <f aca="false">_xlfn.STDEV.P(BT689:BT708)</f>
        <v>#DIV/0!</v>
      </c>
      <c r="BV715" s="729"/>
    </row>
    <row r="716" s="667" customFormat="true" ht="15" hidden="false" customHeight="false" outlineLevel="0" collapsed="false">
      <c r="C716" s="810"/>
      <c r="D716" s="893"/>
      <c r="E716" s="893"/>
      <c r="F716" s="893"/>
      <c r="G716" s="893"/>
      <c r="H716" s="893"/>
      <c r="I716" s="893"/>
      <c r="J716" s="893"/>
      <c r="K716" s="893"/>
      <c r="S716" s="869" t="s">
        <v>373</v>
      </c>
      <c r="T716" s="708"/>
      <c r="U716" s="810"/>
      <c r="V716" s="897"/>
      <c r="W716" s="898"/>
      <c r="X716" s="899"/>
      <c r="Z716" s="728"/>
      <c r="AP716" s="729"/>
      <c r="AQ716" s="810"/>
      <c r="AR716" s="810"/>
      <c r="AS716" s="810"/>
      <c r="AT716" s="863" t="s">
        <v>372</v>
      </c>
      <c r="AU716" s="868" t="n">
        <f aca="false">COUNTIF(AU689:AU708,"&gt;0")</f>
        <v>0</v>
      </c>
      <c r="AV716" s="868" t="n">
        <f aca="false">COUNTIF(AV689:AV708,"&gt;0")</f>
        <v>0</v>
      </c>
      <c r="AW716" s="810"/>
      <c r="AX716" s="868" t="n">
        <f aca="false">COUNTIF(AX689:AX708,"&gt;0")</f>
        <v>0</v>
      </c>
      <c r="AY716" s="868" t="n">
        <f aca="false">COUNTIF(AY689:AY708,"&gt;0")</f>
        <v>0</v>
      </c>
      <c r="AZ716" s="810"/>
      <c r="BA716" s="868" t="n">
        <f aca="false">COUNTIF(BA689:BA708,"&gt;0")</f>
        <v>0</v>
      </c>
      <c r="BB716" s="868" t="n">
        <f aca="false">COUNTIF(BB689:BB708,"&gt;0")</f>
        <v>0</v>
      </c>
      <c r="BC716" s="810"/>
      <c r="BD716" s="868" t="n">
        <f aca="false">COUNTIF(BD689:BD708,"&gt;0")</f>
        <v>0</v>
      </c>
      <c r="BE716" s="868" t="n">
        <f aca="false">COUNTIF(BE689:BE708,"&gt;0")</f>
        <v>0</v>
      </c>
      <c r="BF716" s="810"/>
      <c r="BG716" s="868" t="n">
        <f aca="false">COUNTIF(BG689:BG708,"&gt;0")</f>
        <v>0</v>
      </c>
      <c r="BH716" s="868" t="n">
        <f aca="false">COUNTIF(BH689:BH708,"&gt;0")</f>
        <v>0</v>
      </c>
      <c r="BI716" s="810"/>
      <c r="BJ716" s="868" t="n">
        <f aca="false">COUNTIF(BJ689:BJ708,"&gt;0")</f>
        <v>0</v>
      </c>
      <c r="BK716" s="868" t="n">
        <f aca="false">COUNTIF(BK689:BK708,"&gt;0")</f>
        <v>0</v>
      </c>
      <c r="BL716" s="810"/>
      <c r="BM716" s="868" t="n">
        <f aca="false">COUNTIF(BM689:BM708,"&gt;0")</f>
        <v>0</v>
      </c>
      <c r="BN716" s="868" t="n">
        <f aca="false">COUNTIF(BN689:BN708,"&gt;0")</f>
        <v>0</v>
      </c>
      <c r="BO716" s="810"/>
      <c r="BP716" s="868" t="n">
        <f aca="false">COUNTIF(BP689:BP708,"&gt;0")</f>
        <v>0</v>
      </c>
      <c r="BQ716" s="868" t="n">
        <f aca="false">COUNTIF(BQ689:BQ708,"&gt;0")</f>
        <v>0</v>
      </c>
      <c r="BR716" s="810"/>
      <c r="BS716" s="868" t="n">
        <f aca="false">COUNTIF(BS689:BS708,"&gt;0")</f>
        <v>0</v>
      </c>
      <c r="BT716" s="868" t="n">
        <f aca="false">COUNTIF(BT689:BT708,"&gt;0")</f>
        <v>0</v>
      </c>
      <c r="BV716" s="729"/>
    </row>
    <row r="717" s="667" customFormat="true" ht="14.25" hidden="false" customHeight="false" outlineLevel="0" collapsed="false">
      <c r="A717" s="862" t="str">
        <f aca="false">HYPERLINK("#"&amp;"'"&amp;A$1&amp;"'!a1","Back to top")</f>
        <v>Back to top</v>
      </c>
      <c r="C717" s="810"/>
      <c r="D717" s="900"/>
      <c r="E717" s="900"/>
      <c r="F717" s="900"/>
      <c r="G717" s="900"/>
      <c r="H717" s="900"/>
      <c r="I717" s="900"/>
      <c r="J717" s="900"/>
      <c r="K717" s="900"/>
      <c r="S717" s="870" t="s">
        <v>166</v>
      </c>
      <c r="T717" s="708"/>
      <c r="U717" s="810"/>
      <c r="V717" s="897"/>
      <c r="W717" s="898"/>
      <c r="X717" s="899"/>
      <c r="Z717" s="728"/>
      <c r="AP717" s="729"/>
      <c r="AT717" s="905"/>
      <c r="BV717" s="729"/>
    </row>
    <row r="718" s="667" customFormat="true" ht="14.25" hidden="false" customHeight="false" outlineLevel="0" collapsed="false">
      <c r="C718" s="810"/>
      <c r="D718" s="900"/>
      <c r="E718" s="900"/>
      <c r="F718" s="900"/>
      <c r="G718" s="900"/>
      <c r="H718" s="900"/>
      <c r="I718" s="900"/>
      <c r="J718" s="900"/>
      <c r="K718" s="900"/>
      <c r="S718" s="708"/>
      <c r="T718" s="708"/>
      <c r="U718" s="810"/>
      <c r="V718" s="902"/>
      <c r="W718" s="903"/>
      <c r="X718" s="904"/>
      <c r="Z718" s="728"/>
      <c r="AP718" s="729"/>
      <c r="AT718" s="905"/>
      <c r="BV718" s="729"/>
    </row>
    <row r="719" s="667" customFormat="true" ht="18" hidden="false" customHeight="false" outlineLevel="0" collapsed="false">
      <c r="C719" s="810"/>
      <c r="D719" s="900"/>
      <c r="E719" s="900"/>
      <c r="F719" s="900"/>
      <c r="G719" s="900"/>
      <c r="H719" s="900"/>
      <c r="I719" s="900"/>
      <c r="J719" s="900"/>
      <c r="K719" s="900"/>
      <c r="S719" s="708"/>
      <c r="T719" s="708"/>
      <c r="U719" s="810"/>
      <c r="V719" s="810"/>
      <c r="W719" s="810"/>
      <c r="X719" s="810"/>
      <c r="Z719" s="728"/>
      <c r="AP719" s="805"/>
      <c r="AQ719" s="927"/>
      <c r="AR719" s="927"/>
      <c r="AS719" s="921"/>
      <c r="AT719" s="921"/>
      <c r="AU719" s="921"/>
      <c r="AV719" s="921"/>
      <c r="AW719" s="921"/>
      <c r="AX719" s="921"/>
      <c r="AY719" s="921"/>
      <c r="AZ719" s="921"/>
      <c r="BA719" s="921"/>
      <c r="BB719" s="921"/>
      <c r="BC719" s="921"/>
      <c r="BD719" s="921"/>
      <c r="BE719" s="921"/>
      <c r="BF719" s="921"/>
      <c r="BG719" s="921"/>
      <c r="BH719" s="921"/>
      <c r="BI719" s="921"/>
      <c r="BJ719" s="921"/>
      <c r="BK719" s="921"/>
      <c r="BL719" s="921"/>
      <c r="BM719" s="921"/>
      <c r="BN719" s="921"/>
      <c r="BO719" s="921"/>
      <c r="BP719" s="921"/>
      <c r="BQ719" s="921"/>
      <c r="BR719" s="921"/>
      <c r="BS719" s="921"/>
      <c r="BT719" s="921"/>
      <c r="BU719" s="921"/>
      <c r="BV719" s="805"/>
    </row>
    <row r="720" s="667" customFormat="true" ht="14.25" hidden="false" customHeight="false" outlineLevel="0" collapsed="false">
      <c r="C720" s="810"/>
      <c r="D720" s="900"/>
      <c r="E720" s="900"/>
      <c r="F720" s="900"/>
      <c r="G720" s="900"/>
      <c r="H720" s="900"/>
      <c r="I720" s="900"/>
      <c r="J720" s="900"/>
      <c r="K720" s="900"/>
      <c r="S720" s="708"/>
      <c r="T720" s="708"/>
      <c r="U720" s="708"/>
      <c r="V720" s="708"/>
      <c r="Z720" s="728"/>
      <c r="AP720" s="729"/>
      <c r="AQ720" s="905"/>
      <c r="AR720" s="905"/>
      <c r="AS720" s="905"/>
      <c r="AT720" s="905"/>
      <c r="AU720" s="905"/>
      <c r="AV720" s="905"/>
      <c r="AW720" s="905"/>
      <c r="AX720" s="905"/>
      <c r="AY720" s="905"/>
      <c r="AZ720" s="905"/>
      <c r="BA720" s="905"/>
      <c r="BB720" s="905"/>
      <c r="BC720" s="905"/>
      <c r="BD720" s="905"/>
      <c r="BE720" s="905"/>
      <c r="BF720" s="905"/>
      <c r="BG720" s="905"/>
      <c r="BH720" s="905"/>
      <c r="BI720" s="905"/>
      <c r="BJ720" s="905"/>
      <c r="BK720" s="905"/>
      <c r="BL720" s="905"/>
      <c r="BM720" s="905"/>
      <c r="BN720" s="905"/>
      <c r="BO720" s="905"/>
      <c r="BP720" s="905"/>
      <c r="BQ720" s="905"/>
      <c r="BR720" s="471"/>
      <c r="BS720" s="905"/>
      <c r="BT720" s="905"/>
      <c r="BU720" s="905"/>
      <c r="BV720" s="729"/>
    </row>
    <row r="721" s="667" customFormat="true" ht="14.25" hidden="false" customHeight="false" outlineLevel="0" collapsed="false">
      <c r="C721" s="810"/>
      <c r="D721" s="900"/>
      <c r="E721" s="900"/>
      <c r="F721" s="900"/>
      <c r="G721" s="900"/>
      <c r="H721" s="900"/>
      <c r="I721" s="900"/>
      <c r="J721" s="900"/>
      <c r="K721" s="900"/>
      <c r="S721" s="708"/>
      <c r="T721" s="708"/>
      <c r="U721" s="708"/>
      <c r="V721" s="708"/>
      <c r="Z721" s="728"/>
      <c r="AP721" s="729"/>
      <c r="AQ721" s="905"/>
      <c r="AR721" s="905"/>
      <c r="AS721" s="905"/>
      <c r="AT721" s="905"/>
      <c r="AU721" s="905"/>
      <c r="AV721" s="905"/>
      <c r="AW721" s="905"/>
      <c r="AX721" s="905"/>
      <c r="AY721" s="905"/>
      <c r="AZ721" s="905"/>
      <c r="BA721" s="905"/>
      <c r="BB721" s="905"/>
      <c r="BC721" s="905"/>
      <c r="BD721" s="905"/>
      <c r="BE721" s="905"/>
      <c r="BF721" s="905"/>
      <c r="BG721" s="905"/>
      <c r="BH721" s="905"/>
      <c r="BI721" s="905"/>
      <c r="BJ721" s="905"/>
      <c r="BK721" s="905"/>
      <c r="BL721" s="905"/>
      <c r="BM721" s="905"/>
      <c r="BN721" s="905"/>
      <c r="BO721" s="905"/>
      <c r="BP721" s="905"/>
      <c r="BQ721" s="905"/>
      <c r="BR721" s="471"/>
      <c r="BS721" s="905"/>
      <c r="BT721" s="905"/>
      <c r="BU721" s="905"/>
      <c r="BV721" s="729"/>
    </row>
    <row r="722" s="600" customFormat="true" ht="15.75" hidden="false" customHeight="false" outlineLevel="0" collapsed="false">
      <c r="A722" s="800" t="n">
        <f aca="false">1+A686</f>
        <v>20</v>
      </c>
      <c r="B722" s="800"/>
      <c r="C722" s="801" t="s">
        <v>566</v>
      </c>
      <c r="D722" s="881"/>
      <c r="E722" s="881"/>
      <c r="F722" s="881"/>
      <c r="G722" s="881"/>
      <c r="H722" s="881"/>
      <c r="I722" s="802"/>
      <c r="J722" s="802"/>
      <c r="K722" s="881"/>
      <c r="L722" s="881"/>
      <c r="M722" s="802"/>
      <c r="N722" s="802"/>
      <c r="O722" s="802"/>
      <c r="P722" s="802"/>
      <c r="Q722" s="802"/>
      <c r="R722" s="802"/>
      <c r="S722" s="802"/>
      <c r="T722" s="882"/>
      <c r="U722" s="882"/>
      <c r="V722" s="802"/>
      <c r="W722" s="802"/>
      <c r="X722" s="802"/>
      <c r="Z722" s="883"/>
      <c r="AQ722" s="771" t="n">
        <f aca="false">A722</f>
        <v>20</v>
      </c>
      <c r="AR722" s="771" t="str">
        <f aca="false">C722</f>
        <v>Indirect CO2 Emissions per SOLUTION Implementation Unit</v>
      </c>
      <c r="AT722" s="883"/>
    </row>
    <row r="723" s="667" customFormat="true" ht="15" hidden="false" customHeight="false" outlineLevel="0" collapsed="false">
      <c r="A723" s="884"/>
      <c r="B723" s="884"/>
      <c r="C723" s="884"/>
      <c r="D723" s="785"/>
      <c r="E723" s="785"/>
      <c r="F723" s="785"/>
      <c r="G723" s="785"/>
      <c r="H723" s="785"/>
      <c r="I723" s="810"/>
      <c r="J723" s="810"/>
      <c r="K723" s="785"/>
      <c r="L723" s="785"/>
      <c r="M723" s="810"/>
      <c r="N723" s="810"/>
      <c r="O723" s="810"/>
      <c r="P723" s="810"/>
      <c r="Q723" s="810"/>
      <c r="R723" s="810"/>
      <c r="S723" s="810"/>
      <c r="T723" s="838"/>
      <c r="U723" s="838"/>
      <c r="V723" s="810"/>
      <c r="W723" s="810"/>
      <c r="X723" s="810"/>
      <c r="Z723" s="728"/>
      <c r="AP723" s="729"/>
      <c r="AQ723" s="628"/>
      <c r="AR723" s="628"/>
      <c r="AS723" s="628"/>
      <c r="AT723" s="628"/>
      <c r="AU723" s="809" t="e">
        <f aca="false">IF($AT$44="Region",'Advanced Controls'!$A$59,#REF!)</f>
        <v>#REF!</v>
      </c>
      <c r="AV723" s="809"/>
      <c r="AW723" s="628"/>
      <c r="AX723" s="809" t="e">
        <f aca="false">IF($AT$44="Region",'Advanced Controls'!$A$60,#REF!)</f>
        <v>#REF!</v>
      </c>
      <c r="AY723" s="809"/>
      <c r="AZ723" s="628"/>
      <c r="BA723" s="809" t="e">
        <f aca="false">IF($AT$44="Region",'Advanced Controls'!$A$61,#REF!)</f>
        <v>#REF!</v>
      </c>
      <c r="BB723" s="809"/>
      <c r="BC723" s="628"/>
      <c r="BD723" s="809" t="e">
        <f aca="false">IF($AT$44="Region",'Advanced Controls'!$A$62,#REF!)</f>
        <v>#REF!</v>
      </c>
      <c r="BE723" s="809"/>
      <c r="BF723" s="628"/>
      <c r="BG723" s="809" t="e">
        <f aca="false">IF($AT$44="Region",'Advanced Controls'!$A$63,#REF!)</f>
        <v>#REF!</v>
      </c>
      <c r="BH723" s="809"/>
      <c r="BI723" s="628"/>
      <c r="BJ723" s="809" t="s">
        <v>80</v>
      </c>
      <c r="BK723" s="809"/>
      <c r="BL723" s="628"/>
      <c r="BM723" s="809" t="s">
        <v>81</v>
      </c>
      <c r="BN723" s="809"/>
      <c r="BO723" s="628"/>
      <c r="BP723" s="809" t="s">
        <v>82</v>
      </c>
      <c r="BQ723" s="809"/>
      <c r="BR723" s="628"/>
      <c r="BS723" s="809" t="s">
        <v>83</v>
      </c>
      <c r="BT723" s="809"/>
      <c r="BU723" s="628"/>
      <c r="BV723" s="729"/>
    </row>
    <row r="724" s="667" customFormat="true" ht="45.75" hidden="false" customHeight="false" outlineLevel="0" collapsed="false">
      <c r="A724" s="848" t="s">
        <v>329</v>
      </c>
      <c r="B724" s="812" t="s">
        <v>104</v>
      </c>
      <c r="C724" s="816" t="s">
        <v>330</v>
      </c>
      <c r="D724" s="907" t="s">
        <v>331</v>
      </c>
      <c r="E724" s="907" t="s">
        <v>332</v>
      </c>
      <c r="F724" s="816" t="s">
        <v>333</v>
      </c>
      <c r="G724" s="815" t="s">
        <v>326</v>
      </c>
      <c r="H724" s="816" t="s">
        <v>334</v>
      </c>
      <c r="I724" s="816" t="s">
        <v>335</v>
      </c>
      <c r="J724" s="816" t="s">
        <v>336</v>
      </c>
      <c r="K724" s="908" t="s">
        <v>337</v>
      </c>
      <c r="L724" s="818" t="s">
        <v>338</v>
      </c>
      <c r="M724" s="819" t="s">
        <v>339</v>
      </c>
      <c r="N724" s="820" t="s">
        <v>340</v>
      </c>
      <c r="O724" s="821" t="s">
        <v>341</v>
      </c>
      <c r="P724" s="820" t="s">
        <v>342</v>
      </c>
      <c r="Q724" s="807"/>
      <c r="R724" s="822" t="s">
        <v>343</v>
      </c>
      <c r="S724" s="823" t="s">
        <v>344</v>
      </c>
      <c r="T724" s="824" t="s">
        <v>345</v>
      </c>
      <c r="U724" s="823" t="s">
        <v>346</v>
      </c>
      <c r="V724" s="825" t="s">
        <v>347</v>
      </c>
      <c r="W724" s="807"/>
      <c r="X724" s="807"/>
      <c r="Z724" s="728"/>
      <c r="AP724" s="729"/>
      <c r="AQ724" s="807"/>
      <c r="AR724" s="807"/>
      <c r="AS724" s="825" t="s">
        <v>348</v>
      </c>
      <c r="AT724" s="807"/>
      <c r="AU724" s="826" t="s">
        <v>344</v>
      </c>
      <c r="AV724" s="827" t="s">
        <v>345</v>
      </c>
      <c r="AW724" s="807"/>
      <c r="AX724" s="826" t="s">
        <v>344</v>
      </c>
      <c r="AY724" s="827" t="s">
        <v>345</v>
      </c>
      <c r="AZ724" s="807"/>
      <c r="BA724" s="826" t="s">
        <v>344</v>
      </c>
      <c r="BB724" s="827" t="s">
        <v>345</v>
      </c>
      <c r="BC724" s="807"/>
      <c r="BD724" s="826" t="s">
        <v>344</v>
      </c>
      <c r="BE724" s="827" t="s">
        <v>345</v>
      </c>
      <c r="BF724" s="807"/>
      <c r="BG724" s="826" t="s">
        <v>344</v>
      </c>
      <c r="BH724" s="827" t="s">
        <v>345</v>
      </c>
      <c r="BI724" s="807"/>
      <c r="BJ724" s="826" t="s">
        <v>344</v>
      </c>
      <c r="BK724" s="827" t="s">
        <v>345</v>
      </c>
      <c r="BL724" s="807"/>
      <c r="BM724" s="826" t="s">
        <v>344</v>
      </c>
      <c r="BN724" s="827" t="s">
        <v>345</v>
      </c>
      <c r="BO724" s="807"/>
      <c r="BP724" s="826" t="s">
        <v>344</v>
      </c>
      <c r="BQ724" s="827" t="s">
        <v>345</v>
      </c>
      <c r="BR724" s="807"/>
      <c r="BS724" s="826" t="s">
        <v>344</v>
      </c>
      <c r="BT724" s="827" t="s">
        <v>345</v>
      </c>
      <c r="BU724" s="807"/>
      <c r="BV724" s="729"/>
    </row>
    <row r="725" s="667" customFormat="true" ht="15" hidden="false" customHeight="false" outlineLevel="0" collapsed="false">
      <c r="A725" s="828" t="n">
        <v>1</v>
      </c>
      <c r="B725" s="829" t="str">
        <f aca="false">CONCATENATE(E725,": ",C725)</f>
        <v>: </v>
      </c>
      <c r="C725" s="831"/>
      <c r="D725" s="831"/>
      <c r="E725" s="831"/>
      <c r="F725" s="871"/>
      <c r="G725" s="831"/>
      <c r="H725" s="832"/>
      <c r="I725" s="830"/>
      <c r="J725" s="830"/>
      <c r="K725" s="834"/>
      <c r="L725" s="834"/>
      <c r="M725" s="833"/>
      <c r="N725" s="836" t="s">
        <v>565</v>
      </c>
      <c r="O725" s="837"/>
      <c r="P725" s="833"/>
      <c r="Q725" s="838"/>
      <c r="R725" s="839"/>
      <c r="S725" s="840" t="str">
        <f aca="false">IF(R725="Y","",IF(AND(M725="",K725=""),"",IF(M725="",K725,M725)))</f>
        <v/>
      </c>
      <c r="T725" s="841" t="str">
        <f aca="false">IF(S725="","",IF($S$753="Y",U725,IF(S725&gt;=$S$745-$AB$35*$S$749,IF(S725&lt;=$S$745+$AB$35*$S$749,S725,""),"")))</f>
        <v/>
      </c>
      <c r="U725" s="840" t="str">
        <f aca="false">IF(R725="Y","",IF(AND(M725="",K725=""),"",IF(M725="",K725*O725,M725*O725)))</f>
        <v/>
      </c>
      <c r="V725" s="842" t="str">
        <f aca="false">IF(AND(N725="",L725=""),"",IF(N725="",L725,N725))</f>
        <v>t CO2-eq/ ha/ yr</v>
      </c>
      <c r="W725" s="628"/>
      <c r="X725" s="628"/>
      <c r="Z725" s="728"/>
      <c r="AP725" s="729"/>
      <c r="AQ725" s="628"/>
      <c r="AR725" s="628"/>
      <c r="AS725" s="843" t="str">
        <f aca="false">$U725</f>
        <v/>
      </c>
      <c r="AT725" s="628"/>
      <c r="AU725" s="843" t="e">
        <f aca="false">IF($AT$44="region",IF($E725=AU$762,$S725,""),IF($G725=AU$762,$S725,""))</f>
        <v>#REF!</v>
      </c>
      <c r="AV725" s="843" t="e">
        <f aca="false">IF($AT$44="Region",IF($E725=AU$762,$T725,""),IF($G725=AU$762,$T725,""))</f>
        <v>#REF!</v>
      </c>
      <c r="AW725" s="628"/>
      <c r="AX725" s="843" t="e">
        <f aca="false">IF($AT$44="region",IF($E725=AX$762,$S725,""),IF($G725=AX$762,$S725,""))</f>
        <v>#REF!</v>
      </c>
      <c r="AY725" s="843" t="e">
        <f aca="false">IF($AT$44="Region",IF($E725=AX$762,$T725,""),IF($G725=AX$762,$T725,""))</f>
        <v>#REF!</v>
      </c>
      <c r="AZ725" s="628"/>
      <c r="BA725" s="843" t="e">
        <f aca="false">IF($AT$44="region",IF($E725=BA$762,$S725,""),IF($G725=BA$762,$S725,""))</f>
        <v>#REF!</v>
      </c>
      <c r="BB725" s="843" t="e">
        <f aca="false">IF($AT$44="Region",IF($E725=BA$762,$T725,""),IF($G725=BA$762,$T725,""))</f>
        <v>#REF!</v>
      </c>
      <c r="BC725" s="628"/>
      <c r="BD725" s="843" t="e">
        <f aca="false">IF($AT$44="region",IF($E725=BD$762,$S725,""),IF($G725=BD$762,$S725,""))</f>
        <v>#REF!</v>
      </c>
      <c r="BE725" s="843" t="e">
        <f aca="false">IF($AT$44="Region",IF($E725=BD$762,$T725,""),IF($G725=BD$762,$T725,""))</f>
        <v>#REF!</v>
      </c>
      <c r="BF725" s="628"/>
      <c r="BG725" s="843" t="e">
        <f aca="false">IF($AT$44="region",IF($E725=BG$762,$S725,""),IF($G725=BG$762,$S725,""))</f>
        <v>#REF!</v>
      </c>
      <c r="BH725" s="843" t="e">
        <f aca="false">IF($AT$44="Region",IF($E725=BG$762,$T725,""),IF($G725=BG$762,$T725,""))</f>
        <v>#REF!</v>
      </c>
      <c r="BI725" s="628"/>
      <c r="BJ725" s="843" t="str">
        <f aca="false">IF($E725=$BJ$47,S725,"")</f>
        <v/>
      </c>
      <c r="BK725" s="843" t="str">
        <f aca="false">IF($E725=$BJ$47,T725,"")</f>
        <v/>
      </c>
      <c r="BL725" s="628"/>
      <c r="BM725" s="843" t="str">
        <f aca="false">IF($E725=$BM$47,S725,"")</f>
        <v/>
      </c>
      <c r="BN725" s="843" t="str">
        <f aca="false">IF($E725=$BM$47,T725,"")</f>
        <v/>
      </c>
      <c r="BO725" s="628"/>
      <c r="BP725" s="843" t="str">
        <f aca="false">IF($E725=$BP$47,S725,"")</f>
        <v/>
      </c>
      <c r="BQ725" s="843" t="str">
        <f aca="false">IF($E725=$BP$47,T725,"")</f>
        <v/>
      </c>
      <c r="BR725" s="628"/>
      <c r="BS725" s="843" t="str">
        <f aca="false">IF($E725=$BS$47,S725,"")</f>
        <v/>
      </c>
      <c r="BT725" s="843" t="str">
        <f aca="false">IF($E725=$BS$47,T725,"")</f>
        <v/>
      </c>
      <c r="BU725" s="628"/>
      <c r="BV725" s="729"/>
    </row>
    <row r="726" s="667" customFormat="true" ht="15" hidden="false" customHeight="false" outlineLevel="0" collapsed="false">
      <c r="A726" s="828" t="n">
        <v>2</v>
      </c>
      <c r="B726" s="829" t="str">
        <f aca="false">CONCATENATE(E726,": ",C726)</f>
        <v>: </v>
      </c>
      <c r="C726" s="831"/>
      <c r="D726" s="831"/>
      <c r="E726" s="831"/>
      <c r="F726" s="831"/>
      <c r="G726" s="831"/>
      <c r="H726" s="832"/>
      <c r="I726" s="830"/>
      <c r="J726" s="830"/>
      <c r="K726" s="837"/>
      <c r="L726" s="834"/>
      <c r="M726" s="833"/>
      <c r="N726" s="836" t="s">
        <v>565</v>
      </c>
      <c r="O726" s="837"/>
      <c r="P726" s="833"/>
      <c r="Q726" s="838"/>
      <c r="R726" s="839"/>
      <c r="S726" s="840" t="str">
        <f aca="false">IF(R726="Y","",IF(AND(M726="",K726=""),"",IF(M726="",K726,M726)))</f>
        <v/>
      </c>
      <c r="T726" s="841" t="str">
        <f aca="false">IF(S726="","",IF($S$753="Y",U726,IF(S726&gt;=$S$745-$AB$35*$S$749,IF(S726&lt;=$S$745+$AB$35*$S$749,S726,""),"")))</f>
        <v/>
      </c>
      <c r="U726" s="840" t="str">
        <f aca="false">IF(R726="Y","",IF(AND(M726="",K726=""),"",IF(M726="",K726*O726,M726*O726)))</f>
        <v/>
      </c>
      <c r="V726" s="842" t="str">
        <f aca="false">IF(AND(N726="",L726=""),"",IF(N726="",L726,N726))</f>
        <v>t CO2-eq/ ha/ yr</v>
      </c>
      <c r="W726" s="628"/>
      <c r="X726" s="628"/>
      <c r="Z726" s="728"/>
      <c r="AP726" s="729"/>
      <c r="AQ726" s="628"/>
      <c r="AR726" s="628"/>
      <c r="AS726" s="844"/>
      <c r="AT726" s="628"/>
      <c r="AU726" s="843" t="e">
        <f aca="false">IF($AT$44="region",IF($E726=AU$762,$S726,""),IF($G726=AU$762,$S726,""))</f>
        <v>#REF!</v>
      </c>
      <c r="AV726" s="843" t="e">
        <f aca="false">IF($AT$44="Region",IF($E726=AU$762,$T726,""),IF($G726=AU$762,$T726,""))</f>
        <v>#REF!</v>
      </c>
      <c r="AW726" s="628"/>
      <c r="AX726" s="843" t="e">
        <f aca="false">IF($AT$44="region",IF($E726=AX$762,$S726,""),IF($G726=AX$762,$S726,""))</f>
        <v>#REF!</v>
      </c>
      <c r="AY726" s="843" t="e">
        <f aca="false">IF($AT$44="Region",IF($E726=AX$762,$T726,""),IF($G726=AX$762,$T726,""))</f>
        <v>#REF!</v>
      </c>
      <c r="AZ726" s="628"/>
      <c r="BA726" s="843" t="e">
        <f aca="false">IF($AT$44="region",IF($E726=BA$762,$S726,""),IF($G726=BA$762,$S726,""))</f>
        <v>#REF!</v>
      </c>
      <c r="BB726" s="843" t="e">
        <f aca="false">IF($AT$44="Region",IF($E726=BA$762,$T726,""),IF($G726=BA$762,$T726,""))</f>
        <v>#REF!</v>
      </c>
      <c r="BC726" s="628"/>
      <c r="BD726" s="843" t="e">
        <f aca="false">IF($AT$44="region",IF($E726=BD$762,$S726,""),IF($G726=BD$762,$S726,""))</f>
        <v>#REF!</v>
      </c>
      <c r="BE726" s="843" t="e">
        <f aca="false">IF($AT$44="Region",IF($E726=BD$762,$T726,""),IF($G726=BD$762,$T726,""))</f>
        <v>#REF!</v>
      </c>
      <c r="BF726" s="628"/>
      <c r="BG726" s="843" t="e">
        <f aca="false">IF($AT$44="region",IF($E726=BG$762,$S726,""),IF($G726=BG$762,$S726,""))</f>
        <v>#REF!</v>
      </c>
      <c r="BH726" s="843" t="e">
        <f aca="false">IF($AT$44="Region",IF($E726=BG$762,$T726,""),IF($G726=BG$762,$T726,""))</f>
        <v>#REF!</v>
      </c>
      <c r="BI726" s="628"/>
      <c r="BJ726" s="843" t="str">
        <f aca="false">IF($E726=$BJ$47,S726,"")</f>
        <v/>
      </c>
      <c r="BK726" s="843" t="str">
        <f aca="false">IF($E726=$BJ$47,T726,"")</f>
        <v/>
      </c>
      <c r="BL726" s="628"/>
      <c r="BM726" s="843" t="str">
        <f aca="false">IF($E726=$BM$47,S726,"")</f>
        <v/>
      </c>
      <c r="BN726" s="843" t="str">
        <f aca="false">IF($E726=$BM$47,T726,"")</f>
        <v/>
      </c>
      <c r="BO726" s="628"/>
      <c r="BP726" s="843" t="str">
        <f aca="false">IF($E726=$BP$47,S726,"")</f>
        <v/>
      </c>
      <c r="BQ726" s="843" t="str">
        <f aca="false">IF($E726=$BP$47,T726,"")</f>
        <v/>
      </c>
      <c r="BR726" s="628"/>
      <c r="BS726" s="843" t="str">
        <f aca="false">IF($E726=$BS$47,S726,"")</f>
        <v/>
      </c>
      <c r="BT726" s="843" t="str">
        <f aca="false">IF($E726=$BS$47,T726,"")</f>
        <v/>
      </c>
      <c r="BU726" s="628"/>
      <c r="BV726" s="729"/>
    </row>
    <row r="727" s="667" customFormat="true" ht="15" hidden="false" customHeight="false" outlineLevel="0" collapsed="false">
      <c r="A727" s="828" t="n">
        <v>3</v>
      </c>
      <c r="B727" s="829" t="str">
        <f aca="false">CONCATENATE(E727,": ",C727)</f>
        <v>: </v>
      </c>
      <c r="C727" s="830"/>
      <c r="D727" s="830"/>
      <c r="E727" s="831"/>
      <c r="F727" s="830"/>
      <c r="G727" s="831"/>
      <c r="H727" s="832"/>
      <c r="I727" s="830"/>
      <c r="J727" s="830"/>
      <c r="K727" s="833"/>
      <c r="L727" s="834"/>
      <c r="M727" s="833"/>
      <c r="N727" s="836" t="s">
        <v>565</v>
      </c>
      <c r="O727" s="837"/>
      <c r="P727" s="833"/>
      <c r="Q727" s="838"/>
      <c r="R727" s="839"/>
      <c r="S727" s="840" t="str">
        <f aca="false">IF(R727="Y","",IF(AND(M727="",K727=""),"",IF(M727="",K727,M727)))</f>
        <v/>
      </c>
      <c r="T727" s="841" t="str">
        <f aca="false">IF(S727="","",IF($S$753="Y",U727,IF(S727&gt;=$S$745-$AB$35*$S$749,IF(S727&lt;=$S$745+$AB$35*$S$749,S727,""),"")))</f>
        <v/>
      </c>
      <c r="U727" s="840" t="str">
        <f aca="false">IF(R727="Y","",IF(AND(M727="",K727=""),"",IF(M727="",K727*O727,M727*O727)))</f>
        <v/>
      </c>
      <c r="V727" s="842" t="str">
        <f aca="false">IF(AND(N727="",L727=""),"",IF(N727="",L727,N727))</f>
        <v>t CO2-eq/ ha/ yr</v>
      </c>
      <c r="W727" s="628"/>
      <c r="X727" s="628"/>
      <c r="Z727" s="728"/>
      <c r="AP727" s="729"/>
      <c r="AQ727" s="628"/>
      <c r="AR727" s="628"/>
      <c r="AS727" s="810"/>
      <c r="AT727" s="628"/>
      <c r="AU727" s="843" t="e">
        <f aca="false">IF($AT$44="region",IF($E727=AU$762,$S727,""),IF($G727=AU$762,$S727,""))</f>
        <v>#REF!</v>
      </c>
      <c r="AV727" s="843" t="e">
        <f aca="false">IF($AT$44="Region",IF($E727=AU$762,$T727,""),IF($G727=AU$762,$T727,""))</f>
        <v>#REF!</v>
      </c>
      <c r="AW727" s="628"/>
      <c r="AX727" s="843" t="e">
        <f aca="false">IF($AT$44="region",IF($E727=AX$762,$S727,""),IF($G727=AX$762,$S727,""))</f>
        <v>#REF!</v>
      </c>
      <c r="AY727" s="843" t="e">
        <f aca="false">IF($AT$44="Region",IF($E727=AX$762,$T727,""),IF($G727=AX$762,$T727,""))</f>
        <v>#REF!</v>
      </c>
      <c r="AZ727" s="628"/>
      <c r="BA727" s="843" t="e">
        <f aca="false">IF($AT$44="region",IF($E727=BA$762,$S727,""),IF($G727=BA$762,$S727,""))</f>
        <v>#REF!</v>
      </c>
      <c r="BB727" s="843" t="e">
        <f aca="false">IF($AT$44="Region",IF($E727=BA$762,$T727,""),IF($G727=BA$762,$T727,""))</f>
        <v>#REF!</v>
      </c>
      <c r="BC727" s="628"/>
      <c r="BD727" s="843" t="e">
        <f aca="false">IF($AT$44="region",IF($E727=BD$762,$S727,""),IF($G727=BD$762,$S727,""))</f>
        <v>#REF!</v>
      </c>
      <c r="BE727" s="843" t="e">
        <f aca="false">IF($AT$44="Region",IF($E727=BD$762,$T727,""),IF($G727=BD$762,$T727,""))</f>
        <v>#REF!</v>
      </c>
      <c r="BF727" s="628"/>
      <c r="BG727" s="843" t="e">
        <f aca="false">IF($AT$44="region",IF($E727=BG$762,$S727,""),IF($G727=BG$762,$S727,""))</f>
        <v>#REF!</v>
      </c>
      <c r="BH727" s="843" t="e">
        <f aca="false">IF($AT$44="Region",IF($E727=BG$762,$T727,""),IF($G727=BG$762,$T727,""))</f>
        <v>#REF!</v>
      </c>
      <c r="BI727" s="628"/>
      <c r="BJ727" s="843" t="str">
        <f aca="false">IF($E727=$BJ$47,S727,"")</f>
        <v/>
      </c>
      <c r="BK727" s="843" t="str">
        <f aca="false">IF($E727=$BJ$47,T727,"")</f>
        <v/>
      </c>
      <c r="BL727" s="628"/>
      <c r="BM727" s="843" t="str">
        <f aca="false">IF($E727=$BM$47,S727,"")</f>
        <v/>
      </c>
      <c r="BN727" s="843" t="str">
        <f aca="false">IF($E727=$BM$47,T727,"")</f>
        <v/>
      </c>
      <c r="BO727" s="628"/>
      <c r="BP727" s="843" t="str">
        <f aca="false">IF($E727=$BP$47,S727,"")</f>
        <v/>
      </c>
      <c r="BQ727" s="843" t="str">
        <f aca="false">IF($E727=$BP$47,T727,"")</f>
        <v/>
      </c>
      <c r="BR727" s="628"/>
      <c r="BS727" s="843" t="str">
        <f aca="false">IF($E727=$BS$47,S727,"")</f>
        <v/>
      </c>
      <c r="BT727" s="843" t="str">
        <f aca="false">IF($E727=$BS$47,T727,"")</f>
        <v/>
      </c>
      <c r="BU727" s="628"/>
      <c r="BV727" s="729"/>
    </row>
    <row r="728" s="667" customFormat="true" ht="15" hidden="false" customHeight="false" outlineLevel="0" collapsed="false">
      <c r="A728" s="828" t="n">
        <v>4</v>
      </c>
      <c r="B728" s="829" t="str">
        <f aca="false">CONCATENATE(E728,": ",C728)</f>
        <v>: </v>
      </c>
      <c r="C728" s="830"/>
      <c r="D728" s="830"/>
      <c r="E728" s="831"/>
      <c r="F728" s="830"/>
      <c r="G728" s="831"/>
      <c r="H728" s="832"/>
      <c r="I728" s="830"/>
      <c r="J728" s="830"/>
      <c r="K728" s="833"/>
      <c r="L728" s="834"/>
      <c r="M728" s="833"/>
      <c r="N728" s="836" t="s">
        <v>565</v>
      </c>
      <c r="O728" s="837"/>
      <c r="P728" s="833"/>
      <c r="Q728" s="838"/>
      <c r="R728" s="839"/>
      <c r="S728" s="840" t="str">
        <f aca="false">IF(R728="Y","",IF(AND(M728="",K728=""),"",IF(M728="",K728,M728)))</f>
        <v/>
      </c>
      <c r="T728" s="841" t="str">
        <f aca="false">IF(S728="","",IF($S$753="Y",U728,IF(S728&gt;=$S$745-$AB$35*$S$749,IF(S728&lt;=$S$745+$AB$35*$S$749,S728,""),"")))</f>
        <v/>
      </c>
      <c r="U728" s="840" t="str">
        <f aca="false">IF(R728="Y","",IF(AND(M728="",K728=""),"",IF(M728="",K728*O728,M728*O728)))</f>
        <v/>
      </c>
      <c r="V728" s="842" t="str">
        <f aca="false">IF(AND(N728="",L728=""),"",IF(N728="",L728,N728))</f>
        <v>t CO2-eq/ ha/ yr</v>
      </c>
      <c r="W728" s="628"/>
      <c r="X728" s="628"/>
      <c r="Z728" s="728"/>
      <c r="AP728" s="729"/>
      <c r="AQ728" s="628"/>
      <c r="AR728" s="628"/>
      <c r="AS728" s="844"/>
      <c r="AT728" s="628"/>
      <c r="AU728" s="843" t="e">
        <f aca="false">IF($AT$44="region",IF($E728=AU$762,$S728,""),IF($G728=AU$762,$S728,""))</f>
        <v>#REF!</v>
      </c>
      <c r="AV728" s="843" t="e">
        <f aca="false">IF($AT$44="Region",IF($E728=AU$762,$T728,""),IF($G728=AU$762,$T728,""))</f>
        <v>#REF!</v>
      </c>
      <c r="AW728" s="628"/>
      <c r="AX728" s="843" t="e">
        <f aca="false">IF($AT$44="region",IF($E728=AX$762,$S728,""),IF($G728=AX$762,$S728,""))</f>
        <v>#REF!</v>
      </c>
      <c r="AY728" s="843" t="e">
        <f aca="false">IF($AT$44="Region",IF($E728=AX$762,$T728,""),IF($G728=AX$762,$T728,""))</f>
        <v>#REF!</v>
      </c>
      <c r="AZ728" s="628"/>
      <c r="BA728" s="843" t="e">
        <f aca="false">IF($AT$44="region",IF($E728=BA$762,$S728,""),IF($G728=BA$762,$S728,""))</f>
        <v>#REF!</v>
      </c>
      <c r="BB728" s="843" t="e">
        <f aca="false">IF($AT$44="Region",IF($E728=BA$762,$T728,""),IF($G728=BA$762,$T728,""))</f>
        <v>#REF!</v>
      </c>
      <c r="BC728" s="628"/>
      <c r="BD728" s="843" t="e">
        <f aca="false">IF($AT$44="region",IF($E728=BD$762,$S728,""),IF($G728=BD$762,$S728,""))</f>
        <v>#REF!</v>
      </c>
      <c r="BE728" s="843" t="e">
        <f aca="false">IF($AT$44="Region",IF($E728=BD$762,$T728,""),IF($G728=BD$762,$T728,""))</f>
        <v>#REF!</v>
      </c>
      <c r="BF728" s="628"/>
      <c r="BG728" s="843" t="e">
        <f aca="false">IF($AT$44="region",IF($E728=BG$762,$S728,""),IF($G728=BG$762,$S728,""))</f>
        <v>#REF!</v>
      </c>
      <c r="BH728" s="843" t="e">
        <f aca="false">IF($AT$44="Region",IF($E728=BG$762,$T728,""),IF($G728=BG$762,$T728,""))</f>
        <v>#REF!</v>
      </c>
      <c r="BI728" s="628"/>
      <c r="BJ728" s="843" t="str">
        <f aca="false">IF($E728=$BJ$47,S728,"")</f>
        <v/>
      </c>
      <c r="BK728" s="843" t="str">
        <f aca="false">IF($E728=$BJ$47,T728,"")</f>
        <v/>
      </c>
      <c r="BL728" s="628"/>
      <c r="BM728" s="843" t="str">
        <f aca="false">IF($E728=$BM$47,S728,"")</f>
        <v/>
      </c>
      <c r="BN728" s="843" t="str">
        <f aca="false">IF($E728=$BM$47,T728,"")</f>
        <v/>
      </c>
      <c r="BO728" s="628"/>
      <c r="BP728" s="843" t="str">
        <f aca="false">IF($E728=$BP$47,S728,"")</f>
        <v/>
      </c>
      <c r="BQ728" s="843" t="str">
        <f aca="false">IF($E728=$BP$47,T728,"")</f>
        <v/>
      </c>
      <c r="BR728" s="628"/>
      <c r="BS728" s="843" t="str">
        <f aca="false">IF($E728=$BS$47,S728,"")</f>
        <v/>
      </c>
      <c r="BT728" s="843" t="str">
        <f aca="false">IF($E728=$BS$47,T728,"")</f>
        <v/>
      </c>
      <c r="BU728" s="628"/>
      <c r="BV728" s="729"/>
    </row>
    <row r="729" s="667" customFormat="true" ht="15" hidden="false" customHeight="false" outlineLevel="0" collapsed="false">
      <c r="A729" s="828" t="n">
        <v>5</v>
      </c>
      <c r="B729" s="829" t="str">
        <f aca="false">CONCATENATE(E729,": ",C729)</f>
        <v>: </v>
      </c>
      <c r="C729" s="830"/>
      <c r="D729" s="830"/>
      <c r="E729" s="831"/>
      <c r="F729" s="830"/>
      <c r="G729" s="831"/>
      <c r="H729" s="832"/>
      <c r="I729" s="830"/>
      <c r="J729" s="830"/>
      <c r="K729" s="833"/>
      <c r="L729" s="834"/>
      <c r="M729" s="833"/>
      <c r="N729" s="836" t="s">
        <v>565</v>
      </c>
      <c r="O729" s="837"/>
      <c r="P729" s="833"/>
      <c r="Q729" s="838"/>
      <c r="R729" s="839"/>
      <c r="S729" s="840" t="str">
        <f aca="false">IF(R729="Y","",IF(AND(M729="",K729=""),"",IF(M729="",K729,M729)))</f>
        <v/>
      </c>
      <c r="T729" s="841" t="str">
        <f aca="false">IF(S729="","",IF($S$753="Y",U729,IF(S729&gt;=$S$745-$AB$35*$S$749,IF(S729&lt;=$S$745+$AB$35*$S$749,S729,""),"")))</f>
        <v/>
      </c>
      <c r="U729" s="840" t="str">
        <f aca="false">IF(R729="Y","",IF(AND(M729="",K729=""),"",IF(M729="",K729*O729,M729*O729)))</f>
        <v/>
      </c>
      <c r="V729" s="842" t="str">
        <f aca="false">IF(AND(N729="",L729=""),"",IF(N729="",L729,N729))</f>
        <v>t CO2-eq/ ha/ yr</v>
      </c>
      <c r="W729" s="628"/>
      <c r="X729" s="628"/>
      <c r="Z729" s="728"/>
      <c r="AP729" s="729"/>
      <c r="AQ729" s="628"/>
      <c r="AR729" s="628"/>
      <c r="AS729" s="844"/>
      <c r="AT729" s="628"/>
      <c r="AU729" s="843" t="e">
        <f aca="false">IF($AT$44="region",IF($E729=AU$762,$S729,""),IF($G729=AU$762,$S729,""))</f>
        <v>#REF!</v>
      </c>
      <c r="AV729" s="843" t="e">
        <f aca="false">IF($AT$44="Region",IF($E729=AU$762,$T729,""),IF($G729=AU$762,$T729,""))</f>
        <v>#REF!</v>
      </c>
      <c r="AW729" s="628"/>
      <c r="AX729" s="843" t="e">
        <f aca="false">IF($AT$44="region",IF($E729=AX$762,$S729,""),IF($G729=AX$762,$S729,""))</f>
        <v>#REF!</v>
      </c>
      <c r="AY729" s="843" t="e">
        <f aca="false">IF($AT$44="Region",IF($E729=AX$762,$T729,""),IF($G729=AX$762,$T729,""))</f>
        <v>#REF!</v>
      </c>
      <c r="AZ729" s="628"/>
      <c r="BA729" s="843" t="e">
        <f aca="false">IF($AT$44="region",IF($E729=BA$762,$S729,""),IF($G729=BA$762,$S729,""))</f>
        <v>#REF!</v>
      </c>
      <c r="BB729" s="843" t="e">
        <f aca="false">IF($AT$44="Region",IF($E729=BA$762,$T729,""),IF($G729=BA$762,$T729,""))</f>
        <v>#REF!</v>
      </c>
      <c r="BC729" s="628"/>
      <c r="BD729" s="843" t="e">
        <f aca="false">IF($AT$44="region",IF($E729=BD$762,$S729,""),IF($G729=BD$762,$S729,""))</f>
        <v>#REF!</v>
      </c>
      <c r="BE729" s="843" t="e">
        <f aca="false">IF($AT$44="Region",IF($E729=BD$762,$T729,""),IF($G729=BD$762,$T729,""))</f>
        <v>#REF!</v>
      </c>
      <c r="BF729" s="628"/>
      <c r="BG729" s="843" t="e">
        <f aca="false">IF($AT$44="region",IF($E729=BG$762,$S729,""),IF($G729=BG$762,$S729,""))</f>
        <v>#REF!</v>
      </c>
      <c r="BH729" s="843" t="e">
        <f aca="false">IF($AT$44="Region",IF($E729=BG$762,$T729,""),IF($G729=BG$762,$T729,""))</f>
        <v>#REF!</v>
      </c>
      <c r="BI729" s="628"/>
      <c r="BJ729" s="843" t="str">
        <f aca="false">IF($E729=$BJ$47,S729,"")</f>
        <v/>
      </c>
      <c r="BK729" s="843" t="str">
        <f aca="false">IF($E729=$BJ$47,T729,"")</f>
        <v/>
      </c>
      <c r="BL729" s="628"/>
      <c r="BM729" s="843" t="str">
        <f aca="false">IF($E729=$BM$47,S729,"")</f>
        <v/>
      </c>
      <c r="BN729" s="843" t="str">
        <f aca="false">IF($E729=$BM$47,T729,"")</f>
        <v/>
      </c>
      <c r="BO729" s="628"/>
      <c r="BP729" s="843" t="str">
        <f aca="false">IF($E729=$BP$47,S729,"")</f>
        <v/>
      </c>
      <c r="BQ729" s="843" t="str">
        <f aca="false">IF($E729=$BP$47,T729,"")</f>
        <v/>
      </c>
      <c r="BR729" s="628"/>
      <c r="BS729" s="843" t="str">
        <f aca="false">IF($E729=$BS$47,S729,"")</f>
        <v/>
      </c>
      <c r="BT729" s="843" t="str">
        <f aca="false">IF($E729=$BS$47,T729,"")</f>
        <v/>
      </c>
      <c r="BU729" s="628"/>
      <c r="BV729" s="729"/>
    </row>
    <row r="730" s="667" customFormat="true" ht="15" hidden="false" customHeight="false" outlineLevel="0" collapsed="false">
      <c r="A730" s="828" t="n">
        <v>6</v>
      </c>
      <c r="B730" s="829" t="str">
        <f aca="false">CONCATENATE(E730,": ",C730)</f>
        <v>: </v>
      </c>
      <c r="C730" s="830"/>
      <c r="D730" s="830"/>
      <c r="E730" s="831"/>
      <c r="F730" s="830"/>
      <c r="G730" s="831"/>
      <c r="H730" s="832"/>
      <c r="I730" s="830"/>
      <c r="J730" s="830"/>
      <c r="K730" s="833"/>
      <c r="L730" s="834"/>
      <c r="M730" s="833"/>
      <c r="N730" s="836" t="s">
        <v>565</v>
      </c>
      <c r="O730" s="837"/>
      <c r="P730" s="833"/>
      <c r="Q730" s="838"/>
      <c r="R730" s="839"/>
      <c r="S730" s="840" t="str">
        <f aca="false">IF(R730="Y","",IF(AND(M730="",K730=""),"",IF(M730="",K730,M730)))</f>
        <v/>
      </c>
      <c r="T730" s="841" t="str">
        <f aca="false">IF(S730="","",IF($S$753="Y",U730,IF(S730&gt;=$S$745-$AB$35*$S$749,IF(S730&lt;=$S$745+$AB$35*$S$749,S730,""),"")))</f>
        <v/>
      </c>
      <c r="U730" s="840" t="str">
        <f aca="false">IF(R730="Y","",IF(AND(M730="",K730=""),"",IF(M730="",K730*O730,M730*O730)))</f>
        <v/>
      </c>
      <c r="V730" s="842" t="str">
        <f aca="false">IF(AND(N730="",L730=""),"",IF(N730="",L730,N730))</f>
        <v>t CO2-eq/ ha/ yr</v>
      </c>
      <c r="W730" s="628"/>
      <c r="X730" s="628"/>
      <c r="Z730" s="728"/>
      <c r="AP730" s="729"/>
      <c r="AQ730" s="628"/>
      <c r="AR730" s="628"/>
      <c r="AS730" s="844"/>
      <c r="AT730" s="628"/>
      <c r="AU730" s="843" t="e">
        <f aca="false">IF($AT$44="region",IF($E730=AU$762,$S730,""),IF($G730=AU$762,$S730,""))</f>
        <v>#REF!</v>
      </c>
      <c r="AV730" s="843" t="e">
        <f aca="false">IF($AT$44="Region",IF($E730=AU$762,$T730,""),IF($G730=AU$762,$T730,""))</f>
        <v>#REF!</v>
      </c>
      <c r="AW730" s="628"/>
      <c r="AX730" s="843" t="e">
        <f aca="false">IF($AT$44="region",IF($E730=AX$762,$S730,""),IF($G730=AX$762,$S730,""))</f>
        <v>#REF!</v>
      </c>
      <c r="AY730" s="843" t="e">
        <f aca="false">IF($AT$44="Region",IF($E730=AX$762,$T730,""),IF($G730=AX$762,$T730,""))</f>
        <v>#REF!</v>
      </c>
      <c r="AZ730" s="628"/>
      <c r="BA730" s="843" t="e">
        <f aca="false">IF($AT$44="region",IF($E730=BA$762,$S730,""),IF($G730=BA$762,$S730,""))</f>
        <v>#REF!</v>
      </c>
      <c r="BB730" s="843" t="e">
        <f aca="false">IF($AT$44="Region",IF($E730=BA$762,$T730,""),IF($G730=BA$762,$T730,""))</f>
        <v>#REF!</v>
      </c>
      <c r="BC730" s="628"/>
      <c r="BD730" s="843" t="e">
        <f aca="false">IF($AT$44="region",IF($E730=BD$762,$S730,""),IF($G730=BD$762,$S730,""))</f>
        <v>#REF!</v>
      </c>
      <c r="BE730" s="843" t="e">
        <f aca="false">IF($AT$44="Region",IF($E730=BD$762,$T730,""),IF($G730=BD$762,$T730,""))</f>
        <v>#REF!</v>
      </c>
      <c r="BF730" s="628"/>
      <c r="BG730" s="843" t="e">
        <f aca="false">IF($AT$44="region",IF($E730=BG$762,$S730,""),IF($G730=BG$762,$S730,""))</f>
        <v>#REF!</v>
      </c>
      <c r="BH730" s="843" t="e">
        <f aca="false">IF($AT$44="Region",IF($E730=BG$762,$T730,""),IF($G730=BG$762,$T730,""))</f>
        <v>#REF!</v>
      </c>
      <c r="BI730" s="628"/>
      <c r="BJ730" s="843" t="str">
        <f aca="false">IF($E730=$BJ$47,S730,"")</f>
        <v/>
      </c>
      <c r="BK730" s="843" t="str">
        <f aca="false">IF($E730=$BJ$47,T730,"")</f>
        <v/>
      </c>
      <c r="BL730" s="628"/>
      <c r="BM730" s="843" t="str">
        <f aca="false">IF($E730=$BM$47,S730,"")</f>
        <v/>
      </c>
      <c r="BN730" s="843" t="str">
        <f aca="false">IF($E730=$BM$47,T730,"")</f>
        <v/>
      </c>
      <c r="BO730" s="628"/>
      <c r="BP730" s="843" t="str">
        <f aca="false">IF($E730=$BP$47,S730,"")</f>
        <v/>
      </c>
      <c r="BQ730" s="843" t="str">
        <f aca="false">IF($E730=$BP$47,T730,"")</f>
        <v/>
      </c>
      <c r="BR730" s="628"/>
      <c r="BS730" s="843" t="str">
        <f aca="false">IF($E730=$BS$47,S730,"")</f>
        <v/>
      </c>
      <c r="BT730" s="843" t="str">
        <f aca="false">IF($E730=$BS$47,T730,"")</f>
        <v/>
      </c>
      <c r="BU730" s="628"/>
      <c r="BV730" s="729"/>
    </row>
    <row r="731" s="667" customFormat="true" ht="15" hidden="false" customHeight="false" outlineLevel="0" collapsed="false">
      <c r="A731" s="828" t="n">
        <v>7</v>
      </c>
      <c r="B731" s="829" t="str">
        <f aca="false">CONCATENATE(E731,": ",C731)</f>
        <v>: </v>
      </c>
      <c r="C731" s="830"/>
      <c r="D731" s="830"/>
      <c r="E731" s="831"/>
      <c r="F731" s="830"/>
      <c r="G731" s="831"/>
      <c r="H731" s="832"/>
      <c r="I731" s="830"/>
      <c r="J731" s="830"/>
      <c r="K731" s="833"/>
      <c r="L731" s="834"/>
      <c r="M731" s="833"/>
      <c r="N731" s="836" t="s">
        <v>565</v>
      </c>
      <c r="O731" s="837"/>
      <c r="P731" s="833"/>
      <c r="Q731" s="838"/>
      <c r="R731" s="839"/>
      <c r="S731" s="840" t="str">
        <f aca="false">IF(R731="Y","",IF(AND(M731="",K731=""),"",IF(M731="",K731,M731)))</f>
        <v/>
      </c>
      <c r="T731" s="841" t="str">
        <f aca="false">IF(S731="","",IF($S$753="Y",U731,IF(S731&gt;=$S$745-$AB$35*$S$749,IF(S731&lt;=$S$745+$AB$35*$S$749,S731,""),"")))</f>
        <v/>
      </c>
      <c r="U731" s="840" t="str">
        <f aca="false">IF(R731="Y","",IF(AND(M731="",K731=""),"",IF(M731="",K731*O731,M731*O731)))</f>
        <v/>
      </c>
      <c r="V731" s="842" t="str">
        <f aca="false">IF(AND(N731="",L731=""),"",IF(N731="",L731,N731))</f>
        <v>t CO2-eq/ ha/ yr</v>
      </c>
      <c r="W731" s="628"/>
      <c r="X731" s="628"/>
      <c r="Z731" s="728"/>
      <c r="AP731" s="729"/>
      <c r="AQ731" s="628"/>
      <c r="AR731" s="628"/>
      <c r="AS731" s="844"/>
      <c r="AT731" s="628"/>
      <c r="AU731" s="843" t="e">
        <f aca="false">IF($AT$44="region",IF($E731=AU$762,$S731,""),IF($G731=AU$762,$S731,""))</f>
        <v>#REF!</v>
      </c>
      <c r="AV731" s="843" t="e">
        <f aca="false">IF($AT$44="Region",IF($E731=AU$762,$T731,""),IF($G731=AU$762,$T731,""))</f>
        <v>#REF!</v>
      </c>
      <c r="AW731" s="628"/>
      <c r="AX731" s="843" t="e">
        <f aca="false">IF($AT$44="region",IF($E731=AX$762,$S731,""),IF($G731=AX$762,$S731,""))</f>
        <v>#REF!</v>
      </c>
      <c r="AY731" s="843" t="e">
        <f aca="false">IF($AT$44="Region",IF($E731=AX$762,$T731,""),IF($G731=AX$762,$T731,""))</f>
        <v>#REF!</v>
      </c>
      <c r="AZ731" s="628"/>
      <c r="BA731" s="843" t="e">
        <f aca="false">IF($AT$44="region",IF($E731=BA$762,$S731,""),IF($G731=BA$762,$S731,""))</f>
        <v>#REF!</v>
      </c>
      <c r="BB731" s="843" t="e">
        <f aca="false">IF($AT$44="Region",IF($E731=BA$762,$T731,""),IF($G731=BA$762,$T731,""))</f>
        <v>#REF!</v>
      </c>
      <c r="BC731" s="628"/>
      <c r="BD731" s="843" t="e">
        <f aca="false">IF($AT$44="region",IF($E731=BD$762,$S731,""),IF($G731=BD$762,$S731,""))</f>
        <v>#REF!</v>
      </c>
      <c r="BE731" s="843" t="e">
        <f aca="false">IF($AT$44="Region",IF($E731=BD$762,$T731,""),IF($G731=BD$762,$T731,""))</f>
        <v>#REF!</v>
      </c>
      <c r="BF731" s="628"/>
      <c r="BG731" s="843" t="e">
        <f aca="false">IF($AT$44="region",IF($E731=BG$762,$S731,""),IF($G731=BG$762,$S731,""))</f>
        <v>#REF!</v>
      </c>
      <c r="BH731" s="843" t="e">
        <f aca="false">IF($AT$44="Region",IF($E731=BG$762,$T731,""),IF($G731=BG$762,$T731,""))</f>
        <v>#REF!</v>
      </c>
      <c r="BI731" s="628"/>
      <c r="BJ731" s="843" t="str">
        <f aca="false">IF($E731=$BJ$47,S731,"")</f>
        <v/>
      </c>
      <c r="BK731" s="843" t="str">
        <f aca="false">IF($E731=$BJ$47,T731,"")</f>
        <v/>
      </c>
      <c r="BL731" s="628"/>
      <c r="BM731" s="843" t="str">
        <f aca="false">IF($E731=$BM$47,S731,"")</f>
        <v/>
      </c>
      <c r="BN731" s="843" t="str">
        <f aca="false">IF($E731=$BM$47,T731,"")</f>
        <v/>
      </c>
      <c r="BO731" s="628"/>
      <c r="BP731" s="843" t="str">
        <f aca="false">IF($E731=$BP$47,S731,"")</f>
        <v/>
      </c>
      <c r="BQ731" s="843" t="str">
        <f aca="false">IF($E731=$BP$47,T731,"")</f>
        <v/>
      </c>
      <c r="BR731" s="628"/>
      <c r="BS731" s="843" t="str">
        <f aca="false">IF($E731=$BS$47,S731,"")</f>
        <v/>
      </c>
      <c r="BT731" s="843" t="str">
        <f aca="false">IF($E731=$BS$47,T731,"")</f>
        <v/>
      </c>
      <c r="BU731" s="628"/>
      <c r="BV731" s="729"/>
    </row>
    <row r="732" s="667" customFormat="true" ht="15" hidden="false" customHeight="false" outlineLevel="0" collapsed="false">
      <c r="A732" s="828" t="n">
        <v>8</v>
      </c>
      <c r="B732" s="829" t="str">
        <f aca="false">CONCATENATE(E732,": ",C732)</f>
        <v>: </v>
      </c>
      <c r="C732" s="830"/>
      <c r="D732" s="830"/>
      <c r="E732" s="831"/>
      <c r="F732" s="830"/>
      <c r="G732" s="831"/>
      <c r="H732" s="832"/>
      <c r="I732" s="830"/>
      <c r="J732" s="830"/>
      <c r="K732" s="833"/>
      <c r="L732" s="834"/>
      <c r="M732" s="833"/>
      <c r="N732" s="836" t="s">
        <v>565</v>
      </c>
      <c r="O732" s="837"/>
      <c r="P732" s="833"/>
      <c r="Q732" s="838"/>
      <c r="R732" s="839"/>
      <c r="S732" s="840" t="str">
        <f aca="false">IF(R732="Y","",IF(AND(M732="",K732=""),"",IF(M732="",K732,M732)))</f>
        <v/>
      </c>
      <c r="T732" s="841" t="str">
        <f aca="false">IF(S732="","",IF($S$753="Y",U732,IF(S732&gt;=$S$745-$AB$35*$S$749,IF(S732&lt;=$S$745+$AB$35*$S$749,S732,""),"")))</f>
        <v/>
      </c>
      <c r="U732" s="840" t="str">
        <f aca="false">IF(R732="Y","",IF(AND(M732="",K732=""),"",IF(M732="",K732*O732,M732*O732)))</f>
        <v/>
      </c>
      <c r="V732" s="842" t="str">
        <f aca="false">IF(AND(N732="",L732=""),"",IF(N732="",L732,N732))</f>
        <v>t CO2-eq/ ha/ yr</v>
      </c>
      <c r="W732" s="628"/>
      <c r="X732" s="628"/>
      <c r="Z732" s="728"/>
      <c r="AP732" s="729"/>
      <c r="AQ732" s="628"/>
      <c r="AR732" s="628"/>
      <c r="AS732" s="844"/>
      <c r="AT732" s="628"/>
      <c r="AU732" s="843" t="e">
        <f aca="false">IF($AT$44="region",IF($E732=AU$762,$S732,""),IF($G732=AU$762,$S732,""))</f>
        <v>#REF!</v>
      </c>
      <c r="AV732" s="843" t="e">
        <f aca="false">IF($AT$44="Region",IF($E732=AU$762,$T732,""),IF($G732=AU$762,$T732,""))</f>
        <v>#REF!</v>
      </c>
      <c r="AW732" s="628"/>
      <c r="AX732" s="843" t="e">
        <f aca="false">IF($AT$44="region",IF($E732=AX$762,$S732,""),IF($G732=AX$762,$S732,""))</f>
        <v>#REF!</v>
      </c>
      <c r="AY732" s="843" t="e">
        <f aca="false">IF($AT$44="Region",IF($E732=AX$762,$T732,""),IF($G732=AX$762,$T732,""))</f>
        <v>#REF!</v>
      </c>
      <c r="AZ732" s="628"/>
      <c r="BA732" s="843" t="e">
        <f aca="false">IF($AT$44="region",IF($E732=BA$762,$S732,""),IF($G732=BA$762,$S732,""))</f>
        <v>#REF!</v>
      </c>
      <c r="BB732" s="843" t="e">
        <f aca="false">IF($AT$44="Region",IF($E732=BA$762,$T732,""),IF($G732=BA$762,$T732,""))</f>
        <v>#REF!</v>
      </c>
      <c r="BC732" s="628"/>
      <c r="BD732" s="843" t="e">
        <f aca="false">IF($AT$44="region",IF($E732=BD$762,$S732,""),IF($G732=BD$762,$S732,""))</f>
        <v>#REF!</v>
      </c>
      <c r="BE732" s="843" t="e">
        <f aca="false">IF($AT$44="Region",IF($E732=BD$762,$T732,""),IF($G732=BD$762,$T732,""))</f>
        <v>#REF!</v>
      </c>
      <c r="BF732" s="628"/>
      <c r="BG732" s="843" t="e">
        <f aca="false">IF($AT$44="region",IF($E732=BG$762,$S732,""),IF($G732=BG$762,$S732,""))</f>
        <v>#REF!</v>
      </c>
      <c r="BH732" s="843" t="e">
        <f aca="false">IF($AT$44="Region",IF($E732=BG$762,$T732,""),IF($G732=BG$762,$T732,""))</f>
        <v>#REF!</v>
      </c>
      <c r="BI732" s="628"/>
      <c r="BJ732" s="843" t="str">
        <f aca="false">IF($E732=$BJ$47,S732,"")</f>
        <v/>
      </c>
      <c r="BK732" s="843" t="str">
        <f aca="false">IF($E732=$BJ$47,T732,"")</f>
        <v/>
      </c>
      <c r="BL732" s="628"/>
      <c r="BM732" s="843" t="str">
        <f aca="false">IF($E732=$BM$47,S732,"")</f>
        <v/>
      </c>
      <c r="BN732" s="843" t="str">
        <f aca="false">IF($E732=$BM$47,T732,"")</f>
        <v/>
      </c>
      <c r="BO732" s="628"/>
      <c r="BP732" s="843" t="str">
        <f aca="false">IF($E732=$BP$47,S732,"")</f>
        <v/>
      </c>
      <c r="BQ732" s="843" t="str">
        <f aca="false">IF($E732=$BP$47,T732,"")</f>
        <v/>
      </c>
      <c r="BR732" s="628"/>
      <c r="BS732" s="843" t="str">
        <f aca="false">IF($E732=$BS$47,S732,"")</f>
        <v/>
      </c>
      <c r="BT732" s="843" t="str">
        <f aca="false">IF($E732=$BS$47,T732,"")</f>
        <v/>
      </c>
      <c r="BU732" s="628"/>
      <c r="BV732" s="729"/>
    </row>
    <row r="733" s="667" customFormat="true" ht="15" hidden="false" customHeight="false" outlineLevel="0" collapsed="false">
      <c r="A733" s="828" t="n">
        <v>9</v>
      </c>
      <c r="B733" s="829" t="str">
        <f aca="false">CONCATENATE(E733,": ",C733)</f>
        <v>: </v>
      </c>
      <c r="C733" s="830"/>
      <c r="D733" s="830"/>
      <c r="E733" s="831"/>
      <c r="F733" s="830"/>
      <c r="G733" s="831"/>
      <c r="H733" s="832"/>
      <c r="I733" s="830"/>
      <c r="J733" s="830"/>
      <c r="K733" s="833"/>
      <c r="L733" s="834"/>
      <c r="M733" s="833"/>
      <c r="N733" s="836" t="s">
        <v>565</v>
      </c>
      <c r="O733" s="837"/>
      <c r="P733" s="833"/>
      <c r="Q733" s="838"/>
      <c r="R733" s="839"/>
      <c r="S733" s="840" t="str">
        <f aca="false">IF(R733="Y","",IF(AND(M733="",K733=""),"",IF(M733="",K733,M733)))</f>
        <v/>
      </c>
      <c r="T733" s="841" t="str">
        <f aca="false">IF(S733="","",IF($S$753="Y",U733,IF(S733&gt;=$S$745-$AB$35*$S$749,IF(S733&lt;=$S$745+$AB$35*$S$749,S733,""),"")))</f>
        <v/>
      </c>
      <c r="U733" s="840" t="str">
        <f aca="false">IF(R733="Y","",IF(AND(M733="",K733=""),"",IF(M733="",K733*O733,M733*O733)))</f>
        <v/>
      </c>
      <c r="V733" s="842" t="str">
        <f aca="false">IF(AND(N733="",L733=""),"",IF(N733="",L733,N733))</f>
        <v>t CO2-eq/ ha/ yr</v>
      </c>
      <c r="W733" s="628"/>
      <c r="X733" s="628"/>
      <c r="Z733" s="728"/>
      <c r="AP733" s="729"/>
      <c r="AQ733" s="628"/>
      <c r="AR733" s="628"/>
      <c r="AS733" s="844"/>
      <c r="AT733" s="628"/>
      <c r="AU733" s="843" t="e">
        <f aca="false">IF($AT$44="region",IF($E733=AU$762,$S733,""),IF($G733=AU$762,$S733,""))</f>
        <v>#REF!</v>
      </c>
      <c r="AV733" s="843" t="e">
        <f aca="false">IF($AT$44="Region",IF($E733=AU$762,$T733,""),IF($G733=AU$762,$T733,""))</f>
        <v>#REF!</v>
      </c>
      <c r="AW733" s="628"/>
      <c r="AX733" s="843" t="e">
        <f aca="false">IF($AT$44="region",IF($E733=AX$762,$S733,""),IF($G733=AX$762,$S733,""))</f>
        <v>#REF!</v>
      </c>
      <c r="AY733" s="843" t="e">
        <f aca="false">IF($AT$44="Region",IF($E733=AX$762,$T733,""),IF($G733=AX$762,$T733,""))</f>
        <v>#REF!</v>
      </c>
      <c r="AZ733" s="628"/>
      <c r="BA733" s="843" t="e">
        <f aca="false">IF($AT$44="region",IF($E733=BA$762,$S733,""),IF($G733=BA$762,$S733,""))</f>
        <v>#REF!</v>
      </c>
      <c r="BB733" s="843" t="e">
        <f aca="false">IF($AT$44="Region",IF($E733=BA$762,$T733,""),IF($G733=BA$762,$T733,""))</f>
        <v>#REF!</v>
      </c>
      <c r="BC733" s="628"/>
      <c r="BD733" s="843" t="e">
        <f aca="false">IF($AT$44="region",IF($E733=BD$762,$S733,""),IF($G733=BD$762,$S733,""))</f>
        <v>#REF!</v>
      </c>
      <c r="BE733" s="843" t="e">
        <f aca="false">IF($AT$44="Region",IF($E733=BD$762,$T733,""),IF($G733=BD$762,$T733,""))</f>
        <v>#REF!</v>
      </c>
      <c r="BF733" s="628"/>
      <c r="BG733" s="843" t="e">
        <f aca="false">IF($AT$44="region",IF($E733=BG$762,$S733,""),IF($G733=BG$762,$S733,""))</f>
        <v>#REF!</v>
      </c>
      <c r="BH733" s="843" t="e">
        <f aca="false">IF($AT$44="Region",IF($E733=BG$762,$T733,""),IF($G733=BG$762,$T733,""))</f>
        <v>#REF!</v>
      </c>
      <c r="BI733" s="628"/>
      <c r="BJ733" s="843" t="str">
        <f aca="false">IF($E733=$BJ$47,S733,"")</f>
        <v/>
      </c>
      <c r="BK733" s="843" t="str">
        <f aca="false">IF($E733=$BJ$47,T733,"")</f>
        <v/>
      </c>
      <c r="BL733" s="628"/>
      <c r="BM733" s="843" t="str">
        <f aca="false">IF($E733=$BM$47,S733,"")</f>
        <v/>
      </c>
      <c r="BN733" s="843" t="str">
        <f aca="false">IF($E733=$BM$47,T733,"")</f>
        <v/>
      </c>
      <c r="BO733" s="628"/>
      <c r="BP733" s="843" t="str">
        <f aca="false">IF($E733=$BP$47,S733,"")</f>
        <v/>
      </c>
      <c r="BQ733" s="843" t="str">
        <f aca="false">IF($E733=$BP$47,T733,"")</f>
        <v/>
      </c>
      <c r="BR733" s="628"/>
      <c r="BS733" s="843" t="str">
        <f aca="false">IF($E733=$BS$47,S733,"")</f>
        <v/>
      </c>
      <c r="BT733" s="843" t="str">
        <f aca="false">IF($E733=$BS$47,T733,"")</f>
        <v/>
      </c>
      <c r="BU733" s="628"/>
      <c r="BV733" s="729"/>
    </row>
    <row r="734" s="667" customFormat="true" ht="15" hidden="false" customHeight="false" outlineLevel="0" collapsed="false">
      <c r="A734" s="828" t="n">
        <v>10</v>
      </c>
      <c r="B734" s="829" t="str">
        <f aca="false">CONCATENATE(E734,": ",C734)</f>
        <v>: </v>
      </c>
      <c r="C734" s="830"/>
      <c r="D734" s="830"/>
      <c r="E734" s="831"/>
      <c r="F734" s="830"/>
      <c r="G734" s="831"/>
      <c r="H734" s="832"/>
      <c r="I734" s="830"/>
      <c r="J734" s="830"/>
      <c r="K734" s="833"/>
      <c r="L734" s="834"/>
      <c r="M734" s="833"/>
      <c r="N734" s="836" t="s">
        <v>565</v>
      </c>
      <c r="O734" s="837"/>
      <c r="P734" s="833"/>
      <c r="Q734" s="838"/>
      <c r="R734" s="839"/>
      <c r="S734" s="840" t="str">
        <f aca="false">IF(R734="Y","",IF(AND(M734="",K734=""),"",IF(M734="",K734,M734)))</f>
        <v/>
      </c>
      <c r="T734" s="841" t="str">
        <f aca="false">IF(S734="","",IF($S$753="Y",U734,IF(S734&gt;=$S$745-$AB$35*$S$749,IF(S734&lt;=$S$745+$AB$35*$S$749,S734,""),"")))</f>
        <v/>
      </c>
      <c r="U734" s="840" t="str">
        <f aca="false">IF(R734="Y","",IF(AND(M734="",K734=""),"",IF(M734="",K734*O734,M734*O734)))</f>
        <v/>
      </c>
      <c r="V734" s="842" t="str">
        <f aca="false">IF(AND(N734="",L734=""),"",IF(N734="",L734,N734))</f>
        <v>t CO2-eq/ ha/ yr</v>
      </c>
      <c r="W734" s="628"/>
      <c r="X734" s="628"/>
      <c r="Z734" s="728"/>
      <c r="AP734" s="729"/>
      <c r="AQ734" s="628"/>
      <c r="AR734" s="628"/>
      <c r="AS734" s="844"/>
      <c r="AT734" s="628"/>
      <c r="AU734" s="843" t="e">
        <f aca="false">IF($AT$44="region",IF($E734=AU$762,$S734,""),IF($G734=AU$762,$S734,""))</f>
        <v>#REF!</v>
      </c>
      <c r="AV734" s="843" t="e">
        <f aca="false">IF($AT$44="Region",IF($E734=AU$762,$T734,""),IF($G734=AU$762,$T734,""))</f>
        <v>#REF!</v>
      </c>
      <c r="AW734" s="628"/>
      <c r="AX734" s="843" t="e">
        <f aca="false">IF($AT$44="region",IF($E734=AX$762,$S734,""),IF($G734=AX$762,$S734,""))</f>
        <v>#REF!</v>
      </c>
      <c r="AY734" s="843" t="e">
        <f aca="false">IF($AT$44="Region",IF($E734=AX$762,$T734,""),IF($G734=AX$762,$T734,""))</f>
        <v>#REF!</v>
      </c>
      <c r="AZ734" s="628"/>
      <c r="BA734" s="843" t="e">
        <f aca="false">IF($AT$44="region",IF($E734=BA$762,$S734,""),IF($G734=BA$762,$S734,""))</f>
        <v>#REF!</v>
      </c>
      <c r="BB734" s="843" t="e">
        <f aca="false">IF($AT$44="Region",IF($E734=BA$762,$T734,""),IF($G734=BA$762,$T734,""))</f>
        <v>#REF!</v>
      </c>
      <c r="BC734" s="628"/>
      <c r="BD734" s="843" t="e">
        <f aca="false">IF($AT$44="region",IF($E734=BD$762,$S734,""),IF($G734=BD$762,$S734,""))</f>
        <v>#REF!</v>
      </c>
      <c r="BE734" s="843" t="e">
        <f aca="false">IF($AT$44="Region",IF($E734=BD$762,$T734,""),IF($G734=BD$762,$T734,""))</f>
        <v>#REF!</v>
      </c>
      <c r="BF734" s="628"/>
      <c r="BG734" s="843" t="e">
        <f aca="false">IF($AT$44="region",IF($E734=BG$762,$S734,""),IF($G734=BG$762,$S734,""))</f>
        <v>#REF!</v>
      </c>
      <c r="BH734" s="843" t="e">
        <f aca="false">IF($AT$44="Region",IF($E734=BG$762,$T734,""),IF($G734=BG$762,$T734,""))</f>
        <v>#REF!</v>
      </c>
      <c r="BI734" s="628"/>
      <c r="BJ734" s="843" t="str">
        <f aca="false">IF($E734=$BJ$47,S734,"")</f>
        <v/>
      </c>
      <c r="BK734" s="843" t="str">
        <f aca="false">IF($E734=$BJ$47,T734,"")</f>
        <v/>
      </c>
      <c r="BL734" s="628"/>
      <c r="BM734" s="843" t="str">
        <f aca="false">IF($E734=$BM$47,S734,"")</f>
        <v/>
      </c>
      <c r="BN734" s="843" t="str">
        <f aca="false">IF($E734=$BM$47,T734,"")</f>
        <v/>
      </c>
      <c r="BO734" s="628"/>
      <c r="BP734" s="843" t="str">
        <f aca="false">IF($E734=$BP$47,S734,"")</f>
        <v/>
      </c>
      <c r="BQ734" s="843" t="str">
        <f aca="false">IF($E734=$BP$47,T734,"")</f>
        <v/>
      </c>
      <c r="BR734" s="628"/>
      <c r="BS734" s="843" t="str">
        <f aca="false">IF($E734=$BS$47,S734,"")</f>
        <v/>
      </c>
      <c r="BT734" s="843" t="str">
        <f aca="false">IF($E734=$BS$47,T734,"")</f>
        <v/>
      </c>
      <c r="BU734" s="628"/>
      <c r="BV734" s="729"/>
    </row>
    <row r="735" s="667" customFormat="true" ht="15" hidden="false" customHeight="false" outlineLevel="0" collapsed="false">
      <c r="A735" s="828" t="n">
        <v>11</v>
      </c>
      <c r="B735" s="829" t="str">
        <f aca="false">CONCATENATE(E735,": ",C735)</f>
        <v>: </v>
      </c>
      <c r="C735" s="830"/>
      <c r="D735" s="830"/>
      <c r="E735" s="831"/>
      <c r="F735" s="830"/>
      <c r="G735" s="831"/>
      <c r="H735" s="832"/>
      <c r="I735" s="830"/>
      <c r="J735" s="830"/>
      <c r="K735" s="833"/>
      <c r="L735" s="834"/>
      <c r="M735" s="833"/>
      <c r="N735" s="836" t="s">
        <v>565</v>
      </c>
      <c r="O735" s="837"/>
      <c r="P735" s="833"/>
      <c r="Q735" s="838"/>
      <c r="R735" s="839"/>
      <c r="S735" s="840" t="str">
        <f aca="false">IF(R735="Y","",IF(AND(M735="",K735=""),"",IF(M735="",K735,M735)))</f>
        <v/>
      </c>
      <c r="T735" s="841" t="str">
        <f aca="false">IF(S735="","",IF($S$753="Y",U735,IF(S735&gt;=$S$745-$AB$35*$S$749,IF(S735&lt;=$S$745+$AB$35*$S$749,S735,""),"")))</f>
        <v/>
      </c>
      <c r="U735" s="840" t="str">
        <f aca="false">IF(R735="Y","",IF(AND(M735="",K735=""),"",IF(M735="",K735*O735,M735*O735)))</f>
        <v/>
      </c>
      <c r="V735" s="842" t="str">
        <f aca="false">IF(AND(N735="",L735=""),"",IF(N735="",L735,N735))</f>
        <v>t CO2-eq/ ha/ yr</v>
      </c>
      <c r="W735" s="628"/>
      <c r="X735" s="628"/>
      <c r="Z735" s="728"/>
      <c r="AP735" s="729"/>
      <c r="AQ735" s="628"/>
      <c r="AR735" s="628"/>
      <c r="AS735" s="844"/>
      <c r="AT735" s="628"/>
      <c r="AU735" s="843" t="e">
        <f aca="false">IF($AT$44="region",IF($E735=AU$762,$S735,""),IF($G735=AU$762,$S735,""))</f>
        <v>#REF!</v>
      </c>
      <c r="AV735" s="843" t="e">
        <f aca="false">IF($AT$44="Region",IF($E735=AU$762,$T735,""),IF($G735=AU$762,$T735,""))</f>
        <v>#REF!</v>
      </c>
      <c r="AW735" s="628"/>
      <c r="AX735" s="843" t="e">
        <f aca="false">IF($AT$44="region",IF($E735=AX$762,$S735,""),IF($G735=AX$762,$S735,""))</f>
        <v>#REF!</v>
      </c>
      <c r="AY735" s="843" t="e">
        <f aca="false">IF($AT$44="Region",IF($E735=AX$762,$T735,""),IF($G735=AX$762,$T735,""))</f>
        <v>#REF!</v>
      </c>
      <c r="AZ735" s="628"/>
      <c r="BA735" s="843" t="e">
        <f aca="false">IF($AT$44="region",IF($E735=BA$762,$S735,""),IF($G735=BA$762,$S735,""))</f>
        <v>#REF!</v>
      </c>
      <c r="BB735" s="843" t="e">
        <f aca="false">IF($AT$44="Region",IF($E735=BA$762,$T735,""),IF($G735=BA$762,$T735,""))</f>
        <v>#REF!</v>
      </c>
      <c r="BC735" s="628"/>
      <c r="BD735" s="843" t="e">
        <f aca="false">IF($AT$44="region",IF($E735=BD$762,$S735,""),IF($G735=BD$762,$S735,""))</f>
        <v>#REF!</v>
      </c>
      <c r="BE735" s="843" t="e">
        <f aca="false">IF($AT$44="Region",IF($E735=BD$762,$T735,""),IF($G735=BD$762,$T735,""))</f>
        <v>#REF!</v>
      </c>
      <c r="BF735" s="628"/>
      <c r="BG735" s="843" t="e">
        <f aca="false">IF($AT$44="region",IF($E735=BG$762,$S735,""),IF($G735=BG$762,$S735,""))</f>
        <v>#REF!</v>
      </c>
      <c r="BH735" s="843" t="e">
        <f aca="false">IF($AT$44="Region",IF($E735=BG$762,$T735,""),IF($G735=BG$762,$T735,""))</f>
        <v>#REF!</v>
      </c>
      <c r="BI735" s="628"/>
      <c r="BJ735" s="843" t="str">
        <f aca="false">IF($E735=$BJ$47,S735,"")</f>
        <v/>
      </c>
      <c r="BK735" s="843" t="str">
        <f aca="false">IF($E735=$BJ$47,T735,"")</f>
        <v/>
      </c>
      <c r="BL735" s="628"/>
      <c r="BM735" s="843" t="str">
        <f aca="false">IF($E735=$BM$47,S735,"")</f>
        <v/>
      </c>
      <c r="BN735" s="843" t="str">
        <f aca="false">IF($E735=$BM$47,T735,"")</f>
        <v/>
      </c>
      <c r="BO735" s="628"/>
      <c r="BP735" s="843" t="str">
        <f aca="false">IF($E735=$BP$47,S735,"")</f>
        <v/>
      </c>
      <c r="BQ735" s="843" t="str">
        <f aca="false">IF($E735=$BP$47,T735,"")</f>
        <v/>
      </c>
      <c r="BR735" s="628"/>
      <c r="BS735" s="843" t="str">
        <f aca="false">IF($E735=$BS$47,S735,"")</f>
        <v/>
      </c>
      <c r="BT735" s="843" t="str">
        <f aca="false">IF($E735=$BS$47,T735,"")</f>
        <v/>
      </c>
      <c r="BU735" s="628"/>
      <c r="BV735" s="729"/>
    </row>
    <row r="736" s="667" customFormat="true" ht="15" hidden="false" customHeight="false" outlineLevel="0" collapsed="false">
      <c r="A736" s="828" t="n">
        <v>12</v>
      </c>
      <c r="B736" s="829" t="str">
        <f aca="false">CONCATENATE(E736,": ",C736)</f>
        <v>: </v>
      </c>
      <c r="C736" s="830"/>
      <c r="D736" s="830"/>
      <c r="E736" s="831"/>
      <c r="F736" s="830"/>
      <c r="G736" s="831"/>
      <c r="H736" s="832"/>
      <c r="I736" s="830"/>
      <c r="J736" s="830"/>
      <c r="K736" s="833"/>
      <c r="L736" s="834"/>
      <c r="M736" s="833"/>
      <c r="N736" s="836" t="s">
        <v>565</v>
      </c>
      <c r="O736" s="837"/>
      <c r="P736" s="833"/>
      <c r="Q736" s="838"/>
      <c r="R736" s="839"/>
      <c r="S736" s="840" t="str">
        <f aca="false">IF(R736="Y","",IF(AND(M736="",K736=""),"",IF(M736="",K736,M736)))</f>
        <v/>
      </c>
      <c r="T736" s="841" t="str">
        <f aca="false">IF(S736="","",IF($S$753="Y",U736,IF(S736&gt;=$S$745-$AB$35*$S$749,IF(S736&lt;=$S$745+$AB$35*$S$749,S736,""),"")))</f>
        <v/>
      </c>
      <c r="U736" s="840" t="str">
        <f aca="false">IF(R736="Y","",IF(AND(M736="",K736=""),"",IF(M736="",K736*O736,M736*O736)))</f>
        <v/>
      </c>
      <c r="V736" s="842" t="str">
        <f aca="false">IF(AND(N736="",L736=""),"",IF(N736="",L736,N736))</f>
        <v>t CO2-eq/ ha/ yr</v>
      </c>
      <c r="W736" s="628"/>
      <c r="X736" s="628"/>
      <c r="Z736" s="728"/>
      <c r="AP736" s="729"/>
      <c r="AQ736" s="628"/>
      <c r="AR736" s="628"/>
      <c r="AS736" s="844"/>
      <c r="AT736" s="628"/>
      <c r="AU736" s="843" t="e">
        <f aca="false">IF($AT$44="region",IF($E736=AU$762,$S736,""),IF($G736=AU$762,$S736,""))</f>
        <v>#REF!</v>
      </c>
      <c r="AV736" s="843" t="e">
        <f aca="false">IF($AT$44="Region",IF($E736=AU$762,$T736,""),IF($G736=AU$762,$T736,""))</f>
        <v>#REF!</v>
      </c>
      <c r="AW736" s="628"/>
      <c r="AX736" s="843" t="e">
        <f aca="false">IF($AT$44="region",IF($E736=AX$762,$S736,""),IF($G736=AX$762,$S736,""))</f>
        <v>#REF!</v>
      </c>
      <c r="AY736" s="843" t="e">
        <f aca="false">IF($AT$44="Region",IF($E736=AX$762,$T736,""),IF($G736=AX$762,$T736,""))</f>
        <v>#REF!</v>
      </c>
      <c r="AZ736" s="628"/>
      <c r="BA736" s="843" t="e">
        <f aca="false">IF($AT$44="region",IF($E736=BA$762,$S736,""),IF($G736=BA$762,$S736,""))</f>
        <v>#REF!</v>
      </c>
      <c r="BB736" s="843" t="e">
        <f aca="false">IF($AT$44="Region",IF($E736=BA$762,$T736,""),IF($G736=BA$762,$T736,""))</f>
        <v>#REF!</v>
      </c>
      <c r="BC736" s="628"/>
      <c r="BD736" s="843" t="e">
        <f aca="false">IF($AT$44="region",IF($E736=BD$762,$S736,""),IF($G736=BD$762,$S736,""))</f>
        <v>#REF!</v>
      </c>
      <c r="BE736" s="843" t="e">
        <f aca="false">IF($AT$44="Region",IF($E736=BD$762,$T736,""),IF($G736=BD$762,$T736,""))</f>
        <v>#REF!</v>
      </c>
      <c r="BF736" s="628"/>
      <c r="BG736" s="843" t="e">
        <f aca="false">IF($AT$44="region",IF($E736=BG$762,$S736,""),IF($G736=BG$762,$S736,""))</f>
        <v>#REF!</v>
      </c>
      <c r="BH736" s="843" t="e">
        <f aca="false">IF($AT$44="Region",IF($E736=BG$762,$T736,""),IF($G736=BG$762,$T736,""))</f>
        <v>#REF!</v>
      </c>
      <c r="BI736" s="628"/>
      <c r="BJ736" s="843" t="str">
        <f aca="false">IF($E736=$BJ$47,S736,"")</f>
        <v/>
      </c>
      <c r="BK736" s="843" t="str">
        <f aca="false">IF($E736=$BJ$47,T736,"")</f>
        <v/>
      </c>
      <c r="BL736" s="628"/>
      <c r="BM736" s="843" t="str">
        <f aca="false">IF($E736=$BM$47,S736,"")</f>
        <v/>
      </c>
      <c r="BN736" s="843" t="str">
        <f aca="false">IF($E736=$BM$47,T736,"")</f>
        <v/>
      </c>
      <c r="BO736" s="628"/>
      <c r="BP736" s="843" t="str">
        <f aca="false">IF($E736=$BP$47,S736,"")</f>
        <v/>
      </c>
      <c r="BQ736" s="843" t="str">
        <f aca="false">IF($E736=$BP$47,T736,"")</f>
        <v/>
      </c>
      <c r="BR736" s="628"/>
      <c r="BS736" s="843" t="str">
        <f aca="false">IF($E736=$BS$47,S736,"")</f>
        <v/>
      </c>
      <c r="BT736" s="843" t="str">
        <f aca="false">IF($E736=$BS$47,T736,"")</f>
        <v/>
      </c>
      <c r="BU736" s="628"/>
      <c r="BV736" s="729"/>
    </row>
    <row r="737" s="667" customFormat="true" ht="15" hidden="false" customHeight="false" outlineLevel="0" collapsed="false">
      <c r="A737" s="828" t="n">
        <v>13</v>
      </c>
      <c r="B737" s="829" t="str">
        <f aca="false">CONCATENATE(E737,": ",C737)</f>
        <v>: </v>
      </c>
      <c r="C737" s="830"/>
      <c r="D737" s="830"/>
      <c r="E737" s="831"/>
      <c r="F737" s="830"/>
      <c r="G737" s="831"/>
      <c r="H737" s="832"/>
      <c r="I737" s="830"/>
      <c r="J737" s="830"/>
      <c r="K737" s="833"/>
      <c r="L737" s="834"/>
      <c r="M737" s="833"/>
      <c r="N737" s="836" t="s">
        <v>565</v>
      </c>
      <c r="O737" s="837"/>
      <c r="P737" s="833"/>
      <c r="Q737" s="838"/>
      <c r="R737" s="839"/>
      <c r="S737" s="840" t="str">
        <f aca="false">IF(R737="Y","",IF(AND(M737="",K737=""),"",IF(M737="",K737,M737)))</f>
        <v/>
      </c>
      <c r="T737" s="841" t="str">
        <f aca="false">IF(S737="","",IF($S$753="Y",U737,IF(S737&gt;=$S$745-$AB$35*$S$749,IF(S737&lt;=$S$745+$AB$35*$S$749,S737,""),"")))</f>
        <v/>
      </c>
      <c r="U737" s="840" t="str">
        <f aca="false">IF(R737="Y","",IF(AND(M737="",K737=""),"",IF(M737="",K737*O737,M737*O737)))</f>
        <v/>
      </c>
      <c r="V737" s="842" t="str">
        <f aca="false">IF(AND(N737="",L737=""),"",IF(N737="",L737,N737))</f>
        <v>t CO2-eq/ ha/ yr</v>
      </c>
      <c r="W737" s="628"/>
      <c r="X737" s="628"/>
      <c r="Z737" s="728"/>
      <c r="AP737" s="729"/>
      <c r="AQ737" s="628"/>
      <c r="AR737" s="628"/>
      <c r="AS737" s="844"/>
      <c r="AT737" s="628"/>
      <c r="AU737" s="843" t="e">
        <f aca="false">IF($AT$44="region",IF($E737=AU$762,$S737,""),IF($G737=AU$762,$S737,""))</f>
        <v>#REF!</v>
      </c>
      <c r="AV737" s="843" t="e">
        <f aca="false">IF($AT$44="Region",IF($E737=AU$762,$T737,""),IF($G737=AU$762,$T737,""))</f>
        <v>#REF!</v>
      </c>
      <c r="AW737" s="628"/>
      <c r="AX737" s="843" t="e">
        <f aca="false">IF($AT$44="region",IF($E737=AX$762,$S737,""),IF($G737=AX$762,$S737,""))</f>
        <v>#REF!</v>
      </c>
      <c r="AY737" s="843" t="e">
        <f aca="false">IF($AT$44="Region",IF($E737=AX$762,$T737,""),IF($G737=AX$762,$T737,""))</f>
        <v>#REF!</v>
      </c>
      <c r="AZ737" s="628"/>
      <c r="BA737" s="843" t="e">
        <f aca="false">IF($AT$44="region",IF($E737=BA$762,$S737,""),IF($G737=BA$762,$S737,""))</f>
        <v>#REF!</v>
      </c>
      <c r="BB737" s="843" t="e">
        <f aca="false">IF($AT$44="Region",IF($E737=BA$762,$T737,""),IF($G737=BA$762,$T737,""))</f>
        <v>#REF!</v>
      </c>
      <c r="BC737" s="628"/>
      <c r="BD737" s="843" t="e">
        <f aca="false">IF($AT$44="region",IF($E737=BD$762,$S737,""),IF($G737=BD$762,$S737,""))</f>
        <v>#REF!</v>
      </c>
      <c r="BE737" s="843" t="e">
        <f aca="false">IF($AT$44="Region",IF($E737=BD$762,$T737,""),IF($G737=BD$762,$T737,""))</f>
        <v>#REF!</v>
      </c>
      <c r="BF737" s="628"/>
      <c r="BG737" s="843" t="e">
        <f aca="false">IF($AT$44="region",IF($E737=BG$762,$S737,""),IF($G737=BG$762,$S737,""))</f>
        <v>#REF!</v>
      </c>
      <c r="BH737" s="843" t="e">
        <f aca="false">IF($AT$44="Region",IF($E737=BG$762,$T737,""),IF($G737=BG$762,$T737,""))</f>
        <v>#REF!</v>
      </c>
      <c r="BI737" s="628"/>
      <c r="BJ737" s="843" t="str">
        <f aca="false">IF($E737=$BJ$47,S737,"")</f>
        <v/>
      </c>
      <c r="BK737" s="843" t="str">
        <f aca="false">IF($E737=$BJ$47,T737,"")</f>
        <v/>
      </c>
      <c r="BL737" s="628"/>
      <c r="BM737" s="843" t="str">
        <f aca="false">IF($E737=$BM$47,S737,"")</f>
        <v/>
      </c>
      <c r="BN737" s="843" t="str">
        <f aca="false">IF($E737=$BM$47,T737,"")</f>
        <v/>
      </c>
      <c r="BO737" s="628"/>
      <c r="BP737" s="843" t="str">
        <f aca="false">IF($E737=$BP$47,S737,"")</f>
        <v/>
      </c>
      <c r="BQ737" s="843" t="str">
        <f aca="false">IF($E737=$BP$47,T737,"")</f>
        <v/>
      </c>
      <c r="BR737" s="628"/>
      <c r="BS737" s="843" t="str">
        <f aca="false">IF($E737=$BS$47,S737,"")</f>
        <v/>
      </c>
      <c r="BT737" s="843" t="str">
        <f aca="false">IF($E737=$BS$47,T737,"")</f>
        <v/>
      </c>
      <c r="BU737" s="628"/>
      <c r="BV737" s="729"/>
    </row>
    <row r="738" s="667" customFormat="true" ht="15" hidden="false" customHeight="false" outlineLevel="0" collapsed="false">
      <c r="A738" s="828" t="n">
        <v>14</v>
      </c>
      <c r="B738" s="829" t="str">
        <f aca="false">CONCATENATE(E738,": ",C738)</f>
        <v>: </v>
      </c>
      <c r="C738" s="830"/>
      <c r="D738" s="830"/>
      <c r="E738" s="831"/>
      <c r="F738" s="830"/>
      <c r="G738" s="831"/>
      <c r="H738" s="832"/>
      <c r="I738" s="830"/>
      <c r="J738" s="830"/>
      <c r="K738" s="833"/>
      <c r="L738" s="834"/>
      <c r="M738" s="833"/>
      <c r="N738" s="836" t="s">
        <v>565</v>
      </c>
      <c r="O738" s="837"/>
      <c r="P738" s="833"/>
      <c r="Q738" s="838"/>
      <c r="R738" s="839"/>
      <c r="S738" s="840" t="str">
        <f aca="false">IF(R738="Y","",IF(AND(M738="",K738=""),"",IF(M738="",K738,M738)))</f>
        <v/>
      </c>
      <c r="T738" s="841" t="str">
        <f aca="false">IF(S738="","",IF($S$753="Y",U738,IF(S738&gt;=$S$745-$AB$35*$S$749,IF(S738&lt;=$S$745+$AB$35*$S$749,S738,""),"")))</f>
        <v/>
      </c>
      <c r="U738" s="840" t="str">
        <f aca="false">IF(R738="Y","",IF(AND(M738="",K738=""),"",IF(M738="",K738*O738,M738*O738)))</f>
        <v/>
      </c>
      <c r="V738" s="842" t="str">
        <f aca="false">IF(AND(N738="",L738=""),"",IF(N738="",L738,N738))</f>
        <v>t CO2-eq/ ha/ yr</v>
      </c>
      <c r="W738" s="628"/>
      <c r="X738" s="628"/>
      <c r="Z738" s="728"/>
      <c r="AP738" s="729"/>
      <c r="AQ738" s="628"/>
      <c r="AR738" s="628"/>
      <c r="AS738" s="844"/>
      <c r="AT738" s="628"/>
      <c r="AU738" s="843" t="e">
        <f aca="false">IF($AT$44="region",IF($E738=AU$762,$S738,""),IF($G738=AU$762,$S738,""))</f>
        <v>#REF!</v>
      </c>
      <c r="AV738" s="843" t="e">
        <f aca="false">IF($AT$44="Region",IF($E738=AU$762,$T738,""),IF($G738=AU$762,$T738,""))</f>
        <v>#REF!</v>
      </c>
      <c r="AW738" s="628"/>
      <c r="AX738" s="843" t="e">
        <f aca="false">IF($AT$44="region",IF($E738=AX$762,$S738,""),IF($G738=AX$762,$S738,""))</f>
        <v>#REF!</v>
      </c>
      <c r="AY738" s="843" t="e">
        <f aca="false">IF($AT$44="Region",IF($E738=AX$762,$T738,""),IF($G738=AX$762,$T738,""))</f>
        <v>#REF!</v>
      </c>
      <c r="AZ738" s="628"/>
      <c r="BA738" s="843" t="e">
        <f aca="false">IF($AT$44="region",IF($E738=BA$762,$S738,""),IF($G738=BA$762,$S738,""))</f>
        <v>#REF!</v>
      </c>
      <c r="BB738" s="843" t="e">
        <f aca="false">IF($AT$44="Region",IF($E738=BA$762,$T738,""),IF($G738=BA$762,$T738,""))</f>
        <v>#REF!</v>
      </c>
      <c r="BC738" s="628"/>
      <c r="BD738" s="843" t="e">
        <f aca="false">IF($AT$44="region",IF($E738=BD$762,$S738,""),IF($G738=BD$762,$S738,""))</f>
        <v>#REF!</v>
      </c>
      <c r="BE738" s="843" t="e">
        <f aca="false">IF($AT$44="Region",IF($E738=BD$762,$T738,""),IF($G738=BD$762,$T738,""))</f>
        <v>#REF!</v>
      </c>
      <c r="BF738" s="628"/>
      <c r="BG738" s="843" t="e">
        <f aca="false">IF($AT$44="region",IF($E738=BG$762,$S738,""),IF($G738=BG$762,$S738,""))</f>
        <v>#REF!</v>
      </c>
      <c r="BH738" s="843" t="e">
        <f aca="false">IF($AT$44="Region",IF($E738=BG$762,$T738,""),IF($G738=BG$762,$T738,""))</f>
        <v>#REF!</v>
      </c>
      <c r="BI738" s="628"/>
      <c r="BJ738" s="843" t="str">
        <f aca="false">IF($E738=$BJ$47,S738,"")</f>
        <v/>
      </c>
      <c r="BK738" s="843" t="str">
        <f aca="false">IF($E738=$BJ$47,T738,"")</f>
        <v/>
      </c>
      <c r="BL738" s="628"/>
      <c r="BM738" s="843" t="str">
        <f aca="false">IF($E738=$BM$47,S738,"")</f>
        <v/>
      </c>
      <c r="BN738" s="843" t="str">
        <f aca="false">IF($E738=$BM$47,T738,"")</f>
        <v/>
      </c>
      <c r="BO738" s="628"/>
      <c r="BP738" s="843" t="str">
        <f aca="false">IF($E738=$BP$47,S738,"")</f>
        <v/>
      </c>
      <c r="BQ738" s="843" t="str">
        <f aca="false">IF($E738=$BP$47,T738,"")</f>
        <v/>
      </c>
      <c r="BR738" s="628"/>
      <c r="BS738" s="843" t="str">
        <f aca="false">IF($E738=$BS$47,S738,"")</f>
        <v/>
      </c>
      <c r="BT738" s="843" t="str">
        <f aca="false">IF($E738=$BS$47,T738,"")</f>
        <v/>
      </c>
      <c r="BU738" s="628"/>
      <c r="BV738" s="729"/>
    </row>
    <row r="739" s="667" customFormat="true" ht="15" hidden="false" customHeight="false" outlineLevel="0" collapsed="false">
      <c r="A739" s="828" t="n">
        <v>15</v>
      </c>
      <c r="B739" s="829" t="str">
        <f aca="false">CONCATENATE(E739,": ",C739)</f>
        <v>: </v>
      </c>
      <c r="C739" s="830"/>
      <c r="D739" s="830"/>
      <c r="E739" s="831"/>
      <c r="F739" s="830"/>
      <c r="G739" s="831"/>
      <c r="H739" s="832"/>
      <c r="I739" s="830"/>
      <c r="J739" s="830"/>
      <c r="K739" s="833"/>
      <c r="L739" s="834"/>
      <c r="M739" s="833"/>
      <c r="N739" s="836" t="s">
        <v>565</v>
      </c>
      <c r="O739" s="837"/>
      <c r="P739" s="833"/>
      <c r="Q739" s="838"/>
      <c r="R739" s="839"/>
      <c r="S739" s="840" t="str">
        <f aca="false">IF(R739="Y","",IF(AND(M739="",K739=""),"",IF(M739="",K739,M739)))</f>
        <v/>
      </c>
      <c r="T739" s="841" t="str">
        <f aca="false">IF(S739="","",IF($S$753="Y",U739,IF(S739&gt;=$S$745-$AB$35*$S$749,IF(S739&lt;=$S$745+$AB$35*$S$749,S739,""),"")))</f>
        <v/>
      </c>
      <c r="U739" s="840" t="str">
        <f aca="false">IF(R739="Y","",IF(AND(M739="",K739=""),"",IF(M739="",K739*O739,M739*O739)))</f>
        <v/>
      </c>
      <c r="V739" s="842" t="str">
        <f aca="false">IF(AND(N739="",L739=""),"",IF(N739="",L739,N739))</f>
        <v>t CO2-eq/ ha/ yr</v>
      </c>
      <c r="W739" s="628"/>
      <c r="X739" s="628"/>
      <c r="Z739" s="728"/>
      <c r="AP739" s="729"/>
      <c r="AQ739" s="628"/>
      <c r="AR739" s="628"/>
      <c r="AS739" s="844"/>
      <c r="AT739" s="628"/>
      <c r="AU739" s="843" t="e">
        <f aca="false">IF($AT$44="region",IF($E739=AU$762,$S739,""),IF($G739=AU$762,$S739,""))</f>
        <v>#REF!</v>
      </c>
      <c r="AV739" s="843" t="e">
        <f aca="false">IF($AT$44="Region",IF($E739=AU$762,$T739,""),IF($G739=AU$762,$T739,""))</f>
        <v>#REF!</v>
      </c>
      <c r="AW739" s="628"/>
      <c r="AX739" s="843" t="e">
        <f aca="false">IF($AT$44="region",IF($E739=AX$762,$S739,""),IF($G739=AX$762,$S739,""))</f>
        <v>#REF!</v>
      </c>
      <c r="AY739" s="843" t="e">
        <f aca="false">IF($AT$44="Region",IF($E739=AX$762,$T739,""),IF($G739=AX$762,$T739,""))</f>
        <v>#REF!</v>
      </c>
      <c r="AZ739" s="628"/>
      <c r="BA739" s="843" t="e">
        <f aca="false">IF($AT$44="region",IF($E739=BA$762,$S739,""),IF($G739=BA$762,$S739,""))</f>
        <v>#REF!</v>
      </c>
      <c r="BB739" s="843" t="e">
        <f aca="false">IF($AT$44="Region",IF($E739=BA$762,$T739,""),IF($G739=BA$762,$T739,""))</f>
        <v>#REF!</v>
      </c>
      <c r="BC739" s="628"/>
      <c r="BD739" s="843" t="e">
        <f aca="false">IF($AT$44="region",IF($E739=BD$762,$S739,""),IF($G739=BD$762,$S739,""))</f>
        <v>#REF!</v>
      </c>
      <c r="BE739" s="843" t="e">
        <f aca="false">IF($AT$44="Region",IF($E739=BD$762,$T739,""),IF($G739=BD$762,$T739,""))</f>
        <v>#REF!</v>
      </c>
      <c r="BF739" s="628"/>
      <c r="BG739" s="843" t="e">
        <f aca="false">IF($AT$44="region",IF($E739=BG$762,$S739,""),IF($G739=BG$762,$S739,""))</f>
        <v>#REF!</v>
      </c>
      <c r="BH739" s="843" t="e">
        <f aca="false">IF($AT$44="Region",IF($E739=BG$762,$T739,""),IF($G739=BG$762,$T739,""))</f>
        <v>#REF!</v>
      </c>
      <c r="BI739" s="628"/>
      <c r="BJ739" s="843" t="str">
        <f aca="false">IF($E739=$BJ$47,S739,"")</f>
        <v/>
      </c>
      <c r="BK739" s="843" t="str">
        <f aca="false">IF($E739=$BJ$47,T739,"")</f>
        <v/>
      </c>
      <c r="BL739" s="628"/>
      <c r="BM739" s="843" t="str">
        <f aca="false">IF($E739=$BM$47,S739,"")</f>
        <v/>
      </c>
      <c r="BN739" s="843" t="str">
        <f aca="false">IF($E739=$BM$47,T739,"")</f>
        <v/>
      </c>
      <c r="BO739" s="628"/>
      <c r="BP739" s="843" t="str">
        <f aca="false">IF($E739=$BP$47,S739,"")</f>
        <v/>
      </c>
      <c r="BQ739" s="843" t="str">
        <f aca="false">IF($E739=$BP$47,T739,"")</f>
        <v/>
      </c>
      <c r="BR739" s="628"/>
      <c r="BS739" s="843" t="str">
        <f aca="false">IF($E739=$BS$47,S739,"")</f>
        <v/>
      </c>
      <c r="BT739" s="843" t="str">
        <f aca="false">IF($E739=$BS$47,T739,"")</f>
        <v/>
      </c>
      <c r="BU739" s="628"/>
      <c r="BV739" s="729"/>
    </row>
    <row r="740" s="667" customFormat="true" ht="15" hidden="false" customHeight="false" outlineLevel="0" collapsed="false">
      <c r="A740" s="828" t="n">
        <v>16</v>
      </c>
      <c r="B740" s="829" t="str">
        <f aca="false">CONCATENATE(E740,": ",C740)</f>
        <v>: </v>
      </c>
      <c r="C740" s="830"/>
      <c r="D740" s="830"/>
      <c r="E740" s="831"/>
      <c r="F740" s="830"/>
      <c r="G740" s="831"/>
      <c r="H740" s="832"/>
      <c r="I740" s="830"/>
      <c r="J740" s="830"/>
      <c r="K740" s="833"/>
      <c r="L740" s="834"/>
      <c r="M740" s="833"/>
      <c r="N740" s="836" t="s">
        <v>565</v>
      </c>
      <c r="O740" s="837"/>
      <c r="P740" s="833"/>
      <c r="Q740" s="838"/>
      <c r="R740" s="839"/>
      <c r="S740" s="840" t="str">
        <f aca="false">IF(R740="Y","",IF(AND(M740="",K740=""),"",IF(M740="",K740,M740)))</f>
        <v/>
      </c>
      <c r="T740" s="841" t="str">
        <f aca="false">IF(S740="","",IF($S$753="Y",U740,IF(S740&gt;=$S$745-$AB$35*$S$749,IF(S740&lt;=$S$745+$AB$35*$S$749,S740,""),"")))</f>
        <v/>
      </c>
      <c r="U740" s="840" t="str">
        <f aca="false">IF(R740="Y","",IF(AND(M740="",K740=""),"",IF(M740="",K740*O740,M740*O740)))</f>
        <v/>
      </c>
      <c r="V740" s="842" t="str">
        <f aca="false">IF(AND(N740="",L740=""),"",IF(N740="",L740,N740))</f>
        <v>t CO2-eq/ ha/ yr</v>
      </c>
      <c r="W740" s="628"/>
      <c r="X740" s="628"/>
      <c r="Z740" s="728"/>
      <c r="AP740" s="729"/>
      <c r="AQ740" s="628"/>
      <c r="AR740" s="628"/>
      <c r="AS740" s="844"/>
      <c r="AT740" s="628"/>
      <c r="AU740" s="843" t="e">
        <f aca="false">IF($AT$44="region",IF($E740=AU$762,$S740,""),IF($G740=AU$762,$S740,""))</f>
        <v>#REF!</v>
      </c>
      <c r="AV740" s="843" t="e">
        <f aca="false">IF($AT$44="Region",IF($E740=AU$762,$T740,""),IF($G740=AU$762,$T740,""))</f>
        <v>#REF!</v>
      </c>
      <c r="AW740" s="628"/>
      <c r="AX740" s="843" t="e">
        <f aca="false">IF($AT$44="region",IF($E740=AX$762,$S740,""),IF($G740=AX$762,$S740,""))</f>
        <v>#REF!</v>
      </c>
      <c r="AY740" s="843" t="e">
        <f aca="false">IF($AT$44="Region",IF($E740=AX$762,$T740,""),IF($G740=AX$762,$T740,""))</f>
        <v>#REF!</v>
      </c>
      <c r="AZ740" s="628"/>
      <c r="BA740" s="843" t="e">
        <f aca="false">IF($AT$44="region",IF($E740=BA$762,$S740,""),IF($G740=BA$762,$S740,""))</f>
        <v>#REF!</v>
      </c>
      <c r="BB740" s="843" t="e">
        <f aca="false">IF($AT$44="Region",IF($E740=BA$762,$T740,""),IF($G740=BA$762,$T740,""))</f>
        <v>#REF!</v>
      </c>
      <c r="BC740" s="628"/>
      <c r="BD740" s="843" t="e">
        <f aca="false">IF($AT$44="region",IF($E740=BD$762,$S740,""),IF($G740=BD$762,$S740,""))</f>
        <v>#REF!</v>
      </c>
      <c r="BE740" s="843" t="e">
        <f aca="false">IF($AT$44="Region",IF($E740=BD$762,$T740,""),IF($G740=BD$762,$T740,""))</f>
        <v>#REF!</v>
      </c>
      <c r="BF740" s="628"/>
      <c r="BG740" s="843" t="e">
        <f aca="false">IF($AT$44="region",IF($E740=BG$762,$S740,""),IF($G740=BG$762,$S740,""))</f>
        <v>#REF!</v>
      </c>
      <c r="BH740" s="843" t="e">
        <f aca="false">IF($AT$44="Region",IF($E740=BG$762,$T740,""),IF($G740=BG$762,$T740,""))</f>
        <v>#REF!</v>
      </c>
      <c r="BI740" s="628"/>
      <c r="BJ740" s="843" t="str">
        <f aca="false">IF($E740=$BJ$47,S740,"")</f>
        <v/>
      </c>
      <c r="BK740" s="843" t="str">
        <f aca="false">IF($E740=$BJ$47,T740,"")</f>
        <v/>
      </c>
      <c r="BL740" s="628"/>
      <c r="BM740" s="843" t="str">
        <f aca="false">IF($E740=$BM$47,S740,"")</f>
        <v/>
      </c>
      <c r="BN740" s="843" t="str">
        <f aca="false">IF($E740=$BM$47,T740,"")</f>
        <v/>
      </c>
      <c r="BO740" s="628"/>
      <c r="BP740" s="843" t="str">
        <f aca="false">IF($E740=$BP$47,S740,"")</f>
        <v/>
      </c>
      <c r="BQ740" s="843" t="str">
        <f aca="false">IF($E740=$BP$47,T740,"")</f>
        <v/>
      </c>
      <c r="BR740" s="628"/>
      <c r="BS740" s="843" t="str">
        <f aca="false">IF($E740=$BS$47,S740,"")</f>
        <v/>
      </c>
      <c r="BT740" s="843" t="str">
        <f aca="false">IF($E740=$BS$47,T740,"")</f>
        <v/>
      </c>
      <c r="BU740" s="628"/>
      <c r="BV740" s="729"/>
    </row>
    <row r="741" s="667" customFormat="true" ht="15" hidden="false" customHeight="false" outlineLevel="0" collapsed="false">
      <c r="A741" s="828" t="n">
        <v>17</v>
      </c>
      <c r="B741" s="829" t="str">
        <f aca="false">CONCATENATE(E741,": ",C741)</f>
        <v>: </v>
      </c>
      <c r="C741" s="830"/>
      <c r="D741" s="830"/>
      <c r="E741" s="831"/>
      <c r="F741" s="830"/>
      <c r="G741" s="831"/>
      <c r="H741" s="832"/>
      <c r="I741" s="830"/>
      <c r="J741" s="830"/>
      <c r="K741" s="833"/>
      <c r="L741" s="834"/>
      <c r="M741" s="833"/>
      <c r="N741" s="836" t="s">
        <v>565</v>
      </c>
      <c r="O741" s="837"/>
      <c r="P741" s="833"/>
      <c r="Q741" s="838"/>
      <c r="R741" s="839"/>
      <c r="S741" s="840" t="str">
        <f aca="false">IF(R741="Y","",IF(AND(M741="",K741=""),"",IF(M741="",K741,M741)))</f>
        <v/>
      </c>
      <c r="T741" s="841" t="str">
        <f aca="false">IF(S741="","",IF($S$753="Y",U741,IF(S741&gt;=$S$745-$AB$35*$S$749,IF(S741&lt;=$S$745+$AB$35*$S$749,S741,""),"")))</f>
        <v/>
      </c>
      <c r="U741" s="840" t="str">
        <f aca="false">IF(R741="Y","",IF(AND(M741="",K741=""),"",IF(M741="",K741*O741,M741*O741)))</f>
        <v/>
      </c>
      <c r="V741" s="842" t="str">
        <f aca="false">IF(AND(N741="",L741=""),"",IF(N741="",L741,N741))</f>
        <v>t CO2-eq/ ha/ yr</v>
      </c>
      <c r="W741" s="628"/>
      <c r="X741" s="628"/>
      <c r="Z741" s="728"/>
      <c r="AP741" s="729"/>
      <c r="AQ741" s="628"/>
      <c r="AR741" s="628"/>
      <c r="AS741" s="844"/>
      <c r="AT741" s="628"/>
      <c r="AU741" s="843" t="e">
        <f aca="false">IF($AT$44="region",IF($E741=AU$762,$S741,""),IF($G741=AU$762,$S741,""))</f>
        <v>#REF!</v>
      </c>
      <c r="AV741" s="843" t="e">
        <f aca="false">IF($AT$44="Region",IF($E741=AU$762,$T741,""),IF($G741=AU$762,$T741,""))</f>
        <v>#REF!</v>
      </c>
      <c r="AW741" s="628"/>
      <c r="AX741" s="843" t="e">
        <f aca="false">IF($AT$44="region",IF($E741=AX$762,$S741,""),IF($G741=AX$762,$S741,""))</f>
        <v>#REF!</v>
      </c>
      <c r="AY741" s="843" t="e">
        <f aca="false">IF($AT$44="Region",IF($E741=AX$762,$T741,""),IF($G741=AX$762,$T741,""))</f>
        <v>#REF!</v>
      </c>
      <c r="AZ741" s="628"/>
      <c r="BA741" s="843" t="e">
        <f aca="false">IF($AT$44="region",IF($E741=BA$762,$S741,""),IF($G741=BA$762,$S741,""))</f>
        <v>#REF!</v>
      </c>
      <c r="BB741" s="843" t="e">
        <f aca="false">IF($AT$44="Region",IF($E741=BA$762,$T741,""),IF($G741=BA$762,$T741,""))</f>
        <v>#REF!</v>
      </c>
      <c r="BC741" s="628"/>
      <c r="BD741" s="843" t="e">
        <f aca="false">IF($AT$44="region",IF($E741=BD$762,$S741,""),IF($G741=BD$762,$S741,""))</f>
        <v>#REF!</v>
      </c>
      <c r="BE741" s="843" t="e">
        <f aca="false">IF($AT$44="Region",IF($E741=BD$762,$T741,""),IF($G741=BD$762,$T741,""))</f>
        <v>#REF!</v>
      </c>
      <c r="BF741" s="628"/>
      <c r="BG741" s="843" t="e">
        <f aca="false">IF($AT$44="region",IF($E741=BG$762,$S741,""),IF($G741=BG$762,$S741,""))</f>
        <v>#REF!</v>
      </c>
      <c r="BH741" s="843" t="e">
        <f aca="false">IF($AT$44="Region",IF($E741=BG$762,$T741,""),IF($G741=BG$762,$T741,""))</f>
        <v>#REF!</v>
      </c>
      <c r="BI741" s="628"/>
      <c r="BJ741" s="843" t="str">
        <f aca="false">IF($E741=$BJ$47,S741,"")</f>
        <v/>
      </c>
      <c r="BK741" s="843" t="str">
        <f aca="false">IF($E741=$BJ$47,T741,"")</f>
        <v/>
      </c>
      <c r="BL741" s="628"/>
      <c r="BM741" s="843" t="str">
        <f aca="false">IF($E741=$BM$47,S741,"")</f>
        <v/>
      </c>
      <c r="BN741" s="843" t="str">
        <f aca="false">IF($E741=$BM$47,T741,"")</f>
        <v/>
      </c>
      <c r="BO741" s="628"/>
      <c r="BP741" s="843" t="str">
        <f aca="false">IF($E741=$BP$47,S741,"")</f>
        <v/>
      </c>
      <c r="BQ741" s="843" t="str">
        <f aca="false">IF($E741=$BP$47,T741,"")</f>
        <v/>
      </c>
      <c r="BR741" s="628"/>
      <c r="BS741" s="843" t="str">
        <f aca="false">IF($E741=$BS$47,S741,"")</f>
        <v/>
      </c>
      <c r="BT741" s="843" t="str">
        <f aca="false">IF($E741=$BS$47,T741,"")</f>
        <v/>
      </c>
      <c r="BU741" s="628"/>
      <c r="BV741" s="729"/>
    </row>
    <row r="742" s="667" customFormat="true" ht="15" hidden="false" customHeight="false" outlineLevel="0" collapsed="false">
      <c r="A742" s="828" t="n">
        <v>18</v>
      </c>
      <c r="B742" s="829" t="str">
        <f aca="false">CONCATENATE(E742,": ",C742)</f>
        <v>: </v>
      </c>
      <c r="C742" s="830"/>
      <c r="D742" s="830"/>
      <c r="E742" s="831"/>
      <c r="F742" s="830"/>
      <c r="G742" s="831"/>
      <c r="H742" s="832"/>
      <c r="I742" s="830"/>
      <c r="J742" s="830"/>
      <c r="K742" s="833"/>
      <c r="L742" s="833"/>
      <c r="M742" s="833"/>
      <c r="N742" s="836" t="s">
        <v>565</v>
      </c>
      <c r="O742" s="837"/>
      <c r="P742" s="833"/>
      <c r="Q742" s="838"/>
      <c r="R742" s="839"/>
      <c r="S742" s="840" t="str">
        <f aca="false">IF(R742="Y","",IF(AND(M742="",K742=""),"",IF(M742="",K742,M742)))</f>
        <v/>
      </c>
      <c r="T742" s="841" t="str">
        <f aca="false">IF(S742="","",IF($S$753="Y",U742,IF(S742&gt;=$S$745-$AB$35*$S$749,IF(S742&lt;=$S$745+$AB$35*$S$749,S742,""),"")))</f>
        <v/>
      </c>
      <c r="U742" s="840" t="str">
        <f aca="false">IF(R742="Y","",IF(AND(M742="",K742=""),"",IF(M742="",K742*O742,M742*O742)))</f>
        <v/>
      </c>
      <c r="V742" s="842" t="str">
        <f aca="false">IF(AND(N742="",L742=""),"",IF(N742="",L742,N742))</f>
        <v>t CO2-eq/ ha/ yr</v>
      </c>
      <c r="W742" s="628"/>
      <c r="X742" s="628"/>
      <c r="Z742" s="728"/>
      <c r="AP742" s="729"/>
      <c r="AQ742" s="628"/>
      <c r="AR742" s="628"/>
      <c r="AS742" s="844"/>
      <c r="AT742" s="628"/>
      <c r="AU742" s="843" t="e">
        <f aca="false">IF($AT$44="region",IF($E742=AU$762,$S742,""),IF($G742=AU$762,$S742,""))</f>
        <v>#REF!</v>
      </c>
      <c r="AV742" s="843" t="e">
        <f aca="false">IF($AT$44="Region",IF($E742=AU$762,$T742,""),IF($G742=AU$762,$T742,""))</f>
        <v>#REF!</v>
      </c>
      <c r="AW742" s="628"/>
      <c r="AX742" s="843" t="e">
        <f aca="false">IF($AT$44="region",IF($E742=AX$762,$S742,""),IF($G742=AX$762,$S742,""))</f>
        <v>#REF!</v>
      </c>
      <c r="AY742" s="843" t="e">
        <f aca="false">IF($AT$44="Region",IF($E742=AX$762,$T742,""),IF($G742=AX$762,$T742,""))</f>
        <v>#REF!</v>
      </c>
      <c r="AZ742" s="628"/>
      <c r="BA742" s="843" t="e">
        <f aca="false">IF($AT$44="region",IF($E742=BA$762,$S742,""),IF($G742=BA$762,$S742,""))</f>
        <v>#REF!</v>
      </c>
      <c r="BB742" s="843" t="e">
        <f aca="false">IF($AT$44="Region",IF($E742=BA$762,$T742,""),IF($G742=BA$762,$T742,""))</f>
        <v>#REF!</v>
      </c>
      <c r="BC742" s="628"/>
      <c r="BD742" s="843" t="e">
        <f aca="false">IF($AT$44="region",IF($E742=BD$762,$S742,""),IF($G742=BD$762,$S742,""))</f>
        <v>#REF!</v>
      </c>
      <c r="BE742" s="843" t="e">
        <f aca="false">IF($AT$44="Region",IF($E742=BD$762,$T742,""),IF($G742=BD$762,$T742,""))</f>
        <v>#REF!</v>
      </c>
      <c r="BF742" s="628"/>
      <c r="BG742" s="843" t="e">
        <f aca="false">IF($AT$44="region",IF($E742=BG$762,$S742,""),IF($G742=BG$762,$S742,""))</f>
        <v>#REF!</v>
      </c>
      <c r="BH742" s="843" t="e">
        <f aca="false">IF($AT$44="Region",IF($E742=BG$762,$T742,""),IF($G742=BG$762,$T742,""))</f>
        <v>#REF!</v>
      </c>
      <c r="BI742" s="628"/>
      <c r="BJ742" s="843" t="str">
        <f aca="false">IF($E742=$BJ$47,S742,"")</f>
        <v/>
      </c>
      <c r="BK742" s="843" t="str">
        <f aca="false">IF($E742=$BJ$47,T742,"")</f>
        <v/>
      </c>
      <c r="BL742" s="628"/>
      <c r="BM742" s="843" t="str">
        <f aca="false">IF($E742=$BM$47,S742,"")</f>
        <v/>
      </c>
      <c r="BN742" s="843" t="str">
        <f aca="false">IF($E742=$BM$47,T742,"")</f>
        <v/>
      </c>
      <c r="BO742" s="628"/>
      <c r="BP742" s="843" t="str">
        <f aca="false">IF($E742=$BP$47,S742,"")</f>
        <v/>
      </c>
      <c r="BQ742" s="843" t="str">
        <f aca="false">IF($E742=$BP$47,T742,"")</f>
        <v/>
      </c>
      <c r="BR742" s="628"/>
      <c r="BS742" s="843" t="str">
        <f aca="false">IF($E742=$BS$47,S742,"")</f>
        <v/>
      </c>
      <c r="BT742" s="843" t="str">
        <f aca="false">IF($E742=$BS$47,T742,"")</f>
        <v/>
      </c>
      <c r="BU742" s="628"/>
      <c r="BV742" s="729"/>
    </row>
    <row r="743" s="667" customFormat="true" ht="15" hidden="false" customHeight="false" outlineLevel="0" collapsed="false">
      <c r="A743" s="828" t="n">
        <v>19</v>
      </c>
      <c r="B743" s="829" t="str">
        <f aca="false">CONCATENATE(E743,": ",C743)</f>
        <v>: </v>
      </c>
      <c r="C743" s="830"/>
      <c r="D743" s="830"/>
      <c r="E743" s="831"/>
      <c r="F743" s="830"/>
      <c r="G743" s="831"/>
      <c r="H743" s="832"/>
      <c r="I743" s="830"/>
      <c r="J743" s="830"/>
      <c r="K743" s="833"/>
      <c r="L743" s="833"/>
      <c r="M743" s="833"/>
      <c r="N743" s="836" t="s">
        <v>565</v>
      </c>
      <c r="O743" s="837"/>
      <c r="P743" s="833"/>
      <c r="Q743" s="838"/>
      <c r="R743" s="839"/>
      <c r="S743" s="840" t="str">
        <f aca="false">IF(R743="Y","",IF(AND(M743="",K743=""),"",IF(M743="",K743,M743)))</f>
        <v/>
      </c>
      <c r="T743" s="841" t="str">
        <f aca="false">IF(S743="","",IF($S$753="Y",U743,IF(S743&gt;=$S$745-$AB$35*$S$749,IF(S743&lt;=$S$745+$AB$35*$S$749,S743,""),"")))</f>
        <v/>
      </c>
      <c r="U743" s="840" t="str">
        <f aca="false">IF(R743="Y","",IF(AND(M743="",K743=""),"",IF(M743="",K743*O743,M743*O743)))</f>
        <v/>
      </c>
      <c r="V743" s="842" t="str">
        <f aca="false">IF(AND(N743="",L743=""),"",IF(N743="",L743,N743))</f>
        <v>t CO2-eq/ ha/ yr</v>
      </c>
      <c r="W743" s="628"/>
      <c r="X743" s="628"/>
      <c r="Z743" s="728"/>
      <c r="AP743" s="729"/>
      <c r="AQ743" s="628"/>
      <c r="AR743" s="628"/>
      <c r="AS743" s="844"/>
      <c r="AT743" s="628"/>
      <c r="AU743" s="843" t="e">
        <f aca="false">IF($AT$44="region",IF($E743=AU$762,$S743,""),IF($G743=AU$762,$S743,""))</f>
        <v>#REF!</v>
      </c>
      <c r="AV743" s="843" t="e">
        <f aca="false">IF($AT$44="Region",IF($E743=AU$762,$T743,""),IF($G743=AU$762,$T743,""))</f>
        <v>#REF!</v>
      </c>
      <c r="AW743" s="628"/>
      <c r="AX743" s="843" t="e">
        <f aca="false">IF($AT$44="region",IF($E743=AX$762,$S743,""),IF($G743=AX$762,$S743,""))</f>
        <v>#REF!</v>
      </c>
      <c r="AY743" s="843" t="e">
        <f aca="false">IF($AT$44="Region",IF($E743=AX$762,$T743,""),IF($G743=AX$762,$T743,""))</f>
        <v>#REF!</v>
      </c>
      <c r="AZ743" s="628"/>
      <c r="BA743" s="843" t="e">
        <f aca="false">IF($AT$44="region",IF($E743=BA$762,$S743,""),IF($G743=BA$762,$S743,""))</f>
        <v>#REF!</v>
      </c>
      <c r="BB743" s="843" t="e">
        <f aca="false">IF($AT$44="Region",IF($E743=BA$762,$T743,""),IF($G743=BA$762,$T743,""))</f>
        <v>#REF!</v>
      </c>
      <c r="BC743" s="628"/>
      <c r="BD743" s="843" t="e">
        <f aca="false">IF($AT$44="region",IF($E743=BD$762,$S743,""),IF($G743=BD$762,$S743,""))</f>
        <v>#REF!</v>
      </c>
      <c r="BE743" s="843" t="e">
        <f aca="false">IF($AT$44="Region",IF($E743=BD$762,$T743,""),IF($G743=BD$762,$T743,""))</f>
        <v>#REF!</v>
      </c>
      <c r="BF743" s="628"/>
      <c r="BG743" s="843" t="e">
        <f aca="false">IF($AT$44="region",IF($E743=BG$762,$S743,""),IF($G743=BG$762,$S743,""))</f>
        <v>#REF!</v>
      </c>
      <c r="BH743" s="843" t="e">
        <f aca="false">IF($AT$44="Region",IF($E743=BG$762,$T743,""),IF($G743=BG$762,$T743,""))</f>
        <v>#REF!</v>
      </c>
      <c r="BI743" s="628"/>
      <c r="BJ743" s="843" t="str">
        <f aca="false">IF($E743=$BJ$47,S743,"")</f>
        <v/>
      </c>
      <c r="BK743" s="843" t="str">
        <f aca="false">IF($E743=$BJ$47,T743,"")</f>
        <v/>
      </c>
      <c r="BL743" s="628"/>
      <c r="BM743" s="843" t="str">
        <f aca="false">IF($E743=$BM$47,S743,"")</f>
        <v/>
      </c>
      <c r="BN743" s="843" t="str">
        <f aca="false">IF($E743=$BM$47,T743,"")</f>
        <v/>
      </c>
      <c r="BO743" s="628"/>
      <c r="BP743" s="843" t="str">
        <f aca="false">IF($E743=$BP$47,S743,"")</f>
        <v/>
      </c>
      <c r="BQ743" s="843" t="str">
        <f aca="false">IF($E743=$BP$47,T743,"")</f>
        <v/>
      </c>
      <c r="BR743" s="628"/>
      <c r="BS743" s="843" t="str">
        <f aca="false">IF($E743=$BS$47,S743,"")</f>
        <v/>
      </c>
      <c r="BT743" s="843" t="str">
        <f aca="false">IF($E743=$BS$47,T743,"")</f>
        <v/>
      </c>
      <c r="BU743" s="628"/>
      <c r="BV743" s="729"/>
    </row>
    <row r="744" s="667" customFormat="true" ht="15" hidden="false" customHeight="false" outlineLevel="0" collapsed="false">
      <c r="A744" s="828" t="n">
        <v>20</v>
      </c>
      <c r="B744" s="829" t="str">
        <f aca="false">CONCATENATE(E744,": ",C744)</f>
        <v>: </v>
      </c>
      <c r="C744" s="830"/>
      <c r="D744" s="830"/>
      <c r="E744" s="831"/>
      <c r="F744" s="830"/>
      <c r="G744" s="831"/>
      <c r="H744" s="832"/>
      <c r="I744" s="830"/>
      <c r="J744" s="830"/>
      <c r="K744" s="833"/>
      <c r="L744" s="833"/>
      <c r="M744" s="833"/>
      <c r="N744" s="836" t="s">
        <v>565</v>
      </c>
      <c r="O744" s="837"/>
      <c r="P744" s="833"/>
      <c r="Q744" s="838"/>
      <c r="R744" s="839"/>
      <c r="S744" s="840" t="str">
        <f aca="false">IF(R744="Y","",IF(AND(M744="",K744=""),"",IF(M744="",K744,M744)))</f>
        <v/>
      </c>
      <c r="T744" s="841" t="str">
        <f aca="false">IF(S744="","",IF($S$753="Y",U744,IF(S744&gt;=$S$745-$AB$35*$S$749,IF(S744&lt;=$S$745+$AB$35*$S$749,S744,""),"")))</f>
        <v/>
      </c>
      <c r="U744" s="840" t="str">
        <f aca="false">IF(R744="Y","",IF(AND(M744="",K744=""),"",IF(M744="",K744*O744,M744*O744)))</f>
        <v/>
      </c>
      <c r="V744" s="842" t="str">
        <f aca="false">IF(AND(N744="",L744=""),"",IF(N744="",L744,N744))</f>
        <v>t CO2-eq/ ha/ yr</v>
      </c>
      <c r="W744" s="628"/>
      <c r="X744" s="628"/>
      <c r="Z744" s="728"/>
      <c r="AP744" s="729"/>
      <c r="AQ744" s="628"/>
      <c r="AR744" s="628"/>
      <c r="AS744" s="844"/>
      <c r="AT744" s="628"/>
      <c r="AU744" s="843" t="e">
        <f aca="false">IF($AT$44="region",IF($E744=AU$762,$S744,""),IF($G744=AU$762,$S744,""))</f>
        <v>#REF!</v>
      </c>
      <c r="AV744" s="843" t="e">
        <f aca="false">IF($AT$44="Region",IF($E744=AU$762,$T744,""),IF($G744=AU$762,$T744,""))</f>
        <v>#REF!</v>
      </c>
      <c r="AW744" s="628"/>
      <c r="AX744" s="843" t="e">
        <f aca="false">IF($AT$44="region",IF($E744=AX$762,$S744,""),IF($G744=AX$762,$S744,""))</f>
        <v>#REF!</v>
      </c>
      <c r="AY744" s="843" t="e">
        <f aca="false">IF($AT$44="Region",IF($E744=AX$762,$T744,""),IF($G744=AX$762,$T744,""))</f>
        <v>#REF!</v>
      </c>
      <c r="AZ744" s="628"/>
      <c r="BA744" s="843" t="e">
        <f aca="false">IF($AT$44="region",IF($E744=BA$762,$S744,""),IF($G744=BA$762,$S744,""))</f>
        <v>#REF!</v>
      </c>
      <c r="BB744" s="843" t="e">
        <f aca="false">IF($AT$44="Region",IF($E744=BA$762,$T744,""),IF($G744=BA$762,$T744,""))</f>
        <v>#REF!</v>
      </c>
      <c r="BC744" s="628"/>
      <c r="BD744" s="843" t="e">
        <f aca="false">IF($AT$44="region",IF($E744=BD$762,$S744,""),IF($G744=BD$762,$S744,""))</f>
        <v>#REF!</v>
      </c>
      <c r="BE744" s="843" t="e">
        <f aca="false">IF($AT$44="Region",IF($E744=BD$762,$T744,""),IF($G744=BD$762,$T744,""))</f>
        <v>#REF!</v>
      </c>
      <c r="BF744" s="628"/>
      <c r="BG744" s="843" t="e">
        <f aca="false">IF($AT$44="region",IF($E744=BG$762,$S744,""),IF($G744=BG$762,$S744,""))</f>
        <v>#REF!</v>
      </c>
      <c r="BH744" s="843" t="e">
        <f aca="false">IF($AT$44="Region",IF($E744=BG$762,$T744,""),IF($G744=BG$762,$T744,""))</f>
        <v>#REF!</v>
      </c>
      <c r="BI744" s="628"/>
      <c r="BJ744" s="843" t="str">
        <f aca="false">IF($E744=$BJ$47,S744,"")</f>
        <v/>
      </c>
      <c r="BK744" s="843" t="str">
        <f aca="false">IF($E744=$BJ$47,T744,"")</f>
        <v/>
      </c>
      <c r="BL744" s="628"/>
      <c r="BM744" s="843" t="str">
        <f aca="false">IF($E744=$BM$47,S744,"")</f>
        <v/>
      </c>
      <c r="BN744" s="843" t="str">
        <f aca="false">IF($E744=$BM$47,T744,"")</f>
        <v/>
      </c>
      <c r="BO744" s="628"/>
      <c r="BP744" s="843" t="str">
        <f aca="false">IF($E744=$BP$47,S744,"")</f>
        <v/>
      </c>
      <c r="BQ744" s="843" t="str">
        <f aca="false">IF($E744=$BP$47,T744,"")</f>
        <v/>
      </c>
      <c r="BR744" s="628"/>
      <c r="BS744" s="843" t="str">
        <f aca="false">IF($E744=$BS$47,S744,"")</f>
        <v/>
      </c>
      <c r="BT744" s="843" t="str">
        <f aca="false">IF($E744=$BS$47,T744,"")</f>
        <v/>
      </c>
      <c r="BU744" s="628"/>
      <c r="BV744" s="729"/>
    </row>
    <row r="745" s="667" customFormat="true" ht="15" hidden="false" customHeight="false" outlineLevel="0" collapsed="false">
      <c r="A745" s="846"/>
      <c r="B745" s="847" t="s">
        <v>409</v>
      </c>
      <c r="C745" s="848"/>
      <c r="D745" s="848"/>
      <c r="E745" s="848"/>
      <c r="F745" s="848"/>
      <c r="G745" s="848"/>
      <c r="H745" s="810"/>
      <c r="I745" s="628"/>
      <c r="J745" s="849"/>
      <c r="K745" s="810"/>
      <c r="L745" s="810"/>
      <c r="M745" s="810" t="s">
        <v>354</v>
      </c>
      <c r="N745" s="810"/>
      <c r="O745" s="810"/>
      <c r="P745" s="838"/>
      <c r="Q745" s="838"/>
      <c r="R745" s="849" t="s">
        <v>356</v>
      </c>
      <c r="S745" s="850" t="e">
        <f aca="false">AVERAGE(S725:S744)</f>
        <v>#DIV/0!</v>
      </c>
      <c r="T745" s="850" t="e">
        <f aca="false">IF(S753="Y",SUM(T725:T744)/SUM(O725:O744),AVERAGE(T725:T744))</f>
        <v>#DIV/0!</v>
      </c>
      <c r="U745" s="851" t="e">
        <f aca="false">SUM(U725:U744)/SUM(O725:O744)</f>
        <v>#DIV/0!</v>
      </c>
      <c r="V745" s="628"/>
      <c r="W745" s="628"/>
      <c r="X745" s="628"/>
      <c r="Z745" s="912"/>
      <c r="AP745" s="729"/>
      <c r="AQ745" s="628"/>
      <c r="AR745" s="628"/>
      <c r="AS745" s="628"/>
      <c r="AT745" s="849" t="s">
        <v>356</v>
      </c>
      <c r="AU745" s="852" t="e">
        <f aca="false">AVERAGE(AU725:AU744)</f>
        <v>#REF!</v>
      </c>
      <c r="AV745" s="852" t="e">
        <f aca="false">SUM(AV725:AV744)/COUNTIF(AV725:AV744,"&gt;0")</f>
        <v>#REF!</v>
      </c>
      <c r="AW745" s="628"/>
      <c r="AX745" s="852" t="e">
        <f aca="false">AVERAGE(AX725:AX744)</f>
        <v>#REF!</v>
      </c>
      <c r="AY745" s="852" t="e">
        <f aca="false">SUM(AY725:AY744)/COUNTIF(AY725:AY744,"&gt;0")</f>
        <v>#REF!</v>
      </c>
      <c r="AZ745" s="628"/>
      <c r="BA745" s="852" t="e">
        <f aca="false">AVERAGE(BA725:BA744)</f>
        <v>#REF!</v>
      </c>
      <c r="BB745" s="852" t="e">
        <f aca="false">SUM(BB725:BB744)/COUNTIF(BB725:BB744,"&gt;0")</f>
        <v>#REF!</v>
      </c>
      <c r="BC745" s="628"/>
      <c r="BD745" s="852" t="e">
        <f aca="false">AVERAGE(BD725:BD744)</f>
        <v>#REF!</v>
      </c>
      <c r="BE745" s="852" t="e">
        <f aca="false">SUM(BE725:BE744)/COUNTIF(BE725:BE744,"&gt;0")</f>
        <v>#REF!</v>
      </c>
      <c r="BF745" s="628"/>
      <c r="BG745" s="852" t="e">
        <f aca="false">AVERAGE(BG725:BG744)</f>
        <v>#REF!</v>
      </c>
      <c r="BH745" s="852" t="e">
        <f aca="false">SUM(BH725:BH744)/COUNTIF(BH725:BH744,"&gt;0")</f>
        <v>#REF!</v>
      </c>
      <c r="BI745" s="849"/>
      <c r="BJ745" s="852" t="e">
        <f aca="false">AVERAGE(BJ725:BJ744)</f>
        <v>#DIV/0!</v>
      </c>
      <c r="BK745" s="852" t="e">
        <f aca="false">SUM(BK725:BK744)/COUNTIF(BK725:BK744,"&gt;0")</f>
        <v>#DIV/0!</v>
      </c>
      <c r="BL745" s="628"/>
      <c r="BM745" s="852" t="e">
        <f aca="false">AVERAGE(BM725:BM744)</f>
        <v>#DIV/0!</v>
      </c>
      <c r="BN745" s="852" t="e">
        <f aca="false">SUM(BN725:BN744)/COUNTIF(BN725:BN744,"&gt;0")</f>
        <v>#DIV/0!</v>
      </c>
      <c r="BO745" s="628"/>
      <c r="BP745" s="852" t="e">
        <f aca="false">AVERAGE(BP725:BP744)</f>
        <v>#DIV/0!</v>
      </c>
      <c r="BQ745" s="852" t="e">
        <f aca="false">SUM(BQ725:BQ744)/COUNTIF(BQ725:BQ744,"&gt;0")</f>
        <v>#DIV/0!</v>
      </c>
      <c r="BR745" s="628"/>
      <c r="BS745" s="852" t="e">
        <f aca="false">AVERAGE(BS725:BS744)</f>
        <v>#DIV/0!</v>
      </c>
      <c r="BT745" s="852" t="e">
        <f aca="false">SUM(BT725:BT744)/COUNTIF(BT725:BT744,"&gt;0")</f>
        <v>#DIV/0!</v>
      </c>
      <c r="BU745" s="628"/>
      <c r="BV745" s="729"/>
    </row>
    <row r="746" s="667" customFormat="true" ht="15" hidden="false" customHeight="false" outlineLevel="0" collapsed="false">
      <c r="A746" s="846"/>
      <c r="B746" s="847" t="s">
        <v>410</v>
      </c>
      <c r="C746" s="848" t="s">
        <v>358</v>
      </c>
      <c r="D746" s="893"/>
      <c r="E746" s="893"/>
      <c r="F746" s="893"/>
      <c r="G746" s="893"/>
      <c r="H746" s="893"/>
      <c r="I746" s="893"/>
      <c r="J746" s="893"/>
      <c r="K746" s="893"/>
      <c r="L746" s="810"/>
      <c r="M746" s="810"/>
      <c r="N746" s="810"/>
      <c r="O746" s="810"/>
      <c r="P746" s="838"/>
      <c r="Q746" s="838"/>
      <c r="R746" s="854" t="s">
        <v>97</v>
      </c>
      <c r="S746" s="855" t="e">
        <f aca="false">S745+V746*S749</f>
        <v>#DIV/0!</v>
      </c>
      <c r="T746" s="855" t="e">
        <f aca="false">T745+V746*T749</f>
        <v>#DIV/0!</v>
      </c>
      <c r="U746" s="855" t="e">
        <f aca="false">U745+V746*U749</f>
        <v>#DIV/0!</v>
      </c>
      <c r="V746" s="856" t="n">
        <v>1</v>
      </c>
      <c r="W746" s="669" t="s">
        <v>360</v>
      </c>
      <c r="X746" s="628"/>
      <c r="Y746" s="628" t="s">
        <v>361</v>
      </c>
      <c r="Z746" s="914"/>
      <c r="AP746" s="729"/>
      <c r="AQ746" s="628"/>
      <c r="AR746" s="628"/>
      <c r="AS746" s="628"/>
      <c r="AT746" s="854" t="s">
        <v>97</v>
      </c>
      <c r="AU746" s="857" t="e">
        <f aca="false">AU745+(AU751*AU748)</f>
        <v>#REF!</v>
      </c>
      <c r="AV746" s="857" t="e">
        <f aca="false">AV745+(AV751*AU748)</f>
        <v>#REF!</v>
      </c>
      <c r="AW746" s="628"/>
      <c r="AX746" s="857" t="e">
        <f aca="false">AX745+(AX751*AX748)</f>
        <v>#REF!</v>
      </c>
      <c r="AY746" s="857" t="e">
        <f aca="false">AY745+(AY751*AX748)</f>
        <v>#REF!</v>
      </c>
      <c r="AZ746" s="628"/>
      <c r="BA746" s="857" t="e">
        <f aca="false">BA745+(BA751*BA748)</f>
        <v>#REF!</v>
      </c>
      <c r="BB746" s="857" t="e">
        <f aca="false">BB745+(BB751*BA748)</f>
        <v>#REF!</v>
      </c>
      <c r="BC746" s="628"/>
      <c r="BD746" s="857" t="e">
        <f aca="false">BD745+(BD751*BD748)</f>
        <v>#REF!</v>
      </c>
      <c r="BE746" s="857" t="e">
        <f aca="false">BE745+(BE751*BD748)</f>
        <v>#REF!</v>
      </c>
      <c r="BF746" s="628"/>
      <c r="BG746" s="857" t="e">
        <f aca="false">BG745+(BG751*BG748)</f>
        <v>#REF!</v>
      </c>
      <c r="BH746" s="857" t="e">
        <f aca="false">BH745+(BH751*BG748)</f>
        <v>#REF!</v>
      </c>
      <c r="BI746" s="854"/>
      <c r="BJ746" s="857" t="e">
        <f aca="false">BJ745+(BJ751*BJ748)</f>
        <v>#DIV/0!</v>
      </c>
      <c r="BK746" s="857" t="e">
        <f aca="false">BK745+(BK751*BJ748)</f>
        <v>#DIV/0!</v>
      </c>
      <c r="BL746" s="628"/>
      <c r="BM746" s="857" t="e">
        <f aca="false">BM745+(BM751*BM748)</f>
        <v>#DIV/0!</v>
      </c>
      <c r="BN746" s="857" t="e">
        <f aca="false">BN745+(BN751*BM748)</f>
        <v>#DIV/0!</v>
      </c>
      <c r="BO746" s="628"/>
      <c r="BP746" s="857" t="e">
        <f aca="false">BP745+(BP751*BP748)</f>
        <v>#DIV/0!</v>
      </c>
      <c r="BQ746" s="857" t="e">
        <f aca="false">BQ745+(BQ751*BP748)</f>
        <v>#DIV/0!</v>
      </c>
      <c r="BR746" s="628"/>
      <c r="BS746" s="857" t="e">
        <f aca="false">BS745+(BS751*BS748)</f>
        <v>#DIV/0!</v>
      </c>
      <c r="BT746" s="857" t="e">
        <f aca="false">BT745+(BT751*BS748)</f>
        <v>#DIV/0!</v>
      </c>
      <c r="BU746" s="628"/>
      <c r="BV746" s="729"/>
    </row>
    <row r="747" s="667" customFormat="true" ht="15" hidden="false" customHeight="false" outlineLevel="0" collapsed="false">
      <c r="A747" s="846"/>
      <c r="B747" s="847" t="s">
        <v>411</v>
      </c>
      <c r="C747" s="858"/>
      <c r="D747" s="893"/>
      <c r="E747" s="893"/>
      <c r="F747" s="893"/>
      <c r="G747" s="893"/>
      <c r="H747" s="893"/>
      <c r="I747" s="893"/>
      <c r="J747" s="893"/>
      <c r="K747" s="893"/>
      <c r="L747" s="628"/>
      <c r="M747" s="628"/>
      <c r="N747" s="810"/>
      <c r="O747" s="810"/>
      <c r="P747" s="810"/>
      <c r="Q747" s="810"/>
      <c r="R747" s="854" t="s">
        <v>98</v>
      </c>
      <c r="S747" s="855" t="e">
        <f aca="false">IF($Y747="Y",MIN(S725:S744),S745-$V747*S749)</f>
        <v>#DIV/0!</v>
      </c>
      <c r="T747" s="855" t="e">
        <f aca="false">IF($Y747="Y",MIN(T725:T744),T745-$V747*T749)</f>
        <v>#DIV/0!</v>
      </c>
      <c r="U747" s="855" t="e">
        <f aca="false">IF($Y747="Y",MIN(U725:U744),U745-$V747*U749)</f>
        <v>#DIV/0!</v>
      </c>
      <c r="V747" s="856" t="n">
        <v>1</v>
      </c>
      <c r="W747" s="669" t="s">
        <v>364</v>
      </c>
      <c r="X747" s="628"/>
      <c r="Y747" s="859" t="s">
        <v>166</v>
      </c>
      <c r="Z747" s="914"/>
      <c r="AP747" s="729"/>
      <c r="AQ747" s="628"/>
      <c r="AR747" s="628"/>
      <c r="AS747" s="628"/>
      <c r="AT747" s="854" t="s">
        <v>98</v>
      </c>
      <c r="AU747" s="857" t="e">
        <f aca="false">AU745-(AU751*AU749)</f>
        <v>#REF!</v>
      </c>
      <c r="AV747" s="857" t="e">
        <f aca="false">AV745-(AV751*AU749)</f>
        <v>#REF!</v>
      </c>
      <c r="AW747" s="628"/>
      <c r="AX747" s="857" t="e">
        <f aca="false">AX745-(AX751*AX749)</f>
        <v>#REF!</v>
      </c>
      <c r="AY747" s="857" t="e">
        <f aca="false">AY745-(AY751*AX749)</f>
        <v>#REF!</v>
      </c>
      <c r="AZ747" s="628"/>
      <c r="BA747" s="857" t="e">
        <f aca="false">BA745-(BA751*BA749)</f>
        <v>#REF!</v>
      </c>
      <c r="BB747" s="857" t="e">
        <f aca="false">BB745-(BB751*BA749)</f>
        <v>#REF!</v>
      </c>
      <c r="BC747" s="628"/>
      <c r="BD747" s="857" t="e">
        <f aca="false">BD745-(BD751*BD749)</f>
        <v>#REF!</v>
      </c>
      <c r="BE747" s="857" t="e">
        <f aca="false">BE745-(BE751*BD749)</f>
        <v>#REF!</v>
      </c>
      <c r="BF747" s="628"/>
      <c r="BG747" s="857" t="e">
        <f aca="false">BG745-(BG751*BG749)</f>
        <v>#REF!</v>
      </c>
      <c r="BH747" s="857" t="e">
        <f aca="false">BH745-(BH751*BG749)</f>
        <v>#REF!</v>
      </c>
      <c r="BI747" s="854"/>
      <c r="BJ747" s="857" t="e">
        <f aca="false">BJ745-(BJ751*BJ749)</f>
        <v>#DIV/0!</v>
      </c>
      <c r="BK747" s="857" t="e">
        <f aca="false">BK745-(BK751*BJ749)</f>
        <v>#DIV/0!</v>
      </c>
      <c r="BL747" s="628"/>
      <c r="BM747" s="857" t="e">
        <f aca="false">BM745-(BM751*BM749)</f>
        <v>#DIV/0!</v>
      </c>
      <c r="BN747" s="857" t="e">
        <f aca="false">BN745-(BN751*BM749)</f>
        <v>#DIV/0!</v>
      </c>
      <c r="BO747" s="628"/>
      <c r="BP747" s="857" t="e">
        <f aca="false">BP745-(BP751*BP749)</f>
        <v>#DIV/0!</v>
      </c>
      <c r="BQ747" s="857" t="e">
        <f aca="false">BQ745-(BQ751*BP749)</f>
        <v>#DIV/0!</v>
      </c>
      <c r="BR747" s="628"/>
      <c r="BS747" s="857" t="e">
        <f aca="false">BS745-(BS751*BS749)</f>
        <v>#DIV/0!</v>
      </c>
      <c r="BT747" s="857" t="e">
        <f aca="false">BT745-(BT751*BS749)</f>
        <v>#DIV/0!</v>
      </c>
      <c r="BU747" s="628"/>
      <c r="BV747" s="729"/>
    </row>
    <row r="748" s="667" customFormat="true" ht="14.25" hidden="false" customHeight="false" outlineLevel="0" collapsed="false">
      <c r="A748" s="846"/>
      <c r="B748" s="846"/>
      <c r="C748" s="858"/>
      <c r="D748" s="893"/>
      <c r="E748" s="893"/>
      <c r="F748" s="893"/>
      <c r="G748" s="893"/>
      <c r="H748" s="893"/>
      <c r="I748" s="893"/>
      <c r="J748" s="893"/>
      <c r="K748" s="893"/>
      <c r="L748" s="810"/>
      <c r="M748" s="810"/>
      <c r="N748" s="810"/>
      <c r="O748" s="810"/>
      <c r="P748" s="810"/>
      <c r="Q748" s="810"/>
      <c r="R748" s="854" t="s">
        <v>365</v>
      </c>
      <c r="S748" s="855" t="e">
        <f aca="false">IF((0.67*S749)&gt;S745,"no","yes")</f>
        <v>#DIV/0!</v>
      </c>
      <c r="T748" s="855" t="e">
        <f aca="false">IF((0.67*T749)&gt;T745,"no","yes")</f>
        <v>#DIV/0!</v>
      </c>
      <c r="U748" s="855" t="e">
        <f aca="false">IF((0.67*U749)&gt;U745,"no","yes")</f>
        <v>#DIV/0!</v>
      </c>
      <c r="V748" s="810"/>
      <c r="W748" s="810"/>
      <c r="X748" s="810"/>
      <c r="Z748" s="914"/>
      <c r="AP748" s="729"/>
      <c r="AQ748" s="810"/>
      <c r="AR748" s="810"/>
      <c r="AS748" s="861" t="s">
        <v>366</v>
      </c>
      <c r="AT748" s="861"/>
      <c r="AU748" s="856" t="n">
        <v>1</v>
      </c>
      <c r="AV748" s="810"/>
      <c r="AW748" s="810"/>
      <c r="AX748" s="856" t="n">
        <v>1</v>
      </c>
      <c r="AY748" s="810"/>
      <c r="AZ748" s="810"/>
      <c r="BA748" s="856" t="n">
        <v>1</v>
      </c>
      <c r="BB748" s="810"/>
      <c r="BC748" s="810"/>
      <c r="BD748" s="856" t="n">
        <v>1</v>
      </c>
      <c r="BE748" s="810"/>
      <c r="BF748" s="810"/>
      <c r="BG748" s="856" t="n">
        <v>1</v>
      </c>
      <c r="BH748" s="810"/>
      <c r="BI748" s="854"/>
      <c r="BJ748" s="856" t="n">
        <v>1</v>
      </c>
      <c r="BK748" s="810"/>
      <c r="BL748" s="810"/>
      <c r="BM748" s="856" t="n">
        <v>1</v>
      </c>
      <c r="BN748" s="810"/>
      <c r="BO748" s="810"/>
      <c r="BP748" s="856" t="n">
        <v>1</v>
      </c>
      <c r="BQ748" s="810"/>
      <c r="BR748" s="810"/>
      <c r="BS748" s="856" t="n">
        <v>1</v>
      </c>
      <c r="BT748" s="810"/>
      <c r="BU748" s="810"/>
      <c r="BV748" s="729"/>
    </row>
    <row r="749" s="667" customFormat="true" ht="14.25" hidden="false" customHeight="false" outlineLevel="0" collapsed="false">
      <c r="A749" s="862" t="str">
        <f aca="false">HYPERLINK("#"&amp;"'"&amp;A$1&amp;"'!a1","Back to top")</f>
        <v>Back to top</v>
      </c>
      <c r="B749" s="862"/>
      <c r="C749" s="858"/>
      <c r="D749" s="893"/>
      <c r="E749" s="893"/>
      <c r="F749" s="893"/>
      <c r="G749" s="893"/>
      <c r="H749" s="893"/>
      <c r="I749" s="893"/>
      <c r="J749" s="893"/>
      <c r="K749" s="893"/>
      <c r="L749" s="810"/>
      <c r="M749" s="810"/>
      <c r="N749" s="669"/>
      <c r="O749" s="669"/>
      <c r="P749" s="810"/>
      <c r="Q749" s="810"/>
      <c r="R749" s="854" t="s">
        <v>371</v>
      </c>
      <c r="S749" s="855" t="e">
        <f aca="false">_xlfn.STDEV.P(S725:S744)</f>
        <v>#DIV/0!</v>
      </c>
      <c r="T749" s="855" t="e">
        <f aca="false" t="array" ref="T749:T749">IF(S753="Y",SQRT(SUM(IFERROR(O725:O744*(S725:S744-(T745))^2,0))/((COUNTIFS(O725:O744,"&lt;&gt;"&amp;"")-1)/COUNTIFS(O725:O744,"&lt;&gt;"&amp;"")*SUM(O725:O744))),_xlfn.STDEV.P(T725:T744))</f>
        <v>#DIV/0!</v>
      </c>
      <c r="U749" s="855" t="e">
        <f aca="false" t="array" ref="U749:U749">SQRT(SUM(IFERROR(O725:O744*(S725:S744-(U745))^2,0))/((COUNTIFS(O725:O744,"&lt;&gt;"&amp;"")-1)/COUNTIFS(O725:O744,"&lt;&gt;"&amp;"")*SUM(O725:O744)))</f>
        <v>#DIV/0!</v>
      </c>
      <c r="V749" s="810"/>
      <c r="W749" s="810"/>
      <c r="X749" s="810"/>
      <c r="Z749" s="914"/>
      <c r="AP749" s="729"/>
      <c r="AQ749" s="810"/>
      <c r="AR749" s="810"/>
      <c r="AS749" s="861"/>
      <c r="AT749" s="861"/>
      <c r="AU749" s="856" t="n">
        <v>1</v>
      </c>
      <c r="AV749" s="810"/>
      <c r="AW749" s="810"/>
      <c r="AX749" s="856" t="n">
        <v>1</v>
      </c>
      <c r="AY749" s="810"/>
      <c r="AZ749" s="810"/>
      <c r="BA749" s="856" t="n">
        <v>1</v>
      </c>
      <c r="BB749" s="810"/>
      <c r="BC749" s="810"/>
      <c r="BD749" s="856" t="n">
        <v>1</v>
      </c>
      <c r="BE749" s="810"/>
      <c r="BF749" s="810"/>
      <c r="BG749" s="856" t="n">
        <v>1</v>
      </c>
      <c r="BH749" s="810"/>
      <c r="BI749" s="854"/>
      <c r="BJ749" s="856" t="n">
        <v>1</v>
      </c>
      <c r="BK749" s="810"/>
      <c r="BL749" s="810"/>
      <c r="BM749" s="856" t="n">
        <v>1</v>
      </c>
      <c r="BN749" s="810"/>
      <c r="BO749" s="810"/>
      <c r="BP749" s="856" t="n">
        <v>1</v>
      </c>
      <c r="BQ749" s="810"/>
      <c r="BR749" s="810"/>
      <c r="BS749" s="856" t="n">
        <v>1</v>
      </c>
      <c r="BT749" s="810"/>
      <c r="BU749" s="810"/>
      <c r="BV749" s="729"/>
    </row>
    <row r="750" s="667" customFormat="true" ht="15" hidden="false" customHeight="false" outlineLevel="0" collapsed="false">
      <c r="A750" s="846"/>
      <c r="B750" s="846"/>
      <c r="C750" s="828"/>
      <c r="D750" s="893"/>
      <c r="E750" s="893"/>
      <c r="F750" s="893"/>
      <c r="G750" s="893"/>
      <c r="H750" s="893"/>
      <c r="I750" s="893"/>
      <c r="J750" s="893"/>
      <c r="K750" s="893"/>
      <c r="L750" s="810"/>
      <c r="M750" s="810"/>
      <c r="N750" s="810"/>
      <c r="O750" s="810"/>
      <c r="P750" s="810"/>
      <c r="Q750" s="810"/>
      <c r="R750" s="863" t="s">
        <v>372</v>
      </c>
      <c r="S750" s="864" t="n">
        <f aca="false">COUNTIF(S725:S744,"&gt;0")</f>
        <v>0</v>
      </c>
      <c r="T750" s="864" t="n">
        <f aca="false">COUNTIF(T725:T744,"&gt;0")</f>
        <v>0</v>
      </c>
      <c r="U750" s="865"/>
      <c r="V750" s="866" t="s">
        <v>369</v>
      </c>
      <c r="W750" s="810"/>
      <c r="X750" s="810"/>
      <c r="Z750" s="728"/>
      <c r="AP750" s="729"/>
      <c r="AQ750" s="810"/>
      <c r="AR750" s="810"/>
      <c r="AS750" s="810"/>
      <c r="AT750" s="854" t="s">
        <v>365</v>
      </c>
      <c r="AU750" s="857" t="e">
        <f aca="false">IF((0.67*AU751)&gt;AU745,"no","yes")</f>
        <v>#REF!</v>
      </c>
      <c r="AV750" s="857" t="e">
        <f aca="false">IF((0.67*AV751)&gt;AV745,"no","yes")</f>
        <v>#REF!</v>
      </c>
      <c r="AW750" s="810"/>
      <c r="AX750" s="857" t="e">
        <f aca="false">IF((0.67*AX751)&gt;AX745,"no","yes")</f>
        <v>#REF!</v>
      </c>
      <c r="AY750" s="857" t="e">
        <f aca="false">IF((0.67*AY751)&gt;AY745,"no","yes")</f>
        <v>#REF!</v>
      </c>
      <c r="AZ750" s="810"/>
      <c r="BA750" s="857" t="e">
        <f aca="false">IF((0.67*BA751)&gt;BA745,"no","yes")</f>
        <v>#REF!</v>
      </c>
      <c r="BB750" s="857" t="e">
        <f aca="false">IF((0.67*BB751)&gt;BB745,"no","yes")</f>
        <v>#REF!</v>
      </c>
      <c r="BC750" s="810"/>
      <c r="BD750" s="857" t="e">
        <f aca="false">IF((0.67*BD751)&gt;BD745,"no","yes")</f>
        <v>#REF!</v>
      </c>
      <c r="BE750" s="857" t="e">
        <f aca="false">IF((0.67*BE751)&gt;BE745,"no","yes")</f>
        <v>#REF!</v>
      </c>
      <c r="BF750" s="810"/>
      <c r="BG750" s="857" t="e">
        <f aca="false">IF((0.67*BG751)&gt;BG745,"no","yes")</f>
        <v>#REF!</v>
      </c>
      <c r="BH750" s="857" t="e">
        <f aca="false">IF((0.67*BH751)&gt;BH745,"no","yes")</f>
        <v>#REF!</v>
      </c>
      <c r="BI750" s="863"/>
      <c r="BJ750" s="857" t="e">
        <f aca="false">IF((0.67*BJ751)&gt;BJ745,"no","yes")</f>
        <v>#DIV/0!</v>
      </c>
      <c r="BK750" s="857" t="e">
        <f aca="false">IF((0.67*BK751)&gt;BK745,"no","yes")</f>
        <v>#DIV/0!</v>
      </c>
      <c r="BL750" s="810"/>
      <c r="BM750" s="857" t="e">
        <f aca="false">IF((0.67*BM751)&gt;BM745,"no","yes")</f>
        <v>#DIV/0!</v>
      </c>
      <c r="BN750" s="857" t="e">
        <f aca="false">IF((0.67*BN751)&gt;BN745,"no","yes")</f>
        <v>#DIV/0!</v>
      </c>
      <c r="BO750" s="810"/>
      <c r="BP750" s="857" t="e">
        <f aca="false">IF((0.67*BP751)&gt;BP745,"no","yes")</f>
        <v>#DIV/0!</v>
      </c>
      <c r="BQ750" s="857" t="e">
        <f aca="false">IF((0.67*BQ751)&gt;BQ745,"no","yes")</f>
        <v>#DIV/0!</v>
      </c>
      <c r="BR750" s="810"/>
      <c r="BS750" s="857" t="e">
        <f aca="false">IF((0.67*BS751)&gt;BS745,"no","yes")</f>
        <v>#DIV/0!</v>
      </c>
      <c r="BT750" s="857" t="e">
        <f aca="false">IF((0.67*BT751)&gt;BT745,"no","yes")</f>
        <v>#DIV/0!</v>
      </c>
      <c r="BU750" s="810"/>
      <c r="BV750" s="729"/>
    </row>
    <row r="751" s="667" customFormat="true" ht="14.25" hidden="false" customHeight="false" outlineLevel="0" collapsed="false">
      <c r="C751" s="846"/>
      <c r="D751" s="893"/>
      <c r="E751" s="893"/>
      <c r="F751" s="893"/>
      <c r="G751" s="893"/>
      <c r="H751" s="893"/>
      <c r="I751" s="893"/>
      <c r="J751" s="893"/>
      <c r="K751" s="893"/>
      <c r="L751" s="810"/>
      <c r="M751" s="810"/>
      <c r="N751" s="810"/>
      <c r="O751" s="810"/>
      <c r="P751" s="810"/>
      <c r="Q751" s="810"/>
      <c r="R751" s="810"/>
      <c r="S751" s="865"/>
      <c r="T751" s="916"/>
      <c r="U751" s="916"/>
      <c r="V751" s="894"/>
      <c r="W751" s="895"/>
      <c r="X751" s="896"/>
      <c r="Z751" s="728"/>
      <c r="AP751" s="729"/>
      <c r="AQ751" s="810"/>
      <c r="AR751" s="810"/>
      <c r="AS751" s="810"/>
      <c r="AT751" s="854" t="s">
        <v>371</v>
      </c>
      <c r="AU751" s="857" t="e">
        <f aca="false">_xlfn.STDEV.P(AU725:AU744)</f>
        <v>#REF!</v>
      </c>
      <c r="AV751" s="857" t="e">
        <f aca="false">_xlfn.STDEV.P(AV725:AV744)</f>
        <v>#REF!</v>
      </c>
      <c r="AW751" s="810"/>
      <c r="AX751" s="857" t="e">
        <f aca="false">_xlfn.STDEV.P(AX725:AX744)</f>
        <v>#REF!</v>
      </c>
      <c r="AY751" s="857" t="e">
        <f aca="false">_xlfn.STDEV.P(AY725:AY744)</f>
        <v>#REF!</v>
      </c>
      <c r="AZ751" s="810"/>
      <c r="BA751" s="857" t="e">
        <f aca="false">_xlfn.STDEV.P(BA725:BA744)</f>
        <v>#REF!</v>
      </c>
      <c r="BB751" s="857" t="e">
        <f aca="false">_xlfn.STDEV.P(BB725:BB744)</f>
        <v>#REF!</v>
      </c>
      <c r="BC751" s="810"/>
      <c r="BD751" s="857" t="e">
        <f aca="false">_xlfn.STDEV.P(BD725:BD744)</f>
        <v>#REF!</v>
      </c>
      <c r="BE751" s="857" t="e">
        <f aca="false">_xlfn.STDEV.P(BE725:BE744)</f>
        <v>#REF!</v>
      </c>
      <c r="BF751" s="810"/>
      <c r="BG751" s="857" t="e">
        <f aca="false">_xlfn.STDEV.P(BG725:BG744)</f>
        <v>#REF!</v>
      </c>
      <c r="BH751" s="857" t="e">
        <f aca="false">_xlfn.STDEV.P(BH725:BH744)</f>
        <v>#REF!</v>
      </c>
      <c r="BI751" s="810"/>
      <c r="BJ751" s="857" t="e">
        <f aca="false">_xlfn.STDEV.P(BJ725:BJ744)</f>
        <v>#DIV/0!</v>
      </c>
      <c r="BK751" s="857" t="e">
        <f aca="false">_xlfn.STDEV.P(BK725:BK744)</f>
        <v>#DIV/0!</v>
      </c>
      <c r="BL751" s="810"/>
      <c r="BM751" s="857" t="e">
        <f aca="false">_xlfn.STDEV.P(BM725:BM744)</f>
        <v>#DIV/0!</v>
      </c>
      <c r="BN751" s="857" t="e">
        <f aca="false">_xlfn.STDEV.P(BN725:BN744)</f>
        <v>#DIV/0!</v>
      </c>
      <c r="BO751" s="810"/>
      <c r="BP751" s="857" t="e">
        <f aca="false">_xlfn.STDEV.P(BP725:BP744)</f>
        <v>#DIV/0!</v>
      </c>
      <c r="BQ751" s="857" t="e">
        <f aca="false">_xlfn.STDEV.P(BQ725:BQ744)</f>
        <v>#DIV/0!</v>
      </c>
      <c r="BR751" s="810"/>
      <c r="BS751" s="857" t="e">
        <f aca="false">_xlfn.STDEV.P(BS725:BS744)</f>
        <v>#DIV/0!</v>
      </c>
      <c r="BT751" s="857" t="e">
        <f aca="false">_xlfn.STDEV.P(BT725:BT744)</f>
        <v>#DIV/0!</v>
      </c>
      <c r="BV751" s="729"/>
    </row>
    <row r="752" s="667" customFormat="true" ht="15" hidden="false" customHeight="false" outlineLevel="0" collapsed="false">
      <c r="C752" s="810"/>
      <c r="D752" s="893"/>
      <c r="E752" s="893"/>
      <c r="F752" s="893"/>
      <c r="G752" s="893"/>
      <c r="H752" s="893"/>
      <c r="I752" s="893"/>
      <c r="J752" s="893"/>
      <c r="K752" s="893"/>
      <c r="S752" s="869" t="s">
        <v>373</v>
      </c>
      <c r="T752" s="923"/>
      <c r="U752" s="865"/>
      <c r="V752" s="897"/>
      <c r="W752" s="898"/>
      <c r="X752" s="899"/>
      <c r="Z752" s="728"/>
      <c r="AP752" s="729"/>
      <c r="AQ752" s="810"/>
      <c r="AR752" s="810"/>
      <c r="AS752" s="810"/>
      <c r="AT752" s="863" t="s">
        <v>372</v>
      </c>
      <c r="AU752" s="868" t="n">
        <f aca="false">COUNTIF(AU725:AU744,"&gt;0")</f>
        <v>0</v>
      </c>
      <c r="AV752" s="868" t="n">
        <f aca="false">COUNTIF(AV725:AV744,"&gt;0")</f>
        <v>0</v>
      </c>
      <c r="AW752" s="810"/>
      <c r="AX752" s="868" t="n">
        <f aca="false">COUNTIF(AX725:AX744,"&gt;0")</f>
        <v>0</v>
      </c>
      <c r="AY752" s="868" t="n">
        <f aca="false">COUNTIF(AY725:AY744,"&gt;0")</f>
        <v>0</v>
      </c>
      <c r="AZ752" s="810"/>
      <c r="BA752" s="868" t="n">
        <f aca="false">COUNTIF(BA725:BA744,"&gt;0")</f>
        <v>0</v>
      </c>
      <c r="BB752" s="868" t="n">
        <f aca="false">COUNTIF(BB725:BB744,"&gt;0")</f>
        <v>0</v>
      </c>
      <c r="BC752" s="810"/>
      <c r="BD752" s="868" t="n">
        <f aca="false">COUNTIF(BD725:BD744,"&gt;0")</f>
        <v>0</v>
      </c>
      <c r="BE752" s="868" t="n">
        <f aca="false">COUNTIF(BE725:BE744,"&gt;0")</f>
        <v>0</v>
      </c>
      <c r="BF752" s="810"/>
      <c r="BG752" s="868" t="n">
        <f aca="false">COUNTIF(BG725:BG744,"&gt;0")</f>
        <v>0</v>
      </c>
      <c r="BH752" s="868" t="n">
        <f aca="false">COUNTIF(BH725:BH744,"&gt;0")</f>
        <v>0</v>
      </c>
      <c r="BI752" s="810"/>
      <c r="BJ752" s="868" t="n">
        <f aca="false">COUNTIF(BJ725:BJ744,"&gt;0")</f>
        <v>0</v>
      </c>
      <c r="BK752" s="868" t="n">
        <f aca="false">COUNTIF(BK725:BK744,"&gt;0")</f>
        <v>0</v>
      </c>
      <c r="BL752" s="810"/>
      <c r="BM752" s="868" t="n">
        <f aca="false">COUNTIF(BM725:BM744,"&gt;0")</f>
        <v>0</v>
      </c>
      <c r="BN752" s="868" t="n">
        <f aca="false">COUNTIF(BN725:BN744,"&gt;0")</f>
        <v>0</v>
      </c>
      <c r="BO752" s="810"/>
      <c r="BP752" s="868" t="n">
        <f aca="false">COUNTIF(BP725:BP744,"&gt;0")</f>
        <v>0</v>
      </c>
      <c r="BQ752" s="868" t="n">
        <f aca="false">COUNTIF(BQ725:BQ744,"&gt;0")</f>
        <v>0</v>
      </c>
      <c r="BR752" s="810"/>
      <c r="BS752" s="868" t="n">
        <f aca="false">COUNTIF(BS725:BS744,"&gt;0")</f>
        <v>0</v>
      </c>
      <c r="BT752" s="868" t="n">
        <f aca="false">COUNTIF(BT725:BT744,"&gt;0")</f>
        <v>0</v>
      </c>
      <c r="BV752" s="729"/>
    </row>
    <row r="753" s="667" customFormat="true" ht="14.25" hidden="false" customHeight="false" outlineLevel="0" collapsed="false">
      <c r="C753" s="669"/>
      <c r="D753" s="900"/>
      <c r="E753" s="900"/>
      <c r="F753" s="900"/>
      <c r="G753" s="900"/>
      <c r="H753" s="900"/>
      <c r="I753" s="900"/>
      <c r="J753" s="900"/>
      <c r="K753" s="900"/>
      <c r="L753" s="736"/>
      <c r="S753" s="954" t="s">
        <v>166</v>
      </c>
      <c r="T753" s="708"/>
      <c r="U753" s="810"/>
      <c r="V753" s="897"/>
      <c r="W753" s="898"/>
      <c r="X753" s="899"/>
      <c r="Z753" s="728"/>
      <c r="AP753" s="729"/>
      <c r="AT753" s="905"/>
      <c r="BV753" s="729"/>
    </row>
    <row r="754" s="667" customFormat="true" ht="14.25" hidden="false" customHeight="false" outlineLevel="0" collapsed="false">
      <c r="C754" s="669"/>
      <c r="D754" s="900"/>
      <c r="E754" s="900"/>
      <c r="F754" s="900"/>
      <c r="G754" s="900"/>
      <c r="H754" s="900"/>
      <c r="I754" s="900"/>
      <c r="J754" s="900"/>
      <c r="K754" s="900"/>
      <c r="L754" s="736"/>
      <c r="S754" s="955"/>
      <c r="T754" s="708"/>
      <c r="U754" s="810"/>
      <c r="V754" s="902"/>
      <c r="W754" s="903"/>
      <c r="X754" s="904"/>
      <c r="Z754" s="728"/>
      <c r="AP754" s="729"/>
      <c r="AT754" s="905"/>
      <c r="BV754" s="729"/>
    </row>
    <row r="755" s="667" customFormat="true" ht="18" hidden="false" customHeight="false" outlineLevel="0" collapsed="false">
      <c r="C755" s="669"/>
      <c r="D755" s="900"/>
      <c r="E755" s="900"/>
      <c r="F755" s="900"/>
      <c r="G755" s="900"/>
      <c r="H755" s="900"/>
      <c r="I755" s="900"/>
      <c r="J755" s="900"/>
      <c r="K755" s="900"/>
      <c r="L755" s="736"/>
      <c r="S755" s="708"/>
      <c r="T755" s="708"/>
      <c r="U755" s="810"/>
      <c r="V755" s="810"/>
      <c r="W755" s="810"/>
      <c r="X755" s="810"/>
      <c r="Z755" s="728"/>
      <c r="AP755" s="805"/>
      <c r="AQ755" s="927"/>
      <c r="AR755" s="927"/>
      <c r="AS755" s="921"/>
      <c r="AT755" s="921"/>
      <c r="AU755" s="921"/>
      <c r="AV755" s="921"/>
      <c r="AW755" s="921"/>
      <c r="AX755" s="921"/>
      <c r="AY755" s="921"/>
      <c r="AZ755" s="921"/>
      <c r="BA755" s="921"/>
      <c r="BB755" s="921"/>
      <c r="BC755" s="921"/>
      <c r="BD755" s="921"/>
      <c r="BE755" s="921"/>
      <c r="BF755" s="921"/>
      <c r="BG755" s="921"/>
      <c r="BH755" s="921"/>
      <c r="BI755" s="921"/>
      <c r="BJ755" s="921"/>
      <c r="BK755" s="921"/>
      <c r="BL755" s="921"/>
      <c r="BM755" s="921"/>
      <c r="BN755" s="921"/>
      <c r="BO755" s="921"/>
      <c r="BP755" s="921"/>
      <c r="BQ755" s="921"/>
      <c r="BR755" s="921"/>
      <c r="BS755" s="921"/>
      <c r="BT755" s="921"/>
      <c r="BU755" s="921"/>
      <c r="BV755" s="805"/>
    </row>
    <row r="756" s="667" customFormat="true" ht="15" hidden="false" customHeight="false" outlineLevel="0" collapsed="false">
      <c r="A756" s="628"/>
      <c r="B756" s="628"/>
      <c r="C756" s="628"/>
      <c r="D756" s="628"/>
      <c r="E756" s="628"/>
      <c r="F756" s="628"/>
      <c r="G756" s="628"/>
      <c r="H756" s="628"/>
      <c r="I756" s="628"/>
      <c r="J756" s="628"/>
      <c r="K756" s="628"/>
      <c r="L756" s="628"/>
      <c r="M756" s="628"/>
      <c r="N756" s="628"/>
      <c r="O756" s="628"/>
      <c r="P756" s="628"/>
      <c r="Q756" s="628"/>
      <c r="R756" s="628"/>
      <c r="S756" s="628"/>
      <c r="T756" s="628"/>
      <c r="U756" s="708"/>
      <c r="V756" s="708"/>
      <c r="Z756" s="728"/>
      <c r="AP756" s="729"/>
      <c r="AQ756" s="905"/>
      <c r="AR756" s="905"/>
      <c r="AS756" s="905"/>
      <c r="AT756" s="681"/>
      <c r="AU756" s="905"/>
      <c r="AV756" s="905"/>
      <c r="AW756" s="905"/>
      <c r="AX756" s="905"/>
      <c r="AY756" s="905"/>
      <c r="AZ756" s="905"/>
      <c r="BA756" s="905"/>
      <c r="BB756" s="905"/>
      <c r="BC756" s="905"/>
      <c r="BD756" s="905"/>
      <c r="BE756" s="905"/>
      <c r="BF756" s="905"/>
      <c r="BG756" s="905"/>
      <c r="BH756" s="905"/>
      <c r="BI756" s="905"/>
      <c r="BJ756" s="905"/>
      <c r="BK756" s="905"/>
      <c r="BL756" s="905"/>
      <c r="BM756" s="905"/>
      <c r="BN756" s="905"/>
      <c r="BO756" s="905"/>
      <c r="BP756" s="905"/>
      <c r="BQ756" s="905"/>
      <c r="BR756" s="905"/>
      <c r="BS756" s="905"/>
      <c r="BT756" s="905"/>
      <c r="BU756" s="905"/>
      <c r="BV756" s="729"/>
    </row>
    <row r="757" s="667" customFormat="true" ht="15" hidden="false" customHeight="false" outlineLevel="0" collapsed="false">
      <c r="A757" s="628"/>
      <c r="B757" s="628"/>
      <c r="C757" s="628"/>
      <c r="D757" s="628"/>
      <c r="E757" s="628"/>
      <c r="F757" s="628"/>
      <c r="G757" s="628"/>
      <c r="H757" s="628"/>
      <c r="I757" s="628"/>
      <c r="J757" s="628"/>
      <c r="K757" s="628"/>
      <c r="L757" s="628"/>
      <c r="M757" s="628"/>
      <c r="N757" s="628"/>
      <c r="O757" s="628"/>
      <c r="P757" s="628"/>
      <c r="Q757" s="628"/>
      <c r="R757" s="628"/>
      <c r="S757" s="628"/>
      <c r="T757" s="628"/>
      <c r="U757" s="708"/>
      <c r="V757" s="708"/>
      <c r="Z757" s="728"/>
      <c r="AP757" s="729"/>
      <c r="AQ757" s="905"/>
      <c r="AR757" s="905"/>
      <c r="AS757" s="905"/>
      <c r="AT757" s="681"/>
      <c r="AU757" s="905"/>
      <c r="AV757" s="905"/>
      <c r="AW757" s="905"/>
      <c r="AX757" s="905"/>
      <c r="AY757" s="905"/>
      <c r="AZ757" s="905"/>
      <c r="BA757" s="905"/>
      <c r="BB757" s="905"/>
      <c r="BC757" s="905"/>
      <c r="BD757" s="905"/>
      <c r="BE757" s="905"/>
      <c r="BF757" s="905"/>
      <c r="BG757" s="905"/>
      <c r="BH757" s="905"/>
      <c r="BI757" s="905"/>
      <c r="BJ757" s="905"/>
      <c r="BK757" s="905"/>
      <c r="BL757" s="905"/>
      <c r="BM757" s="905"/>
      <c r="BN757" s="905"/>
      <c r="BO757" s="905"/>
      <c r="BP757" s="905"/>
      <c r="BQ757" s="905"/>
      <c r="BR757" s="905"/>
      <c r="BS757" s="905"/>
      <c r="BT757" s="905"/>
      <c r="BU757" s="905"/>
      <c r="BV757" s="729"/>
    </row>
    <row r="758" s="667" customFormat="true" ht="15" hidden="false" customHeight="false" outlineLevel="0" collapsed="false">
      <c r="A758" s="628"/>
      <c r="B758" s="628"/>
      <c r="C758" s="628"/>
      <c r="D758" s="628"/>
      <c r="E758" s="628"/>
      <c r="F758" s="628"/>
      <c r="G758" s="628"/>
      <c r="H758" s="628"/>
      <c r="I758" s="628"/>
      <c r="J758" s="628"/>
      <c r="K758" s="628"/>
      <c r="L758" s="628"/>
      <c r="M758" s="628"/>
      <c r="N758" s="628"/>
      <c r="O758" s="628"/>
      <c r="P758" s="628"/>
      <c r="Q758" s="628"/>
      <c r="R758" s="628"/>
      <c r="S758" s="628"/>
      <c r="T758" s="628"/>
      <c r="U758" s="708"/>
      <c r="V758" s="708"/>
      <c r="Z758" s="728"/>
      <c r="AP758" s="729"/>
      <c r="AQ758" s="905"/>
      <c r="AR758" s="905"/>
      <c r="AS758" s="905"/>
      <c r="AT758" s="681"/>
      <c r="AU758" s="905"/>
      <c r="AV758" s="905"/>
      <c r="AW758" s="905"/>
      <c r="AX758" s="905"/>
      <c r="AY758" s="905"/>
      <c r="AZ758" s="905"/>
      <c r="BA758" s="905"/>
      <c r="BB758" s="905"/>
      <c r="BC758" s="905"/>
      <c r="BD758" s="905"/>
      <c r="BE758" s="905"/>
      <c r="BF758" s="905"/>
      <c r="BG758" s="905"/>
      <c r="BH758" s="905"/>
      <c r="BI758" s="905"/>
      <c r="BJ758" s="905"/>
      <c r="BK758" s="905"/>
      <c r="BL758" s="905"/>
      <c r="BM758" s="905"/>
      <c r="BN758" s="905"/>
      <c r="BO758" s="905"/>
      <c r="BP758" s="905"/>
      <c r="BQ758" s="905"/>
      <c r="BR758" s="905"/>
      <c r="BS758" s="905"/>
      <c r="BT758" s="905"/>
      <c r="BU758" s="905"/>
      <c r="BV758" s="729"/>
    </row>
    <row r="759" s="931" customFormat="true" ht="27.75" hidden="false" customHeight="false" outlineLevel="0" collapsed="false">
      <c r="A759" s="930" t="s">
        <v>567</v>
      </c>
      <c r="B759" s="930"/>
      <c r="T759" s="932"/>
      <c r="U759" s="932"/>
      <c r="V759" s="932"/>
      <c r="W759" s="932"/>
      <c r="AQ759" s="932"/>
      <c r="AR759" s="932"/>
      <c r="AS759" s="932"/>
      <c r="AT759" s="932"/>
      <c r="AU759" s="932"/>
      <c r="AV759" s="932"/>
      <c r="AW759" s="932"/>
      <c r="AX759" s="932"/>
      <c r="AY759" s="932"/>
      <c r="AZ759" s="932"/>
      <c r="BA759" s="932"/>
      <c r="BB759" s="932"/>
      <c r="BC759" s="932"/>
      <c r="BD759" s="932"/>
      <c r="BE759" s="932"/>
      <c r="BF759" s="932"/>
      <c r="BG759" s="932"/>
      <c r="BH759" s="932"/>
      <c r="BI759" s="932"/>
      <c r="BJ759" s="932"/>
      <c r="BK759" s="932"/>
      <c r="BL759" s="932"/>
      <c r="BM759" s="932"/>
      <c r="BN759" s="932"/>
      <c r="BO759" s="932"/>
      <c r="BP759" s="932"/>
      <c r="BQ759" s="932"/>
      <c r="BR759" s="932"/>
      <c r="BS759" s="932"/>
      <c r="BT759" s="932"/>
      <c r="BU759" s="932"/>
    </row>
    <row r="760" s="667" customFormat="true" ht="15" hidden="false" customHeight="false" outlineLevel="0" collapsed="false">
      <c r="A760" s="628"/>
      <c r="B760" s="628"/>
      <c r="C760" s="628"/>
      <c r="D760" s="628"/>
      <c r="E760" s="628"/>
      <c r="F760" s="628"/>
      <c r="G760" s="628"/>
      <c r="H760" s="628"/>
      <c r="I760" s="628"/>
      <c r="J760" s="628"/>
      <c r="K760" s="628"/>
      <c r="L760" s="628"/>
      <c r="M760" s="628"/>
      <c r="N760" s="628"/>
      <c r="O760" s="628"/>
      <c r="P760" s="628"/>
      <c r="Q760" s="628"/>
      <c r="R760" s="628"/>
      <c r="S760" s="628"/>
      <c r="T760" s="628"/>
      <c r="U760" s="708"/>
      <c r="V760" s="708"/>
      <c r="Z760" s="728"/>
      <c r="AP760" s="729"/>
      <c r="AQ760" s="905"/>
      <c r="AR760" s="905"/>
      <c r="AS760" s="905"/>
      <c r="AT760" s="681"/>
      <c r="AU760" s="905"/>
      <c r="AV760" s="905"/>
      <c r="AW760" s="905"/>
      <c r="AX760" s="905"/>
      <c r="AY760" s="905"/>
      <c r="AZ760" s="905"/>
      <c r="BA760" s="905"/>
      <c r="BB760" s="905"/>
      <c r="BC760" s="905"/>
      <c r="BD760" s="905"/>
      <c r="BE760" s="905"/>
      <c r="BF760" s="905"/>
      <c r="BG760" s="905"/>
      <c r="BH760" s="905"/>
      <c r="BI760" s="905"/>
      <c r="BJ760" s="905"/>
      <c r="BK760" s="905"/>
      <c r="BL760" s="905"/>
      <c r="BM760" s="905"/>
      <c r="BN760" s="905"/>
      <c r="BO760" s="905"/>
      <c r="BP760" s="905"/>
      <c r="BQ760" s="905"/>
      <c r="BR760" s="905"/>
      <c r="BS760" s="905"/>
      <c r="BT760" s="905"/>
      <c r="BU760" s="905"/>
      <c r="BV760" s="729"/>
    </row>
    <row r="761" s="860" customFormat="true" ht="18" hidden="false" customHeight="false" outlineLevel="0" collapsed="false">
      <c r="A761" s="800" t="n">
        <f aca="false">1+A722</f>
        <v>21</v>
      </c>
      <c r="B761" s="800"/>
      <c r="C761" s="612" t="s">
        <v>568</v>
      </c>
      <c r="D761" s="881"/>
      <c r="E761" s="956"/>
      <c r="F761" s="956"/>
      <c r="G761" s="956"/>
      <c r="H761" s="802"/>
      <c r="I761" s="802"/>
      <c r="J761" s="802"/>
      <c r="K761" s="881"/>
      <c r="L761" s="881"/>
      <c r="M761" s="802"/>
      <c r="N761" s="956"/>
      <c r="O761" s="956"/>
      <c r="S761" s="957" t="s">
        <v>323</v>
      </c>
      <c r="T761" s="957"/>
      <c r="U761" s="957"/>
      <c r="V761" s="957"/>
      <c r="Z761" s="727"/>
      <c r="AQ761" s="804" t="n">
        <f aca="false">A761</f>
        <v>21</v>
      </c>
      <c r="AR761" s="804" t="str">
        <f aca="false">C761</f>
        <v>Sequestration Rates</v>
      </c>
      <c r="AS761" s="805"/>
      <c r="AT761" s="806"/>
      <c r="AU761" s="805"/>
      <c r="AV761" s="805"/>
      <c r="AW761" s="805"/>
      <c r="AX761" s="805"/>
      <c r="AY761" s="805"/>
      <c r="AZ761" s="805"/>
      <c r="BA761" s="805"/>
      <c r="BB761" s="805"/>
      <c r="BC761" s="805"/>
      <c r="BD761" s="805"/>
      <c r="BE761" s="805"/>
      <c r="BF761" s="805"/>
      <c r="BG761" s="805"/>
      <c r="BH761" s="805"/>
      <c r="BI761" s="805"/>
      <c r="BJ761" s="805"/>
      <c r="BK761" s="805"/>
      <c r="BL761" s="805"/>
      <c r="BM761" s="805"/>
      <c r="BN761" s="805"/>
      <c r="BO761" s="805"/>
      <c r="BP761" s="805"/>
      <c r="BQ761" s="805"/>
      <c r="BR761" s="805"/>
      <c r="BS761" s="805"/>
      <c r="BT761" s="805"/>
      <c r="BU761" s="805"/>
    </row>
    <row r="762" s="810" customFormat="true" ht="15" hidden="false" customHeight="false" outlineLevel="0" collapsed="false">
      <c r="A762" s="884"/>
      <c r="B762" s="884"/>
      <c r="C762" s="884"/>
      <c r="D762" s="785"/>
      <c r="E762" s="785"/>
      <c r="F762" s="785"/>
      <c r="G762" s="785"/>
      <c r="H762" s="785"/>
      <c r="K762" s="785"/>
      <c r="L762" s="785"/>
      <c r="T762" s="838"/>
      <c r="U762" s="838"/>
      <c r="Z762" s="727"/>
      <c r="AP762" s="860"/>
      <c r="AQ762" s="628"/>
      <c r="AR762" s="628"/>
      <c r="AS762" s="628"/>
      <c r="AT762" s="628"/>
      <c r="AU762" s="809" t="e">
        <f aca="false">IF($AT$44="Region",'Advanced Controls'!$A$59,#REF!)</f>
        <v>#REF!</v>
      </c>
      <c r="AV762" s="809"/>
      <c r="AW762" s="628"/>
      <c r="AX762" s="809" t="e">
        <f aca="false">IF($AT$44="Region",'Advanced Controls'!$A$60,#REF!)</f>
        <v>#REF!</v>
      </c>
      <c r="AY762" s="809"/>
      <c r="AZ762" s="628"/>
      <c r="BA762" s="809" t="e">
        <f aca="false">IF($AT$44="Region",'Advanced Controls'!$A$61,#REF!)</f>
        <v>#REF!</v>
      </c>
      <c r="BB762" s="809"/>
      <c r="BC762" s="628"/>
      <c r="BD762" s="809" t="e">
        <f aca="false">IF($AT$44="Region",'Advanced Controls'!$A$62,#REF!)</f>
        <v>#REF!</v>
      </c>
      <c r="BE762" s="809"/>
      <c r="BF762" s="628"/>
      <c r="BG762" s="809" t="e">
        <f aca="false">IF($AT$44="Region",'Advanced Controls'!$A$63,#REF!)</f>
        <v>#REF!</v>
      </c>
      <c r="BH762" s="809"/>
      <c r="BI762" s="628"/>
      <c r="BJ762" s="809" t="s">
        <v>80</v>
      </c>
      <c r="BK762" s="809"/>
      <c r="BL762" s="628"/>
      <c r="BM762" s="809" t="s">
        <v>81</v>
      </c>
      <c r="BN762" s="809"/>
      <c r="BO762" s="628"/>
      <c r="BP762" s="809" t="s">
        <v>82</v>
      </c>
      <c r="BQ762" s="809"/>
      <c r="BR762" s="628"/>
      <c r="BS762" s="809" t="s">
        <v>83</v>
      </c>
      <c r="BT762" s="809"/>
      <c r="BU762" s="628"/>
      <c r="BV762" s="860"/>
    </row>
    <row r="763" s="810" customFormat="true" ht="45.75" hidden="false" customHeight="false" outlineLevel="0" collapsed="false">
      <c r="A763" s="848" t="s">
        <v>329</v>
      </c>
      <c r="B763" s="812" t="s">
        <v>104</v>
      </c>
      <c r="C763" s="816" t="s">
        <v>330</v>
      </c>
      <c r="D763" s="907" t="s">
        <v>331</v>
      </c>
      <c r="E763" s="907" t="s">
        <v>332</v>
      </c>
      <c r="F763" s="816" t="s">
        <v>333</v>
      </c>
      <c r="G763" s="815" t="s">
        <v>326</v>
      </c>
      <c r="H763" s="816" t="s">
        <v>334</v>
      </c>
      <c r="I763" s="816" t="s">
        <v>335</v>
      </c>
      <c r="J763" s="816" t="s">
        <v>336</v>
      </c>
      <c r="K763" s="908" t="s">
        <v>337</v>
      </c>
      <c r="L763" s="818" t="s">
        <v>338</v>
      </c>
      <c r="M763" s="819" t="s">
        <v>339</v>
      </c>
      <c r="N763" s="820" t="s">
        <v>340</v>
      </c>
      <c r="O763" s="821" t="s">
        <v>341</v>
      </c>
      <c r="P763" s="821" t="s">
        <v>342</v>
      </c>
      <c r="Q763" s="807"/>
      <c r="R763" s="822" t="s">
        <v>343</v>
      </c>
      <c r="S763" s="823" t="s">
        <v>344</v>
      </c>
      <c r="T763" s="824" t="s">
        <v>345</v>
      </c>
      <c r="U763" s="823" t="s">
        <v>346</v>
      </c>
      <c r="V763" s="825" t="s">
        <v>347</v>
      </c>
      <c r="W763" s="807"/>
      <c r="X763" s="807"/>
      <c r="Z763" s="727"/>
      <c r="AP763" s="860"/>
      <c r="AQ763" s="807"/>
      <c r="AR763" s="807"/>
      <c r="AS763" s="825" t="s">
        <v>348</v>
      </c>
      <c r="AT763" s="807"/>
      <c r="AU763" s="826" t="s">
        <v>344</v>
      </c>
      <c r="AV763" s="827" t="s">
        <v>345</v>
      </c>
      <c r="AW763" s="807"/>
      <c r="AX763" s="826" t="s">
        <v>344</v>
      </c>
      <c r="AY763" s="827" t="s">
        <v>345</v>
      </c>
      <c r="AZ763" s="807"/>
      <c r="BA763" s="826" t="s">
        <v>344</v>
      </c>
      <c r="BB763" s="827" t="s">
        <v>345</v>
      </c>
      <c r="BC763" s="807"/>
      <c r="BD763" s="826" t="s">
        <v>344</v>
      </c>
      <c r="BE763" s="827" t="s">
        <v>345</v>
      </c>
      <c r="BF763" s="807"/>
      <c r="BG763" s="826" t="s">
        <v>344</v>
      </c>
      <c r="BH763" s="827" t="s">
        <v>345</v>
      </c>
      <c r="BI763" s="807"/>
      <c r="BJ763" s="826" t="s">
        <v>344</v>
      </c>
      <c r="BK763" s="827" t="s">
        <v>345</v>
      </c>
      <c r="BL763" s="807"/>
      <c r="BM763" s="826" t="s">
        <v>344</v>
      </c>
      <c r="BN763" s="827" t="s">
        <v>345</v>
      </c>
      <c r="BO763" s="807"/>
      <c r="BP763" s="826" t="s">
        <v>344</v>
      </c>
      <c r="BQ763" s="827" t="s">
        <v>345</v>
      </c>
      <c r="BR763" s="807"/>
      <c r="BS763" s="826" t="s">
        <v>344</v>
      </c>
      <c r="BT763" s="827" t="s">
        <v>345</v>
      </c>
      <c r="BU763" s="807"/>
      <c r="BV763" s="860"/>
    </row>
    <row r="764" s="810" customFormat="true" ht="15" hidden="false" customHeight="false" outlineLevel="0" collapsed="false">
      <c r="A764" s="828" t="n">
        <v>1</v>
      </c>
      <c r="B764" s="829" t="str">
        <f aca="false">CONCATENATE(G764,": ",C764)</f>
        <v>Tropical-Humid: Andrade 2008 </v>
      </c>
      <c r="C764" s="831" t="s">
        <v>569</v>
      </c>
      <c r="D764" s="831" t="s">
        <v>570</v>
      </c>
      <c r="E764" s="831" t="s">
        <v>79</v>
      </c>
      <c r="F764" s="871" t="s">
        <v>396</v>
      </c>
      <c r="G764" s="831" t="s">
        <v>528</v>
      </c>
      <c r="H764" s="832" t="s">
        <v>252</v>
      </c>
      <c r="I764" s="830" t="n">
        <v>2008</v>
      </c>
      <c r="J764" s="830"/>
      <c r="K764" s="891"/>
      <c r="L764" s="834" t="s">
        <v>571</v>
      </c>
      <c r="M764" s="891"/>
      <c r="N764" s="836" t="s">
        <v>571</v>
      </c>
      <c r="O764" s="837"/>
      <c r="P764" s="833" t="s">
        <v>572</v>
      </c>
      <c r="Q764" s="838"/>
      <c r="R764" s="839"/>
      <c r="S764" s="840" t="str">
        <f aca="false">IF(R764="Y","",IF(AND(M764="",K764=""),"",IF(M764="",K764,M764)))</f>
        <v/>
      </c>
      <c r="T764" s="841" t="str">
        <f aca="false">IF(S764="","",IF($S$811="Y",U764,IF(S764&gt;=$S$803-$AB$35*$S$807,IF(S764&lt;=$S$803+$AB$35*$S$807,S764,""),"")))</f>
        <v/>
      </c>
      <c r="U764" s="840" t="str">
        <f aca="false">IF(R764="Y","",IF(AND(M764="",K764=""),"",IF(M764="",K764*O764,M764*O764)))</f>
        <v/>
      </c>
      <c r="V764" s="842" t="str">
        <f aca="false">IF(AND(N764="",L764=""),"",IF(N764="",L764,N764))</f>
        <v>t C/ha/yr</v>
      </c>
      <c r="W764" s="628"/>
      <c r="X764" s="628"/>
      <c r="Z764" s="727"/>
      <c r="AP764" s="860"/>
      <c r="AQ764" s="628"/>
      <c r="AR764" s="628"/>
      <c r="AS764" s="843" t="str">
        <f aca="false">$U764</f>
        <v/>
      </c>
      <c r="AT764" s="628"/>
      <c r="AU764" s="843" t="e">
        <f aca="false">IF($AT$44="region",IF($E764=AU$762,$S764,""),IF($G764=AU$762,$S764,""))</f>
        <v>#REF!</v>
      </c>
      <c r="AV764" s="843" t="e">
        <f aca="false">IF($AT$44="Region",IF($E764=AU$762,$T764,""),IF($G764=AU$762,$T764,""))</f>
        <v>#REF!</v>
      </c>
      <c r="AW764" s="628"/>
      <c r="AX764" s="843" t="e">
        <f aca="false">IF($AT$44="region",IF($E764=AX$762,$S764,""),IF($G764=AX$762,$S764,""))</f>
        <v>#REF!</v>
      </c>
      <c r="AY764" s="843" t="e">
        <f aca="false">IF($AT$44="Region",IF($E764=AX$762,$T764,""),IF($G764=AX$762,$T764,""))</f>
        <v>#REF!</v>
      </c>
      <c r="AZ764" s="628"/>
      <c r="BA764" s="843" t="e">
        <f aca="false">IF($AT$44="region",IF($E764=BA$762,$S764,""),IF($G764=BA$762,$S764,""))</f>
        <v>#REF!</v>
      </c>
      <c r="BB764" s="843" t="e">
        <f aca="false">IF($AT$44="Region",IF($E764=BA$762,$T764,""),IF($G764=BA$762,$T764,""))</f>
        <v>#REF!</v>
      </c>
      <c r="BC764" s="628"/>
      <c r="BD764" s="843" t="e">
        <f aca="false">IF($AT$44="region",IF($E764=BD$762,$S764,""),IF($G764=BD$762,$S764,""))</f>
        <v>#REF!</v>
      </c>
      <c r="BE764" s="843" t="e">
        <f aca="false">IF($AT$44="Region",IF($E764=BD$762,$T764,""),IF($G764=BD$762,$T764,""))</f>
        <v>#REF!</v>
      </c>
      <c r="BF764" s="628"/>
      <c r="BG764" s="843" t="e">
        <f aca="false">IF($AT$44="region",IF($E764=BG$762,$S764,""),IF($G764=BG$762,$S764,""))</f>
        <v>#REF!</v>
      </c>
      <c r="BH764" s="843" t="e">
        <f aca="false">IF($AT$44="Region",IF($E764=BG$762,$T764,""),IF($G764=BG$762,$T764,""))</f>
        <v>#REF!</v>
      </c>
      <c r="BI764" s="628"/>
      <c r="BJ764" s="843" t="str">
        <f aca="false">IF($E764=$BJ$47,S764,"")</f>
        <v/>
      </c>
      <c r="BK764" s="843" t="str">
        <f aca="false">IF($E764=$BJ$47,T764,"")</f>
        <v/>
      </c>
      <c r="BL764" s="628"/>
      <c r="BM764" s="843" t="str">
        <f aca="false">IF($E764=$BM$47,S764,"")</f>
        <v/>
      </c>
      <c r="BN764" s="843" t="str">
        <f aca="false">IF($E764=$BM$47,T764,"")</f>
        <v/>
      </c>
      <c r="BO764" s="628"/>
      <c r="BP764" s="843" t="str">
        <f aca="false">IF($E764=$BP$47,S764,"")</f>
        <v/>
      </c>
      <c r="BQ764" s="843" t="str">
        <f aca="false">IF($E764=$BP$47,T764,"")</f>
        <v/>
      </c>
      <c r="BR764" s="628"/>
      <c r="BS764" s="843" t="str">
        <f aca="false">IF($E764=$BS$47,S764,"")</f>
        <v/>
      </c>
      <c r="BT764" s="843" t="str">
        <f aca="false">IF($E764=$BS$47,T764,"")</f>
        <v/>
      </c>
      <c r="BU764" s="628"/>
      <c r="BV764" s="860"/>
    </row>
    <row r="765" s="810" customFormat="true" ht="15" hidden="false" customHeight="false" outlineLevel="0" collapsed="false">
      <c r="A765" s="828" t="n">
        <v>2</v>
      </c>
      <c r="B765" s="829" t="str">
        <f aca="false">CONCATENATE(G765,": ",C765)</f>
        <v>Tropical-Humid: Andrade 2008 : </v>
      </c>
      <c r="C765" s="831" t="s">
        <v>573</v>
      </c>
      <c r="D765" s="831" t="s">
        <v>570</v>
      </c>
      <c r="E765" s="831" t="s">
        <v>79</v>
      </c>
      <c r="F765" s="871" t="s">
        <v>396</v>
      </c>
      <c r="G765" s="831" t="s">
        <v>528</v>
      </c>
      <c r="H765" s="832" t="s">
        <v>252</v>
      </c>
      <c r="I765" s="830" t="n">
        <v>2008</v>
      </c>
      <c r="J765" s="830"/>
      <c r="K765" s="891"/>
      <c r="L765" s="834" t="s">
        <v>571</v>
      </c>
      <c r="M765" s="891"/>
      <c r="N765" s="836" t="s">
        <v>571</v>
      </c>
      <c r="O765" s="837"/>
      <c r="P765" s="833" t="s">
        <v>574</v>
      </c>
      <c r="Q765" s="838"/>
      <c r="R765" s="839" t="s">
        <v>100</v>
      </c>
      <c r="S765" s="840" t="str">
        <f aca="false">IF(R765="Y","",IF(AND(M765="",K765=""),"",IF(M765="",K765,M765)))</f>
        <v/>
      </c>
      <c r="T765" s="841" t="str">
        <f aca="false">IF(S765="","",IF($S$811="Y",U765,IF(S765&gt;=$S$803-$AB$35*$S$807,IF(S765&lt;=$S$803+$AB$35*$S$807,S765,""),"")))</f>
        <v/>
      </c>
      <c r="U765" s="840" t="str">
        <f aca="false">IF(R765="Y","",IF(AND(M765="",K765=""),"",IF(M765="",K765*O765,M765*O765)))</f>
        <v/>
      </c>
      <c r="V765" s="842" t="str">
        <f aca="false">IF(AND(N765="",L765=""),"",IF(N765="",L765,N765))</f>
        <v>t C/ha/yr</v>
      </c>
      <c r="W765" s="628"/>
      <c r="X765" s="628"/>
      <c r="Z765" s="727"/>
      <c r="AP765" s="860"/>
      <c r="AQ765" s="628"/>
      <c r="AR765" s="628"/>
      <c r="AS765" s="843" t="str">
        <f aca="false">$U765</f>
        <v/>
      </c>
      <c r="AT765" s="628"/>
      <c r="AU765" s="843" t="e">
        <f aca="false">IF($AT$44="region",IF($E765=AU$762,$S765,""),IF($G765=AU$762,$S765,""))</f>
        <v>#REF!</v>
      </c>
      <c r="AV765" s="843" t="e">
        <f aca="false">IF($AT$44="Region",IF($E765=AU$762,$T765,""),IF($G765=AU$762,$T765,""))</f>
        <v>#REF!</v>
      </c>
      <c r="AW765" s="628"/>
      <c r="AX765" s="843" t="e">
        <f aca="false">IF($AT$44="region",IF($E765=AX$762,$S765,""),IF($G765=AX$762,$S765,""))</f>
        <v>#REF!</v>
      </c>
      <c r="AY765" s="843" t="e">
        <f aca="false">IF($AT$44="Region",IF($E765=AX$762,$T765,""),IF($G765=AX$762,$T765,""))</f>
        <v>#REF!</v>
      </c>
      <c r="AZ765" s="628"/>
      <c r="BA765" s="843" t="e">
        <f aca="false">IF($AT$44="region",IF($E765=BA$762,$S765,""),IF($G765=BA$762,$S765,""))</f>
        <v>#REF!</v>
      </c>
      <c r="BB765" s="843" t="e">
        <f aca="false">IF($AT$44="Region",IF($E765=BA$762,$T765,""),IF($G765=BA$762,$T765,""))</f>
        <v>#REF!</v>
      </c>
      <c r="BC765" s="628"/>
      <c r="BD765" s="843" t="e">
        <f aca="false">IF($AT$44="region",IF($E765=BD$762,$S765,""),IF($G765=BD$762,$S765,""))</f>
        <v>#REF!</v>
      </c>
      <c r="BE765" s="843" t="e">
        <f aca="false">IF($AT$44="Region",IF($E765=BD$762,$T765,""),IF($G765=BD$762,$T765,""))</f>
        <v>#REF!</v>
      </c>
      <c r="BF765" s="628"/>
      <c r="BG765" s="843" t="e">
        <f aca="false">IF($AT$44="region",IF($E765=BG$762,$S765,""),IF($G765=BG$762,$S765,""))</f>
        <v>#REF!</v>
      </c>
      <c r="BH765" s="843" t="e">
        <f aca="false">IF($AT$44="Region",IF($E765=BG$762,$T765,""),IF($G765=BG$762,$T765,""))</f>
        <v>#REF!</v>
      </c>
      <c r="BI765" s="628"/>
      <c r="BJ765" s="843" t="str">
        <f aca="false">IF($E765=$BJ$47,S765,"")</f>
        <v/>
      </c>
      <c r="BK765" s="843" t="str">
        <f aca="false">IF($E765=$BJ$47,T765,"")</f>
        <v/>
      </c>
      <c r="BL765" s="628"/>
      <c r="BM765" s="843" t="str">
        <f aca="false">IF($E765=$BM$47,S765,"")</f>
        <v/>
      </c>
      <c r="BN765" s="843" t="str">
        <f aca="false">IF($E765=$BM$47,T765,"")</f>
        <v/>
      </c>
      <c r="BO765" s="628"/>
      <c r="BP765" s="843" t="str">
        <f aca="false">IF($E765=$BP$47,S765,"")</f>
        <v/>
      </c>
      <c r="BQ765" s="843" t="str">
        <f aca="false">IF($E765=$BP$47,T765,"")</f>
        <v/>
      </c>
      <c r="BR765" s="628"/>
      <c r="BS765" s="843" t="str">
        <f aca="false">IF($E765=$BS$47,S765,"")</f>
        <v/>
      </c>
      <c r="BT765" s="843" t="str">
        <f aca="false">IF($E765=$BS$47,T765,"")</f>
        <v/>
      </c>
      <c r="BU765" s="628"/>
      <c r="BV765" s="860"/>
    </row>
    <row r="766" s="810" customFormat="true" ht="15" hidden="false" customHeight="false" outlineLevel="0" collapsed="false">
      <c r="A766" s="828" t="n">
        <v>3</v>
      </c>
      <c r="B766" s="829" t="str">
        <f aca="false">CONCATENATE(G766,": ",C766)</f>
        <v>Tropical-Humid: Ibrahim et al. 2007</v>
      </c>
      <c r="C766" s="831" t="s">
        <v>575</v>
      </c>
      <c r="D766" s="831" t="s">
        <v>576</v>
      </c>
      <c r="E766" s="831" t="s">
        <v>79</v>
      </c>
      <c r="F766" s="871" t="s">
        <v>396</v>
      </c>
      <c r="G766" s="831" t="s">
        <v>528</v>
      </c>
      <c r="H766" s="832" t="s">
        <v>252</v>
      </c>
      <c r="I766" s="830" t="n">
        <v>2007</v>
      </c>
      <c r="J766" s="830"/>
      <c r="K766" s="891"/>
      <c r="L766" s="834" t="s">
        <v>571</v>
      </c>
      <c r="M766" s="891"/>
      <c r="N766" s="836" t="s">
        <v>571</v>
      </c>
      <c r="O766" s="837"/>
      <c r="P766" s="833" t="s">
        <v>577</v>
      </c>
      <c r="Q766" s="838"/>
      <c r="R766" s="839" t="s">
        <v>100</v>
      </c>
      <c r="S766" s="840" t="str">
        <f aca="false">IF(R766="Y","",IF(AND(M766="",K766=""),"",IF(M766="",K766,M766)))</f>
        <v/>
      </c>
      <c r="T766" s="841" t="str">
        <f aca="false">IF(S766="","",IF($S$811="Y",U766,IF(S766&gt;=$S$803-$AB$35*$S$807,IF(S766&lt;=$S$803+$AB$35*$S$807,S766,""),"")))</f>
        <v/>
      </c>
      <c r="U766" s="840" t="str">
        <f aca="false">IF(R766="Y","",IF(AND(M766="",K766=""),"",IF(M766="",K766*O766,M766*O766)))</f>
        <v/>
      </c>
      <c r="V766" s="842" t="str">
        <f aca="false">IF(AND(N766="",L766=""),"",IF(N766="",L766,N766))</f>
        <v>t C/ha/yr</v>
      </c>
      <c r="W766" s="628"/>
      <c r="X766" s="628"/>
      <c r="Z766" s="727"/>
      <c r="AP766" s="860"/>
      <c r="AQ766" s="628"/>
      <c r="AR766" s="628"/>
      <c r="AS766" s="843" t="str">
        <f aca="false">$U766</f>
        <v/>
      </c>
      <c r="AT766" s="628"/>
      <c r="AU766" s="843" t="e">
        <f aca="false">IF($AT$44="region",IF($E766=AU$762,$S766,""),IF($G766=AU$762,$S766,""))</f>
        <v>#REF!</v>
      </c>
      <c r="AV766" s="843" t="e">
        <f aca="false">IF($AT$44="Region",IF($E766=AU$762,$T766,""),IF($G766=AU$762,$T766,""))</f>
        <v>#REF!</v>
      </c>
      <c r="AW766" s="628"/>
      <c r="AX766" s="843" t="e">
        <f aca="false">IF($AT$44="region",IF($E766=AX$762,$S766,""),IF($G766=AX$762,$S766,""))</f>
        <v>#REF!</v>
      </c>
      <c r="AY766" s="843" t="e">
        <f aca="false">IF($AT$44="Region",IF($E766=AX$762,$T766,""),IF($G766=AX$762,$T766,""))</f>
        <v>#REF!</v>
      </c>
      <c r="AZ766" s="628"/>
      <c r="BA766" s="843" t="e">
        <f aca="false">IF($AT$44="region",IF($E766=BA$762,$S766,""),IF($G766=BA$762,$S766,""))</f>
        <v>#REF!</v>
      </c>
      <c r="BB766" s="843" t="e">
        <f aca="false">IF($AT$44="Region",IF($E766=BA$762,$T766,""),IF($G766=BA$762,$T766,""))</f>
        <v>#REF!</v>
      </c>
      <c r="BC766" s="628"/>
      <c r="BD766" s="843" t="e">
        <f aca="false">IF($AT$44="region",IF($E766=BD$762,$S766,""),IF($G766=BD$762,$S766,""))</f>
        <v>#REF!</v>
      </c>
      <c r="BE766" s="843" t="e">
        <f aca="false">IF($AT$44="Region",IF($E766=BD$762,$T766,""),IF($G766=BD$762,$T766,""))</f>
        <v>#REF!</v>
      </c>
      <c r="BF766" s="628"/>
      <c r="BG766" s="843" t="e">
        <f aca="false">IF($AT$44="region",IF($E766=BG$762,$S766,""),IF($G766=BG$762,$S766,""))</f>
        <v>#REF!</v>
      </c>
      <c r="BH766" s="843" t="e">
        <f aca="false">IF($AT$44="Region",IF($E766=BG$762,$T766,""),IF($G766=BG$762,$T766,""))</f>
        <v>#REF!</v>
      </c>
      <c r="BI766" s="628"/>
      <c r="BJ766" s="843" t="str">
        <f aca="false">IF($E766=$BJ$47,S766,"")</f>
        <v/>
      </c>
      <c r="BK766" s="843" t="str">
        <f aca="false">IF($E766=$BJ$47,T766,"")</f>
        <v/>
      </c>
      <c r="BL766" s="628"/>
      <c r="BM766" s="843" t="str">
        <f aca="false">IF($E766=$BM$47,S766,"")</f>
        <v/>
      </c>
      <c r="BN766" s="843" t="str">
        <f aca="false">IF($E766=$BM$47,T766,"")</f>
        <v/>
      </c>
      <c r="BO766" s="628"/>
      <c r="BP766" s="843" t="str">
        <f aca="false">IF($E766=$BP$47,S766,"")</f>
        <v/>
      </c>
      <c r="BQ766" s="843" t="str">
        <f aca="false">IF($E766=$BP$47,T766,"")</f>
        <v/>
      </c>
      <c r="BR766" s="628"/>
      <c r="BS766" s="843" t="str">
        <f aca="false">IF($E766=$BS$47,S766,"")</f>
        <v/>
      </c>
      <c r="BT766" s="843" t="str">
        <f aca="false">IF($E766=$BS$47,T766,"")</f>
        <v/>
      </c>
      <c r="BU766" s="628"/>
      <c r="BV766" s="860"/>
    </row>
    <row r="767" s="810" customFormat="true" ht="15" hidden="false" customHeight="false" outlineLevel="0" collapsed="false">
      <c r="A767" s="828" t="n">
        <v>4</v>
      </c>
      <c r="B767" s="829" t="str">
        <f aca="false">CONCATENATE(G767,": ",C767)</f>
        <v>Tropical-Humid: Ibrahim et al. 2007</v>
      </c>
      <c r="C767" s="831" t="s">
        <v>575</v>
      </c>
      <c r="D767" s="831" t="s">
        <v>576</v>
      </c>
      <c r="E767" s="831" t="s">
        <v>79</v>
      </c>
      <c r="F767" s="871" t="s">
        <v>396</v>
      </c>
      <c r="G767" s="831" t="s">
        <v>528</v>
      </c>
      <c r="H767" s="832" t="s">
        <v>252</v>
      </c>
      <c r="I767" s="830" t="n">
        <v>2007</v>
      </c>
      <c r="J767" s="830"/>
      <c r="K767" s="891"/>
      <c r="L767" s="834" t="s">
        <v>571</v>
      </c>
      <c r="M767" s="891"/>
      <c r="N767" s="836" t="s">
        <v>571</v>
      </c>
      <c r="O767" s="837"/>
      <c r="P767" s="833" t="s">
        <v>578</v>
      </c>
      <c r="Q767" s="838"/>
      <c r="R767" s="839" t="s">
        <v>100</v>
      </c>
      <c r="S767" s="840" t="str">
        <f aca="false">IF(R767="Y","",IF(AND(M767="",K767=""),"",IF(M767="",K767,M767)))</f>
        <v/>
      </c>
      <c r="T767" s="841" t="str">
        <f aca="false">IF(S767="","",IF($S$811="Y",U767,IF(S767&gt;=$S$803-$AB$35*$S$807,IF(S767&lt;=$S$803+$AB$35*$S$807,S767,""),"")))</f>
        <v/>
      </c>
      <c r="U767" s="840" t="str">
        <f aca="false">IF(R767="Y","",IF(AND(M767="",K767=""),"",IF(M767="",K767*O767,M767*O767)))</f>
        <v/>
      </c>
      <c r="V767" s="842" t="str">
        <f aca="false">IF(AND(N767="",L767=""),"",IF(N767="",L767,N767))</f>
        <v>t C/ha/yr</v>
      </c>
      <c r="W767" s="628"/>
      <c r="X767" s="628"/>
      <c r="Z767" s="727"/>
      <c r="AP767" s="860"/>
      <c r="AQ767" s="628"/>
      <c r="AR767" s="628"/>
      <c r="AS767" s="843" t="str">
        <f aca="false">$U767</f>
        <v/>
      </c>
      <c r="AT767" s="628"/>
      <c r="AU767" s="843" t="e">
        <f aca="false">IF($AT$44="region",IF($E767=AU$762,$S767,""),IF($G767=AU$762,$S767,""))</f>
        <v>#REF!</v>
      </c>
      <c r="AV767" s="843" t="e">
        <f aca="false">IF($AT$44="Region",IF($E767=AU$762,$T767,""),IF($G767=AU$762,$T767,""))</f>
        <v>#REF!</v>
      </c>
      <c r="AW767" s="628"/>
      <c r="AX767" s="843" t="e">
        <f aca="false">IF($AT$44="region",IF($E767=AX$762,$S767,""),IF($G767=AX$762,$S767,""))</f>
        <v>#REF!</v>
      </c>
      <c r="AY767" s="843" t="e">
        <f aca="false">IF($AT$44="Region",IF($E767=AX$762,$T767,""),IF($G767=AX$762,$T767,""))</f>
        <v>#REF!</v>
      </c>
      <c r="AZ767" s="628"/>
      <c r="BA767" s="843" t="e">
        <f aca="false">IF($AT$44="region",IF($E767=BA$762,$S767,""),IF($G767=BA$762,$S767,""))</f>
        <v>#REF!</v>
      </c>
      <c r="BB767" s="843" t="e">
        <f aca="false">IF($AT$44="Region",IF($E767=BA$762,$T767,""),IF($G767=BA$762,$T767,""))</f>
        <v>#REF!</v>
      </c>
      <c r="BC767" s="628"/>
      <c r="BD767" s="843" t="e">
        <f aca="false">IF($AT$44="region",IF($E767=BD$762,$S767,""),IF($G767=BD$762,$S767,""))</f>
        <v>#REF!</v>
      </c>
      <c r="BE767" s="843" t="e">
        <f aca="false">IF($AT$44="Region",IF($E767=BD$762,$T767,""),IF($G767=BD$762,$T767,""))</f>
        <v>#REF!</v>
      </c>
      <c r="BF767" s="628"/>
      <c r="BG767" s="843" t="e">
        <f aca="false">IF($AT$44="region",IF($E767=BG$762,$S767,""),IF($G767=BG$762,$S767,""))</f>
        <v>#REF!</v>
      </c>
      <c r="BH767" s="843" t="e">
        <f aca="false">IF($AT$44="Region",IF($E767=BG$762,$T767,""),IF($G767=BG$762,$T767,""))</f>
        <v>#REF!</v>
      </c>
      <c r="BI767" s="628"/>
      <c r="BJ767" s="843" t="str">
        <f aca="false">IF($E767=$BJ$47,S767,"")</f>
        <v/>
      </c>
      <c r="BK767" s="843" t="str">
        <f aca="false">IF($E767=$BJ$47,T767,"")</f>
        <v/>
      </c>
      <c r="BL767" s="628"/>
      <c r="BM767" s="843" t="str">
        <f aca="false">IF($E767=$BM$47,S767,"")</f>
        <v/>
      </c>
      <c r="BN767" s="843" t="str">
        <f aca="false">IF($E767=$BM$47,T767,"")</f>
        <v/>
      </c>
      <c r="BO767" s="628"/>
      <c r="BP767" s="843" t="str">
        <f aca="false">IF($E767=$BP$47,S767,"")</f>
        <v/>
      </c>
      <c r="BQ767" s="843" t="str">
        <f aca="false">IF($E767=$BP$47,T767,"")</f>
        <v/>
      </c>
      <c r="BR767" s="628"/>
      <c r="BS767" s="843" t="str">
        <f aca="false">IF($E767=$BS$47,S767,"")</f>
        <v/>
      </c>
      <c r="BT767" s="843" t="str">
        <f aca="false">IF($E767=$BS$47,T767,"")</f>
        <v/>
      </c>
      <c r="BU767" s="628"/>
      <c r="BV767" s="860"/>
    </row>
    <row r="768" s="810" customFormat="true" ht="15" hidden="false" customHeight="false" outlineLevel="0" collapsed="false">
      <c r="A768" s="828" t="n">
        <v>5</v>
      </c>
      <c r="B768" s="829" t="str">
        <f aca="false">CONCATENATE(G768,": ",C768)</f>
        <v>Tropical-Humid: Ibrahim et al. 2007</v>
      </c>
      <c r="C768" s="831" t="s">
        <v>575</v>
      </c>
      <c r="D768" s="831" t="s">
        <v>576</v>
      </c>
      <c r="E768" s="831" t="s">
        <v>79</v>
      </c>
      <c r="F768" s="871" t="s">
        <v>579</v>
      </c>
      <c r="G768" s="831" t="s">
        <v>528</v>
      </c>
      <c r="H768" s="832" t="s">
        <v>252</v>
      </c>
      <c r="I768" s="830" t="n">
        <v>2007</v>
      </c>
      <c r="J768" s="830"/>
      <c r="K768" s="891"/>
      <c r="L768" s="834" t="s">
        <v>571</v>
      </c>
      <c r="M768" s="891"/>
      <c r="N768" s="836" t="s">
        <v>571</v>
      </c>
      <c r="O768" s="837"/>
      <c r="P768" s="833" t="s">
        <v>580</v>
      </c>
      <c r="Q768" s="838"/>
      <c r="R768" s="839" t="s">
        <v>100</v>
      </c>
      <c r="S768" s="840" t="str">
        <f aca="false">IF(R768="Y","",IF(AND(M768="",K768=""),"",IF(M768="",K768,M768)))</f>
        <v/>
      </c>
      <c r="T768" s="841" t="str">
        <f aca="false">IF(S768="","",IF($S$811="Y",U768,IF(S768&gt;=$S$803-$AB$35*$S$807,IF(S768&lt;=$S$803+$AB$35*$S$807,S768,""),"")))</f>
        <v/>
      </c>
      <c r="U768" s="840" t="str">
        <f aca="false">IF(R768="Y","",IF(AND(M768="",K768=""),"",IF(M768="",K768*O768,M768*O768)))</f>
        <v/>
      </c>
      <c r="V768" s="842" t="str">
        <f aca="false">IF(AND(N768="",L768=""),"",IF(N768="",L768,N768))</f>
        <v>t C/ha/yr</v>
      </c>
      <c r="W768" s="628"/>
      <c r="X768" s="628"/>
      <c r="Z768" s="727"/>
      <c r="AP768" s="860"/>
      <c r="AQ768" s="628"/>
      <c r="AR768" s="628"/>
      <c r="AS768" s="843" t="str">
        <f aca="false">$U768</f>
        <v/>
      </c>
      <c r="AT768" s="628"/>
      <c r="AU768" s="843" t="e">
        <f aca="false">IF($AT$44="region",IF($E768=AU$762,$S768,""),IF($G768=AU$762,$S768,""))</f>
        <v>#REF!</v>
      </c>
      <c r="AV768" s="843" t="e">
        <f aca="false">IF($AT$44="Region",IF($E768=AU$762,$T768,""),IF($G768=AU$762,$T768,""))</f>
        <v>#REF!</v>
      </c>
      <c r="AW768" s="628"/>
      <c r="AX768" s="843" t="e">
        <f aca="false">IF($AT$44="region",IF($E768=AX$762,$S768,""),IF($G768=AX$762,$S768,""))</f>
        <v>#REF!</v>
      </c>
      <c r="AY768" s="843" t="e">
        <f aca="false">IF($AT$44="Region",IF($E768=AX$762,$T768,""),IF($G768=AX$762,$T768,""))</f>
        <v>#REF!</v>
      </c>
      <c r="AZ768" s="628"/>
      <c r="BA768" s="843" t="e">
        <f aca="false">IF($AT$44="region",IF($E768=BA$762,$S768,""),IF($G768=BA$762,$S768,""))</f>
        <v>#REF!</v>
      </c>
      <c r="BB768" s="843" t="e">
        <f aca="false">IF($AT$44="Region",IF($E768=BA$762,$T768,""),IF($G768=BA$762,$T768,""))</f>
        <v>#REF!</v>
      </c>
      <c r="BC768" s="628"/>
      <c r="BD768" s="843" t="e">
        <f aca="false">IF($AT$44="region",IF($E768=BD$762,$S768,""),IF($G768=BD$762,$S768,""))</f>
        <v>#REF!</v>
      </c>
      <c r="BE768" s="843" t="e">
        <f aca="false">IF($AT$44="Region",IF($E768=BD$762,$T768,""),IF($G768=BD$762,$T768,""))</f>
        <v>#REF!</v>
      </c>
      <c r="BF768" s="628"/>
      <c r="BG768" s="843" t="e">
        <f aca="false">IF($AT$44="region",IF($E768=BG$762,$S768,""),IF($G768=BG$762,$S768,""))</f>
        <v>#REF!</v>
      </c>
      <c r="BH768" s="843" t="e">
        <f aca="false">IF($AT$44="Region",IF($E768=BG$762,$T768,""),IF($G768=BG$762,$T768,""))</f>
        <v>#REF!</v>
      </c>
      <c r="BI768" s="628"/>
      <c r="BJ768" s="843" t="str">
        <f aca="false">IF($E768=$BJ$47,S768,"")</f>
        <v/>
      </c>
      <c r="BK768" s="843" t="str">
        <f aca="false">IF($E768=$BJ$47,T768,"")</f>
        <v/>
      </c>
      <c r="BL768" s="628"/>
      <c r="BM768" s="843" t="str">
        <f aca="false">IF($E768=$BM$47,S768,"")</f>
        <v/>
      </c>
      <c r="BN768" s="843" t="str">
        <f aca="false">IF($E768=$BM$47,T768,"")</f>
        <v/>
      </c>
      <c r="BO768" s="628"/>
      <c r="BP768" s="843" t="str">
        <f aca="false">IF($E768=$BP$47,S768,"")</f>
        <v/>
      </c>
      <c r="BQ768" s="843" t="str">
        <f aca="false">IF($E768=$BP$47,T768,"")</f>
        <v/>
      </c>
      <c r="BR768" s="628"/>
      <c r="BS768" s="843" t="str">
        <f aca="false">IF($E768=$BS$47,S768,"")</f>
        <v/>
      </c>
      <c r="BT768" s="843" t="str">
        <f aca="false">IF($E768=$BS$47,T768,"")</f>
        <v/>
      </c>
      <c r="BU768" s="628"/>
      <c r="BV768" s="860"/>
    </row>
    <row r="769" s="810" customFormat="true" ht="15" hidden="false" customHeight="false" outlineLevel="0" collapsed="false">
      <c r="A769" s="828" t="n">
        <v>6</v>
      </c>
      <c r="B769" s="829" t="str">
        <f aca="false">CONCATENATE(G769,": ",C769)</f>
        <v>Tropical-Humid: Ibrahim et al. 2007</v>
      </c>
      <c r="C769" s="831" t="s">
        <v>575</v>
      </c>
      <c r="D769" s="831" t="s">
        <v>576</v>
      </c>
      <c r="E769" s="831" t="s">
        <v>79</v>
      </c>
      <c r="F769" s="871" t="s">
        <v>579</v>
      </c>
      <c r="G769" s="831" t="s">
        <v>528</v>
      </c>
      <c r="H769" s="832" t="s">
        <v>252</v>
      </c>
      <c r="I769" s="830" t="n">
        <v>2007</v>
      </c>
      <c r="J769" s="830"/>
      <c r="K769" s="891"/>
      <c r="L769" s="834" t="s">
        <v>571</v>
      </c>
      <c r="M769" s="891"/>
      <c r="N769" s="836" t="s">
        <v>571</v>
      </c>
      <c r="O769" s="837"/>
      <c r="P769" s="833" t="s">
        <v>581</v>
      </c>
      <c r="Q769" s="838"/>
      <c r="R769" s="839" t="s">
        <v>100</v>
      </c>
      <c r="S769" s="840" t="str">
        <f aca="false">IF(R769="Y","",IF(AND(M769="",K769=""),"",IF(M769="",K769,M769)))</f>
        <v/>
      </c>
      <c r="T769" s="841" t="str">
        <f aca="false">IF(S769="","",IF($S$811="Y",U769,IF(S769&gt;=$S$803-$AB$35*$S$807,IF(S769&lt;=$S$803+$AB$35*$S$807,S769,""),"")))</f>
        <v/>
      </c>
      <c r="U769" s="840" t="str">
        <f aca="false">IF(R769="Y","",IF(AND(M769="",K769=""),"",IF(M769="",K769*O769,M769*O769)))</f>
        <v/>
      </c>
      <c r="V769" s="842" t="str">
        <f aca="false">IF(AND(N769="",L769=""),"",IF(N769="",L769,N769))</f>
        <v>t C/ha/yr</v>
      </c>
      <c r="W769" s="628"/>
      <c r="X769" s="628"/>
      <c r="Z769" s="727"/>
      <c r="AP769" s="860"/>
      <c r="AQ769" s="628"/>
      <c r="AR769" s="628"/>
      <c r="AS769" s="843" t="str">
        <f aca="false">$U769</f>
        <v/>
      </c>
      <c r="AT769" s="628"/>
      <c r="AU769" s="843" t="e">
        <f aca="false">IF($AT$44="region",IF($E769=AU$762,$S769,""),IF($G769=AU$762,$S769,""))</f>
        <v>#REF!</v>
      </c>
      <c r="AV769" s="843" t="e">
        <f aca="false">IF($AT$44="Region",IF($E769=AU$762,$T769,""),IF($G769=AU$762,$T769,""))</f>
        <v>#REF!</v>
      </c>
      <c r="AW769" s="628"/>
      <c r="AX769" s="843" t="e">
        <f aca="false">IF($AT$44="region",IF($E769=AX$762,$S769,""),IF($G769=AX$762,$S769,""))</f>
        <v>#REF!</v>
      </c>
      <c r="AY769" s="843" t="e">
        <f aca="false">IF($AT$44="Region",IF($E769=AX$762,$T769,""),IF($G769=AX$762,$T769,""))</f>
        <v>#REF!</v>
      </c>
      <c r="AZ769" s="628"/>
      <c r="BA769" s="843" t="e">
        <f aca="false">IF($AT$44="region",IF($E769=BA$762,$S769,""),IF($G769=BA$762,$S769,""))</f>
        <v>#REF!</v>
      </c>
      <c r="BB769" s="843" t="e">
        <f aca="false">IF($AT$44="Region",IF($E769=BA$762,$T769,""),IF($G769=BA$762,$T769,""))</f>
        <v>#REF!</v>
      </c>
      <c r="BC769" s="628"/>
      <c r="BD769" s="843" t="e">
        <f aca="false">IF($AT$44="region",IF($E769=BD$762,$S769,""),IF($G769=BD$762,$S769,""))</f>
        <v>#REF!</v>
      </c>
      <c r="BE769" s="843" t="e">
        <f aca="false">IF($AT$44="Region",IF($E769=BD$762,$T769,""),IF($G769=BD$762,$T769,""))</f>
        <v>#REF!</v>
      </c>
      <c r="BF769" s="628"/>
      <c r="BG769" s="843" t="e">
        <f aca="false">IF($AT$44="region",IF($E769=BG$762,$S769,""),IF($G769=BG$762,$S769,""))</f>
        <v>#REF!</v>
      </c>
      <c r="BH769" s="843" t="e">
        <f aca="false">IF($AT$44="Region",IF($E769=BG$762,$T769,""),IF($G769=BG$762,$T769,""))</f>
        <v>#REF!</v>
      </c>
      <c r="BI769" s="628"/>
      <c r="BJ769" s="843" t="str">
        <f aca="false">IF($E769=$BJ$47,S769,"")</f>
        <v/>
      </c>
      <c r="BK769" s="843" t="str">
        <f aca="false">IF($E769=$BJ$47,T769,"")</f>
        <v/>
      </c>
      <c r="BL769" s="628"/>
      <c r="BM769" s="843" t="str">
        <f aca="false">IF($E769=$BM$47,S769,"")</f>
        <v/>
      </c>
      <c r="BN769" s="843" t="str">
        <f aca="false">IF($E769=$BM$47,T769,"")</f>
        <v/>
      </c>
      <c r="BO769" s="628"/>
      <c r="BP769" s="843" t="str">
        <f aca="false">IF($E769=$BP$47,S769,"")</f>
        <v/>
      </c>
      <c r="BQ769" s="843" t="str">
        <f aca="false">IF($E769=$BP$47,T769,"")</f>
        <v/>
      </c>
      <c r="BR769" s="628"/>
      <c r="BS769" s="843" t="str">
        <f aca="false">IF($E769=$BS$47,S769,"")</f>
        <v/>
      </c>
      <c r="BT769" s="843" t="str">
        <f aca="false">IF($E769=$BS$47,T769,"")</f>
        <v/>
      </c>
      <c r="BU769" s="628"/>
      <c r="BV769" s="860"/>
    </row>
    <row r="770" s="810" customFormat="true" ht="15" hidden="false" customHeight="false" outlineLevel="0" collapsed="false">
      <c r="A770" s="828" t="n">
        <v>7</v>
      </c>
      <c r="B770" s="829" t="str">
        <f aca="false">CONCATENATE(G770,": ",C770)</f>
        <v>Temperate/Boreal-Semi-Arid: Fernández-Núñez et al. 2010</v>
      </c>
      <c r="C770" s="831" t="s">
        <v>582</v>
      </c>
      <c r="D770" s="831" t="s">
        <v>583</v>
      </c>
      <c r="E770" s="831" t="s">
        <v>75</v>
      </c>
      <c r="F770" s="871" t="s">
        <v>584</v>
      </c>
      <c r="G770" s="831" t="s">
        <v>401</v>
      </c>
      <c r="H770" s="832" t="s">
        <v>252</v>
      </c>
      <c r="I770" s="830" t="n">
        <v>2010</v>
      </c>
      <c r="J770" s="830"/>
      <c r="K770" s="891"/>
      <c r="L770" s="834" t="s">
        <v>571</v>
      </c>
      <c r="M770" s="891"/>
      <c r="N770" s="836" t="s">
        <v>571</v>
      </c>
      <c r="O770" s="837"/>
      <c r="P770" s="833" t="s">
        <v>585</v>
      </c>
      <c r="Q770" s="838"/>
      <c r="R770" s="839"/>
      <c r="S770" s="840" t="str">
        <f aca="false">IF(R770="Y","",IF(AND(M770="",K770=""),"",IF(M770="",K770,M770)))</f>
        <v/>
      </c>
      <c r="T770" s="841" t="str">
        <f aca="false">IF(S770="","",IF($S$811="Y",U770,IF(S770&gt;=$S$803-$AB$35*$S$807,IF(S770&lt;=$S$803+$AB$35*$S$807,S770,""),"")))</f>
        <v/>
      </c>
      <c r="U770" s="840" t="str">
        <f aca="false">IF(R770="Y","",IF(AND(M770="",K770=""),"",IF(M770="",K770*O770,M770*O770)))</f>
        <v/>
      </c>
      <c r="V770" s="842" t="str">
        <f aca="false">IF(AND(N770="",L770=""),"",IF(N770="",L770,N770))</f>
        <v>t C/ha/yr</v>
      </c>
      <c r="W770" s="628"/>
      <c r="X770" s="628"/>
      <c r="Z770" s="727"/>
      <c r="AP770" s="860"/>
      <c r="AQ770" s="628"/>
      <c r="AR770" s="628"/>
      <c r="AS770" s="843" t="str">
        <f aca="false">$U770</f>
        <v/>
      </c>
      <c r="AT770" s="628"/>
      <c r="AU770" s="843" t="e">
        <f aca="false">IF($AT$44="region",IF($E770=AU$762,$S770,""),IF($G770=AU$762,$S770,""))</f>
        <v>#REF!</v>
      </c>
      <c r="AV770" s="843" t="e">
        <f aca="false">IF($AT$44="Region",IF($E770=AU$762,$T770,""),IF($G770=AU$762,$T770,""))</f>
        <v>#REF!</v>
      </c>
      <c r="AW770" s="628"/>
      <c r="AX770" s="843" t="e">
        <f aca="false">IF($AT$44="region",IF($E770=AX$762,$S770,""),IF($G770=AX$762,$S770,""))</f>
        <v>#REF!</v>
      </c>
      <c r="AY770" s="843" t="e">
        <f aca="false">IF($AT$44="Region",IF($E770=AX$762,$T770,""),IF($G770=AX$762,$T770,""))</f>
        <v>#REF!</v>
      </c>
      <c r="AZ770" s="628"/>
      <c r="BA770" s="843" t="e">
        <f aca="false">IF($AT$44="region",IF($E770=BA$762,$S770,""),IF($G770=BA$762,$S770,""))</f>
        <v>#REF!</v>
      </c>
      <c r="BB770" s="843" t="e">
        <f aca="false">IF($AT$44="Region",IF($E770=BA$762,$T770,""),IF($G770=BA$762,$T770,""))</f>
        <v>#REF!</v>
      </c>
      <c r="BC770" s="628"/>
      <c r="BD770" s="843" t="e">
        <f aca="false">IF($AT$44="region",IF($E770=BD$762,$S770,""),IF($G770=BD$762,$S770,""))</f>
        <v>#REF!</v>
      </c>
      <c r="BE770" s="843" t="e">
        <f aca="false">IF($AT$44="Region",IF($E770=BD$762,$T770,""),IF($G770=BD$762,$T770,""))</f>
        <v>#REF!</v>
      </c>
      <c r="BF770" s="628"/>
      <c r="BG770" s="843" t="e">
        <f aca="false">IF($AT$44="region",IF($E770=BG$762,$S770,""),IF($G770=BG$762,$S770,""))</f>
        <v>#REF!</v>
      </c>
      <c r="BH770" s="843" t="e">
        <f aca="false">IF($AT$44="Region",IF($E770=BG$762,$T770,""),IF($G770=BG$762,$T770,""))</f>
        <v>#REF!</v>
      </c>
      <c r="BI770" s="628"/>
      <c r="BJ770" s="843" t="str">
        <f aca="false">IF($E770=$BJ$47,S770,"")</f>
        <v/>
      </c>
      <c r="BK770" s="843" t="str">
        <f aca="false">IF($E770=$BJ$47,T770,"")</f>
        <v/>
      </c>
      <c r="BL770" s="628"/>
      <c r="BM770" s="843" t="str">
        <f aca="false">IF($E770=$BM$47,S770,"")</f>
        <v/>
      </c>
      <c r="BN770" s="843" t="str">
        <f aca="false">IF($E770=$BM$47,T770,"")</f>
        <v/>
      </c>
      <c r="BO770" s="628"/>
      <c r="BP770" s="843" t="str">
        <f aca="false">IF($E770=$BP$47,S770,"")</f>
        <v/>
      </c>
      <c r="BQ770" s="843" t="str">
        <f aca="false">IF($E770=$BP$47,T770,"")</f>
        <v/>
      </c>
      <c r="BR770" s="628"/>
      <c r="BS770" s="843" t="str">
        <f aca="false">IF($E770=$BS$47,S770,"")</f>
        <v/>
      </c>
      <c r="BT770" s="843" t="str">
        <f aca="false">IF($E770=$BS$47,T770,"")</f>
        <v/>
      </c>
      <c r="BU770" s="628"/>
      <c r="BV770" s="860"/>
    </row>
    <row r="771" s="810" customFormat="true" ht="15" hidden="false" customHeight="false" outlineLevel="0" collapsed="false">
      <c r="A771" s="828" t="n">
        <v>8</v>
      </c>
      <c r="B771" s="829" t="str">
        <f aca="false">CONCATENATE(G771,": ",C771)</f>
        <v>Temperate/Boreal-Semi-Arid: Fernández-Núñez et al. 2010</v>
      </c>
      <c r="C771" s="831" t="s">
        <v>582</v>
      </c>
      <c r="D771" s="831" t="s">
        <v>583</v>
      </c>
      <c r="E771" s="831" t="s">
        <v>75</v>
      </c>
      <c r="F771" s="871" t="s">
        <v>584</v>
      </c>
      <c r="G771" s="831" t="s">
        <v>401</v>
      </c>
      <c r="H771" s="832" t="s">
        <v>252</v>
      </c>
      <c r="I771" s="830" t="n">
        <v>2010</v>
      </c>
      <c r="J771" s="830"/>
      <c r="K771" s="891"/>
      <c r="L771" s="834" t="s">
        <v>571</v>
      </c>
      <c r="M771" s="891"/>
      <c r="N771" s="836" t="s">
        <v>571</v>
      </c>
      <c r="O771" s="837"/>
      <c r="P771" s="833" t="s">
        <v>586</v>
      </c>
      <c r="Q771" s="838"/>
      <c r="R771" s="839"/>
      <c r="S771" s="840" t="str">
        <f aca="false">IF(R771="Y","",IF(AND(M771="",K771=""),"",IF(M771="",K771,M771)))</f>
        <v/>
      </c>
      <c r="T771" s="841" t="str">
        <f aca="false">IF(S771="","",IF($S$811="Y",U771,IF(S771&gt;=$S$803-$AB$35*$S$807,IF(S771&lt;=$S$803+$AB$35*$S$807,S771,""),"")))</f>
        <v/>
      </c>
      <c r="U771" s="840" t="str">
        <f aca="false">IF(R771="Y","",IF(AND(M771="",K771=""),"",IF(M771="",K771*O771,M771*O771)))</f>
        <v/>
      </c>
      <c r="V771" s="842" t="str">
        <f aca="false">IF(AND(N771="",L771=""),"",IF(N771="",L771,N771))</f>
        <v>t C/ha/yr</v>
      </c>
      <c r="W771" s="628"/>
      <c r="X771" s="628"/>
      <c r="Z771" s="727"/>
      <c r="AP771" s="860"/>
      <c r="AQ771" s="628"/>
      <c r="AR771" s="628"/>
      <c r="AS771" s="843" t="str">
        <f aca="false">$U771</f>
        <v/>
      </c>
      <c r="AT771" s="628"/>
      <c r="AU771" s="843" t="e">
        <f aca="false">IF($AT$44="region",IF($E771=AU$762,$S771,""),IF($G771=AU$762,$S771,""))</f>
        <v>#REF!</v>
      </c>
      <c r="AV771" s="843" t="e">
        <f aca="false">IF($AT$44="Region",IF($E771=AU$762,$T771,""),IF($G771=AU$762,$T771,""))</f>
        <v>#REF!</v>
      </c>
      <c r="AW771" s="628"/>
      <c r="AX771" s="843" t="e">
        <f aca="false">IF($AT$44="region",IF($E771=AX$762,$S771,""),IF($G771=AX$762,$S771,""))</f>
        <v>#REF!</v>
      </c>
      <c r="AY771" s="843" t="e">
        <f aca="false">IF($AT$44="Region",IF($E771=AX$762,$T771,""),IF($G771=AX$762,$T771,""))</f>
        <v>#REF!</v>
      </c>
      <c r="AZ771" s="628"/>
      <c r="BA771" s="843" t="e">
        <f aca="false">IF($AT$44="region",IF($E771=BA$762,$S771,""),IF($G771=BA$762,$S771,""))</f>
        <v>#REF!</v>
      </c>
      <c r="BB771" s="843" t="e">
        <f aca="false">IF($AT$44="Region",IF($E771=BA$762,$T771,""),IF($G771=BA$762,$T771,""))</f>
        <v>#REF!</v>
      </c>
      <c r="BC771" s="628"/>
      <c r="BD771" s="843" t="e">
        <f aca="false">IF($AT$44="region",IF($E771=BD$762,$S771,""),IF($G771=BD$762,$S771,""))</f>
        <v>#REF!</v>
      </c>
      <c r="BE771" s="843" t="e">
        <f aca="false">IF($AT$44="Region",IF($E771=BD$762,$T771,""),IF($G771=BD$762,$T771,""))</f>
        <v>#REF!</v>
      </c>
      <c r="BF771" s="628"/>
      <c r="BG771" s="843" t="e">
        <f aca="false">IF($AT$44="region",IF($E771=BG$762,$S771,""),IF($G771=BG$762,$S771,""))</f>
        <v>#REF!</v>
      </c>
      <c r="BH771" s="843" t="e">
        <f aca="false">IF($AT$44="Region",IF($E771=BG$762,$T771,""),IF($G771=BG$762,$T771,""))</f>
        <v>#REF!</v>
      </c>
      <c r="BI771" s="628"/>
      <c r="BJ771" s="843" t="str">
        <f aca="false">IF($E771=$BJ$47,S771,"")</f>
        <v/>
      </c>
      <c r="BK771" s="843" t="str">
        <f aca="false">IF($E771=$BJ$47,T771,"")</f>
        <v/>
      </c>
      <c r="BL771" s="628"/>
      <c r="BM771" s="843" t="str">
        <f aca="false">IF($E771=$BM$47,S771,"")</f>
        <v/>
      </c>
      <c r="BN771" s="843" t="str">
        <f aca="false">IF($E771=$BM$47,T771,"")</f>
        <v/>
      </c>
      <c r="BO771" s="628"/>
      <c r="BP771" s="843" t="str">
        <f aca="false">IF($E771=$BP$47,S771,"")</f>
        <v/>
      </c>
      <c r="BQ771" s="843" t="str">
        <f aca="false">IF($E771=$BP$47,T771,"")</f>
        <v/>
      </c>
      <c r="BR771" s="628"/>
      <c r="BS771" s="843" t="str">
        <f aca="false">IF($E771=$BS$47,S771,"")</f>
        <v/>
      </c>
      <c r="BT771" s="843" t="str">
        <f aca="false">IF($E771=$BS$47,T771,"")</f>
        <v/>
      </c>
      <c r="BU771" s="628"/>
      <c r="BV771" s="860"/>
    </row>
    <row r="772" s="810" customFormat="true" ht="15" hidden="false" customHeight="false" outlineLevel="0" collapsed="false">
      <c r="A772" s="828" t="n">
        <v>9</v>
      </c>
      <c r="B772" s="829" t="str">
        <f aca="false">CONCATENATE(G772,": ",C772)</f>
        <v>Temperate/Boreal-Semi-Arid: Fernández-Núñez et al. 2010: </v>
      </c>
      <c r="C772" s="831" t="s">
        <v>587</v>
      </c>
      <c r="D772" s="831" t="s">
        <v>583</v>
      </c>
      <c r="E772" s="831" t="s">
        <v>75</v>
      </c>
      <c r="F772" s="871" t="s">
        <v>584</v>
      </c>
      <c r="G772" s="831" t="s">
        <v>401</v>
      </c>
      <c r="H772" s="832" t="s">
        <v>252</v>
      </c>
      <c r="I772" s="830" t="n">
        <v>2010</v>
      </c>
      <c r="J772" s="830"/>
      <c r="K772" s="891"/>
      <c r="L772" s="834" t="s">
        <v>571</v>
      </c>
      <c r="M772" s="891"/>
      <c r="N772" s="836" t="s">
        <v>571</v>
      </c>
      <c r="O772" s="837"/>
      <c r="P772" s="833" t="s">
        <v>588</v>
      </c>
      <c r="Q772" s="838"/>
      <c r="R772" s="839"/>
      <c r="S772" s="840" t="str">
        <f aca="false">IF(R772="Y","",IF(AND(M772="",K772=""),"",IF(M772="",K772,M772)))</f>
        <v/>
      </c>
      <c r="T772" s="841" t="str">
        <f aca="false">IF(S772="","",IF($S$811="Y",U772,IF(S772&gt;=$S$803-$AB$35*$S$807,IF(S772&lt;=$S$803+$AB$35*$S$807,S772,""),"")))</f>
        <v/>
      </c>
      <c r="U772" s="840" t="str">
        <f aca="false">IF(R772="Y","",IF(AND(M772="",K772=""),"",IF(M772="",K772*O772,M772*O772)))</f>
        <v/>
      </c>
      <c r="V772" s="842" t="str">
        <f aca="false">IF(AND(N772="",L772=""),"",IF(N772="",L772,N772))</f>
        <v>t C/ha/yr</v>
      </c>
      <c r="W772" s="628"/>
      <c r="X772" s="628"/>
      <c r="Z772" s="727"/>
      <c r="AP772" s="860"/>
      <c r="AQ772" s="628"/>
      <c r="AR772" s="628"/>
      <c r="AS772" s="843" t="str">
        <f aca="false">$U772</f>
        <v/>
      </c>
      <c r="AT772" s="628"/>
      <c r="AU772" s="843" t="e">
        <f aca="false">IF($AT$44="region",IF($E772=AU$762,$S772,""),IF($G772=AU$762,$S772,""))</f>
        <v>#REF!</v>
      </c>
      <c r="AV772" s="843" t="e">
        <f aca="false">IF($AT$44="Region",IF($E772=AU$762,$T772,""),IF($G772=AU$762,$T772,""))</f>
        <v>#REF!</v>
      </c>
      <c r="AW772" s="628"/>
      <c r="AX772" s="843" t="e">
        <f aca="false">IF($AT$44="region",IF($E772=AX$762,$S772,""),IF($G772=AX$762,$S772,""))</f>
        <v>#REF!</v>
      </c>
      <c r="AY772" s="843" t="e">
        <f aca="false">IF($AT$44="Region",IF($E772=AX$762,$T772,""),IF($G772=AX$762,$T772,""))</f>
        <v>#REF!</v>
      </c>
      <c r="AZ772" s="628"/>
      <c r="BA772" s="843" t="e">
        <f aca="false">IF($AT$44="region",IF($E772=BA$762,$S772,""),IF($G772=BA$762,$S772,""))</f>
        <v>#REF!</v>
      </c>
      <c r="BB772" s="843" t="e">
        <f aca="false">IF($AT$44="Region",IF($E772=BA$762,$T772,""),IF($G772=BA$762,$T772,""))</f>
        <v>#REF!</v>
      </c>
      <c r="BC772" s="628"/>
      <c r="BD772" s="843" t="e">
        <f aca="false">IF($AT$44="region",IF($E772=BD$762,$S772,""),IF($G772=BD$762,$S772,""))</f>
        <v>#REF!</v>
      </c>
      <c r="BE772" s="843" t="e">
        <f aca="false">IF($AT$44="Region",IF($E772=BD$762,$T772,""),IF($G772=BD$762,$T772,""))</f>
        <v>#REF!</v>
      </c>
      <c r="BF772" s="628"/>
      <c r="BG772" s="843" t="e">
        <f aca="false">IF($AT$44="region",IF($E772=BG$762,$S772,""),IF($G772=BG$762,$S772,""))</f>
        <v>#REF!</v>
      </c>
      <c r="BH772" s="843" t="e">
        <f aca="false">IF($AT$44="Region",IF($E772=BG$762,$T772,""),IF($G772=BG$762,$T772,""))</f>
        <v>#REF!</v>
      </c>
      <c r="BI772" s="628"/>
      <c r="BJ772" s="843" t="str">
        <f aca="false">IF($E772=$BJ$47,S772,"")</f>
        <v/>
      </c>
      <c r="BK772" s="843" t="str">
        <f aca="false">IF($E772=$BJ$47,T772,"")</f>
        <v/>
      </c>
      <c r="BL772" s="628"/>
      <c r="BM772" s="843" t="str">
        <f aca="false">IF($E772=$BM$47,S772,"")</f>
        <v/>
      </c>
      <c r="BN772" s="843" t="str">
        <f aca="false">IF($E772=$BM$47,T772,"")</f>
        <v/>
      </c>
      <c r="BO772" s="628"/>
      <c r="BP772" s="843" t="str">
        <f aca="false">IF($E772=$BP$47,S772,"")</f>
        <v/>
      </c>
      <c r="BQ772" s="843" t="str">
        <f aca="false">IF($E772=$BP$47,T772,"")</f>
        <v/>
      </c>
      <c r="BR772" s="628"/>
      <c r="BS772" s="843" t="str">
        <f aca="false">IF($E772=$BS$47,S772,"")</f>
        <v/>
      </c>
      <c r="BT772" s="843" t="str">
        <f aca="false">IF($E772=$BS$47,T772,"")</f>
        <v/>
      </c>
      <c r="BU772" s="628"/>
      <c r="BV772" s="860"/>
    </row>
    <row r="773" s="810" customFormat="true" ht="15" hidden="false" customHeight="false" outlineLevel="0" collapsed="false">
      <c r="A773" s="828" t="n">
        <v>10</v>
      </c>
      <c r="B773" s="829" t="str">
        <f aca="false">CONCATENATE(G773,": ",C773)</f>
        <v>Temperate/Boreal-Semi-Arid: Fernández-Núñez et al. 2010: </v>
      </c>
      <c r="C773" s="831" t="s">
        <v>587</v>
      </c>
      <c r="D773" s="831" t="s">
        <v>583</v>
      </c>
      <c r="E773" s="831" t="s">
        <v>75</v>
      </c>
      <c r="F773" s="871" t="s">
        <v>584</v>
      </c>
      <c r="G773" s="831" t="s">
        <v>401</v>
      </c>
      <c r="H773" s="832" t="s">
        <v>252</v>
      </c>
      <c r="I773" s="830" t="n">
        <v>2010</v>
      </c>
      <c r="J773" s="830"/>
      <c r="K773" s="891"/>
      <c r="L773" s="834" t="s">
        <v>571</v>
      </c>
      <c r="M773" s="891"/>
      <c r="N773" s="836" t="s">
        <v>571</v>
      </c>
      <c r="O773" s="837"/>
      <c r="P773" s="833" t="s">
        <v>589</v>
      </c>
      <c r="Q773" s="838"/>
      <c r="R773" s="839"/>
      <c r="S773" s="840" t="str">
        <f aca="false">IF(R773="Y","",IF(AND(M773="",K773=""),"",IF(M773="",K773,M773)))</f>
        <v/>
      </c>
      <c r="T773" s="841" t="str">
        <f aca="false">IF(S773="","",IF($S$811="Y",U773,IF(S773&gt;=$S$803-$AB$35*$S$807,IF(S773&lt;=$S$803+$AB$35*$S$807,S773,""),"")))</f>
        <v/>
      </c>
      <c r="U773" s="840" t="str">
        <f aca="false">IF(R773="Y","",IF(AND(M773="",K773=""),"",IF(M773="",K773*O773,M773*O773)))</f>
        <v/>
      </c>
      <c r="V773" s="842" t="str">
        <f aca="false">IF(AND(N773="",L773=""),"",IF(N773="",L773,N773))</f>
        <v>t C/ha/yr</v>
      </c>
      <c r="W773" s="628"/>
      <c r="X773" s="628"/>
      <c r="Z773" s="727"/>
      <c r="AP773" s="860"/>
      <c r="AQ773" s="628"/>
      <c r="AR773" s="628"/>
      <c r="AS773" s="843" t="str">
        <f aca="false">$U773</f>
        <v/>
      </c>
      <c r="AT773" s="628"/>
      <c r="AU773" s="843" t="e">
        <f aca="false">IF($AT$44="region",IF($E773=AU$762,$S773,""),IF($G773=AU$762,$S773,""))</f>
        <v>#REF!</v>
      </c>
      <c r="AV773" s="843" t="e">
        <f aca="false">IF($AT$44="Region",IF($E773=AU$762,$T773,""),IF($G773=AU$762,$T773,""))</f>
        <v>#REF!</v>
      </c>
      <c r="AW773" s="628"/>
      <c r="AX773" s="843" t="e">
        <f aca="false">IF($AT$44="region",IF($E773=AX$762,$S773,""),IF($G773=AX$762,$S773,""))</f>
        <v>#REF!</v>
      </c>
      <c r="AY773" s="843" t="e">
        <f aca="false">IF($AT$44="Region",IF($E773=AX$762,$T773,""),IF($G773=AX$762,$T773,""))</f>
        <v>#REF!</v>
      </c>
      <c r="AZ773" s="628"/>
      <c r="BA773" s="843" t="e">
        <f aca="false">IF($AT$44="region",IF($E773=BA$762,$S773,""),IF($G773=BA$762,$S773,""))</f>
        <v>#REF!</v>
      </c>
      <c r="BB773" s="843" t="e">
        <f aca="false">IF($AT$44="Region",IF($E773=BA$762,$T773,""),IF($G773=BA$762,$T773,""))</f>
        <v>#REF!</v>
      </c>
      <c r="BC773" s="628"/>
      <c r="BD773" s="843" t="e">
        <f aca="false">IF($AT$44="region",IF($E773=BD$762,$S773,""),IF($G773=BD$762,$S773,""))</f>
        <v>#REF!</v>
      </c>
      <c r="BE773" s="843" t="e">
        <f aca="false">IF($AT$44="Region",IF($E773=BD$762,$T773,""),IF($G773=BD$762,$T773,""))</f>
        <v>#REF!</v>
      </c>
      <c r="BF773" s="628"/>
      <c r="BG773" s="843" t="e">
        <f aca="false">IF($AT$44="region",IF($E773=BG$762,$S773,""),IF($G773=BG$762,$S773,""))</f>
        <v>#REF!</v>
      </c>
      <c r="BH773" s="843" t="e">
        <f aca="false">IF($AT$44="Region",IF($E773=BG$762,$T773,""),IF($G773=BG$762,$T773,""))</f>
        <v>#REF!</v>
      </c>
      <c r="BI773" s="628"/>
      <c r="BJ773" s="843" t="str">
        <f aca="false">IF($E773=$BJ$47,S773,"")</f>
        <v/>
      </c>
      <c r="BK773" s="843" t="str">
        <f aca="false">IF($E773=$BJ$47,T773,"")</f>
        <v/>
      </c>
      <c r="BL773" s="628"/>
      <c r="BM773" s="843" t="str">
        <f aca="false">IF($E773=$BM$47,S773,"")</f>
        <v/>
      </c>
      <c r="BN773" s="843" t="str">
        <f aca="false">IF($E773=$BM$47,T773,"")</f>
        <v/>
      </c>
      <c r="BO773" s="628"/>
      <c r="BP773" s="843" t="str">
        <f aca="false">IF($E773=$BP$47,S773,"")</f>
        <v/>
      </c>
      <c r="BQ773" s="843" t="str">
        <f aca="false">IF($E773=$BP$47,T773,"")</f>
        <v/>
      </c>
      <c r="BR773" s="628"/>
      <c r="BS773" s="843" t="str">
        <f aca="false">IF($E773=$BS$47,S773,"")</f>
        <v/>
      </c>
      <c r="BT773" s="843" t="str">
        <f aca="false">IF($E773=$BS$47,T773,"")</f>
        <v/>
      </c>
      <c r="BU773" s="628"/>
      <c r="BV773" s="860"/>
    </row>
    <row r="774" s="810" customFormat="true" ht="15" hidden="false" customHeight="false" outlineLevel="0" collapsed="false">
      <c r="A774" s="828" t="n">
        <v>11</v>
      </c>
      <c r="B774" s="829" t="str">
        <f aca="false">CONCATENATE(G774,": ",C774)</f>
        <v>Tropical-Humid: Torres-Rivera et al  2011 </v>
      </c>
      <c r="C774" s="831" t="s">
        <v>590</v>
      </c>
      <c r="D774" s="831" t="s">
        <v>591</v>
      </c>
      <c r="E774" s="831" t="s">
        <v>79</v>
      </c>
      <c r="F774" s="871" t="s">
        <v>592</v>
      </c>
      <c r="G774" s="831" t="s">
        <v>528</v>
      </c>
      <c r="H774" s="832" t="s">
        <v>252</v>
      </c>
      <c r="I774" s="830" t="n">
        <v>2011</v>
      </c>
      <c r="J774" s="830"/>
      <c r="K774" s="891"/>
      <c r="L774" s="834" t="s">
        <v>571</v>
      </c>
      <c r="M774" s="891"/>
      <c r="N774" s="836" t="s">
        <v>571</v>
      </c>
      <c r="O774" s="837"/>
      <c r="P774" s="833" t="s">
        <v>593</v>
      </c>
      <c r="Q774" s="838"/>
      <c r="R774" s="839" t="s">
        <v>100</v>
      </c>
      <c r="S774" s="840" t="str">
        <f aca="false">IF(R774="Y","",IF(AND(M774="",K774=""),"",IF(M774="",K774,M774)))</f>
        <v/>
      </c>
      <c r="T774" s="841" t="str">
        <f aca="false">IF(S774="","",IF($S$811="Y",U774,IF(S774&gt;=$S$803-$AB$35*$S$807,IF(S774&lt;=$S$803+$AB$35*$S$807,S774,""),"")))</f>
        <v/>
      </c>
      <c r="U774" s="840" t="str">
        <f aca="false">IF(R774="Y","",IF(AND(M774="",K774=""),"",IF(M774="",K774*O774,M774*O774)))</f>
        <v/>
      </c>
      <c r="V774" s="842" t="str">
        <f aca="false">IF(AND(N774="",L774=""),"",IF(N774="",L774,N774))</f>
        <v>t C/ha/yr</v>
      </c>
      <c r="W774" s="628"/>
      <c r="X774" s="628"/>
      <c r="Z774" s="727"/>
      <c r="AP774" s="860"/>
      <c r="AQ774" s="628"/>
      <c r="AR774" s="628"/>
      <c r="AS774" s="843" t="str">
        <f aca="false">$U774</f>
        <v/>
      </c>
      <c r="AT774" s="628"/>
      <c r="AU774" s="843" t="e">
        <f aca="false">IF($AT$44="region",IF($E774=AU$762,$S774,""),IF($G774=AU$762,$S774,""))</f>
        <v>#REF!</v>
      </c>
      <c r="AV774" s="843" t="e">
        <f aca="false">IF($AT$44="Region",IF($E774=AU$762,$T774,""),IF($G774=AU$762,$T774,""))</f>
        <v>#REF!</v>
      </c>
      <c r="AW774" s="628"/>
      <c r="AX774" s="843" t="e">
        <f aca="false">IF($AT$44="region",IF($E774=AX$762,$S774,""),IF($G774=AX$762,$S774,""))</f>
        <v>#REF!</v>
      </c>
      <c r="AY774" s="843" t="e">
        <f aca="false">IF($AT$44="Region",IF($E774=AX$762,$T774,""),IF($G774=AX$762,$T774,""))</f>
        <v>#REF!</v>
      </c>
      <c r="AZ774" s="628"/>
      <c r="BA774" s="843" t="e">
        <f aca="false">IF($AT$44="region",IF($E774=BA$762,$S774,""),IF($G774=BA$762,$S774,""))</f>
        <v>#REF!</v>
      </c>
      <c r="BB774" s="843" t="e">
        <f aca="false">IF($AT$44="Region",IF($E774=BA$762,$T774,""),IF($G774=BA$762,$T774,""))</f>
        <v>#REF!</v>
      </c>
      <c r="BC774" s="628"/>
      <c r="BD774" s="843" t="e">
        <f aca="false">IF($AT$44="region",IF($E774=BD$762,$S774,""),IF($G774=BD$762,$S774,""))</f>
        <v>#REF!</v>
      </c>
      <c r="BE774" s="843" t="e">
        <f aca="false">IF($AT$44="Region",IF($E774=BD$762,$T774,""),IF($G774=BD$762,$T774,""))</f>
        <v>#REF!</v>
      </c>
      <c r="BF774" s="628"/>
      <c r="BG774" s="843" t="e">
        <f aca="false">IF($AT$44="region",IF($E774=BG$762,$S774,""),IF($G774=BG$762,$S774,""))</f>
        <v>#REF!</v>
      </c>
      <c r="BH774" s="843" t="e">
        <f aca="false">IF($AT$44="Region",IF($E774=BG$762,$T774,""),IF($G774=BG$762,$T774,""))</f>
        <v>#REF!</v>
      </c>
      <c r="BI774" s="628"/>
      <c r="BJ774" s="843" t="str">
        <f aca="false">IF($E774=$BJ$47,S774,"")</f>
        <v/>
      </c>
      <c r="BK774" s="843" t="str">
        <f aca="false">IF($E774=$BJ$47,T774,"")</f>
        <v/>
      </c>
      <c r="BL774" s="628"/>
      <c r="BM774" s="843" t="str">
        <f aca="false">IF($E774=$BM$47,S774,"")</f>
        <v/>
      </c>
      <c r="BN774" s="843" t="str">
        <f aca="false">IF($E774=$BM$47,T774,"")</f>
        <v/>
      </c>
      <c r="BO774" s="628"/>
      <c r="BP774" s="843" t="str">
        <f aca="false">IF($E774=$BP$47,S774,"")</f>
        <v/>
      </c>
      <c r="BQ774" s="843" t="str">
        <f aca="false">IF($E774=$BP$47,T774,"")</f>
        <v/>
      </c>
      <c r="BR774" s="628"/>
      <c r="BS774" s="843" t="str">
        <f aca="false">IF($E774=$BS$47,S774,"")</f>
        <v/>
      </c>
      <c r="BT774" s="843" t="str">
        <f aca="false">IF($E774=$BS$47,T774,"")</f>
        <v/>
      </c>
      <c r="BU774" s="628"/>
      <c r="BV774" s="860"/>
    </row>
    <row r="775" s="810" customFormat="true" ht="15" hidden="false" customHeight="false" outlineLevel="0" collapsed="false">
      <c r="A775" s="828" t="n">
        <v>12</v>
      </c>
      <c r="B775" s="829" t="str">
        <f aca="false">CONCATENATE(G775,": ",C775)</f>
        <v>Tropical-Humid: Avila 2001</v>
      </c>
      <c r="C775" s="831" t="s">
        <v>594</v>
      </c>
      <c r="D775" s="831" t="s">
        <v>595</v>
      </c>
      <c r="E775" s="831" t="s">
        <v>79</v>
      </c>
      <c r="F775" s="871" t="s">
        <v>396</v>
      </c>
      <c r="G775" s="831" t="s">
        <v>528</v>
      </c>
      <c r="H775" s="832" t="s">
        <v>252</v>
      </c>
      <c r="I775" s="830" t="n">
        <v>2001</v>
      </c>
      <c r="J775" s="830"/>
      <c r="K775" s="891"/>
      <c r="L775" s="834" t="s">
        <v>571</v>
      </c>
      <c r="M775" s="891"/>
      <c r="N775" s="836" t="s">
        <v>571</v>
      </c>
      <c r="O775" s="837"/>
      <c r="P775" s="833" t="s">
        <v>596</v>
      </c>
      <c r="Q775" s="838"/>
      <c r="R775" s="839"/>
      <c r="S775" s="840" t="str">
        <f aca="false">IF(R775="Y","",IF(AND(M775="",K775=""),"",IF(M775="",K775,M775)))</f>
        <v/>
      </c>
      <c r="T775" s="841" t="str">
        <f aca="false">IF(S775="","",IF($S$811="Y",U775,IF(S775&gt;=$S$803-$AB$35*$S$807,IF(S775&lt;=$S$803+$AB$35*$S$807,S775,""),"")))</f>
        <v/>
      </c>
      <c r="U775" s="840" t="str">
        <f aca="false">IF(R775="Y","",IF(AND(M775="",K775=""),"",IF(M775="",K775*O775,M775*O775)))</f>
        <v/>
      </c>
      <c r="V775" s="842" t="str">
        <f aca="false">IF(AND(N775="",L775=""),"",IF(N775="",L775,N775))</f>
        <v>t C/ha/yr</v>
      </c>
      <c r="W775" s="628"/>
      <c r="X775" s="628"/>
      <c r="Z775" s="727"/>
      <c r="AP775" s="860"/>
      <c r="AQ775" s="628"/>
      <c r="AR775" s="628"/>
      <c r="AS775" s="843" t="str">
        <f aca="false">$U775</f>
        <v/>
      </c>
      <c r="AT775" s="628"/>
      <c r="AU775" s="843" t="e">
        <f aca="false">IF($AT$44="region",IF($E775=AU$762,$S775,""),IF($G775=AU$762,$S775,""))</f>
        <v>#REF!</v>
      </c>
      <c r="AV775" s="843" t="e">
        <f aca="false">IF($AT$44="Region",IF($E775=AU$762,$T775,""),IF($G775=AU$762,$T775,""))</f>
        <v>#REF!</v>
      </c>
      <c r="AW775" s="628"/>
      <c r="AX775" s="843" t="e">
        <f aca="false">IF($AT$44="region",IF($E775=AX$762,$S775,""),IF($G775=AX$762,$S775,""))</f>
        <v>#REF!</v>
      </c>
      <c r="AY775" s="843" t="e">
        <f aca="false">IF($AT$44="Region",IF($E775=AX$762,$T775,""),IF($G775=AX$762,$T775,""))</f>
        <v>#REF!</v>
      </c>
      <c r="AZ775" s="628"/>
      <c r="BA775" s="843" t="e">
        <f aca="false">IF($AT$44="region",IF($E775=BA$762,$S775,""),IF($G775=BA$762,$S775,""))</f>
        <v>#REF!</v>
      </c>
      <c r="BB775" s="843" t="e">
        <f aca="false">IF($AT$44="Region",IF($E775=BA$762,$T775,""),IF($G775=BA$762,$T775,""))</f>
        <v>#REF!</v>
      </c>
      <c r="BC775" s="628"/>
      <c r="BD775" s="843" t="e">
        <f aca="false">IF($AT$44="region",IF($E775=BD$762,$S775,""),IF($G775=BD$762,$S775,""))</f>
        <v>#REF!</v>
      </c>
      <c r="BE775" s="843" t="e">
        <f aca="false">IF($AT$44="Region",IF($E775=BD$762,$T775,""),IF($G775=BD$762,$T775,""))</f>
        <v>#REF!</v>
      </c>
      <c r="BF775" s="628"/>
      <c r="BG775" s="843" t="e">
        <f aca="false">IF($AT$44="region",IF($E775=BG$762,$S775,""),IF($G775=BG$762,$S775,""))</f>
        <v>#REF!</v>
      </c>
      <c r="BH775" s="843" t="e">
        <f aca="false">IF($AT$44="Region",IF($E775=BG$762,$T775,""),IF($G775=BG$762,$T775,""))</f>
        <v>#REF!</v>
      </c>
      <c r="BI775" s="628"/>
      <c r="BJ775" s="843" t="str">
        <f aca="false">IF($E775=$BJ$47,S775,"")</f>
        <v/>
      </c>
      <c r="BK775" s="843" t="str">
        <f aca="false">IF($E775=$BJ$47,T775,"")</f>
        <v/>
      </c>
      <c r="BL775" s="628"/>
      <c r="BM775" s="843" t="str">
        <f aca="false">IF($E775=$BM$47,S775,"")</f>
        <v/>
      </c>
      <c r="BN775" s="843" t="str">
        <f aca="false">IF($E775=$BM$47,T775,"")</f>
        <v/>
      </c>
      <c r="BO775" s="628"/>
      <c r="BP775" s="843" t="str">
        <f aca="false">IF($E775=$BP$47,S775,"")</f>
        <v/>
      </c>
      <c r="BQ775" s="843" t="str">
        <f aca="false">IF($E775=$BP$47,T775,"")</f>
        <v/>
      </c>
      <c r="BR775" s="628"/>
      <c r="BS775" s="843" t="str">
        <f aca="false">IF($E775=$BS$47,S775,"")</f>
        <v/>
      </c>
      <c r="BT775" s="843" t="str">
        <f aca="false">IF($E775=$BS$47,T775,"")</f>
        <v/>
      </c>
      <c r="BU775" s="628"/>
      <c r="BV775" s="860"/>
    </row>
    <row r="776" s="810" customFormat="true" ht="15" hidden="false" customHeight="false" outlineLevel="0" collapsed="false">
      <c r="A776" s="828" t="n">
        <v>13</v>
      </c>
      <c r="B776" s="829" t="str">
        <f aca="false">CONCATENATE(G776,": ",C776)</f>
        <v>Tropical-Humid: Avila 2001</v>
      </c>
      <c r="C776" s="831" t="s">
        <v>594</v>
      </c>
      <c r="D776" s="831" t="s">
        <v>595</v>
      </c>
      <c r="E776" s="831" t="s">
        <v>79</v>
      </c>
      <c r="F776" s="871" t="s">
        <v>396</v>
      </c>
      <c r="G776" s="831" t="s">
        <v>528</v>
      </c>
      <c r="H776" s="832" t="s">
        <v>252</v>
      </c>
      <c r="I776" s="830" t="n">
        <v>2001</v>
      </c>
      <c r="J776" s="830"/>
      <c r="K776" s="891"/>
      <c r="L776" s="834" t="s">
        <v>571</v>
      </c>
      <c r="M776" s="891"/>
      <c r="N776" s="836" t="s">
        <v>571</v>
      </c>
      <c r="O776" s="837"/>
      <c r="P776" s="833" t="s">
        <v>597</v>
      </c>
      <c r="Q776" s="838"/>
      <c r="R776" s="839"/>
      <c r="S776" s="840" t="str">
        <f aca="false">IF(R776="Y","",IF(AND(M776="",K776=""),"",IF(M776="",K776,M776)))</f>
        <v/>
      </c>
      <c r="T776" s="841" t="str">
        <f aca="false">IF(S776="","",IF($S$811="Y",U776,IF(S776&gt;=$S$803-$AB$35*$S$807,IF(S776&lt;=$S$803+$AB$35*$S$807,S776,""),"")))</f>
        <v/>
      </c>
      <c r="U776" s="840" t="str">
        <f aca="false">IF(R776="Y","",IF(AND(M776="",K776=""),"",IF(M776="",K776*O776,M776*O776)))</f>
        <v/>
      </c>
      <c r="V776" s="842" t="str">
        <f aca="false">IF(AND(N776="",L776=""),"",IF(N776="",L776,N776))</f>
        <v>t C/ha/yr</v>
      </c>
      <c r="W776" s="628"/>
      <c r="X776" s="628"/>
      <c r="Z776" s="727"/>
      <c r="AP776" s="860"/>
      <c r="AQ776" s="628"/>
      <c r="AR776" s="628"/>
      <c r="AS776" s="843" t="str">
        <f aca="false">$U776</f>
        <v/>
      </c>
      <c r="AT776" s="628"/>
      <c r="AU776" s="843" t="e">
        <f aca="false">IF($AT$44="region",IF($E776=AU$762,$S776,""),IF($G776=AU$762,$S776,""))</f>
        <v>#REF!</v>
      </c>
      <c r="AV776" s="843" t="e">
        <f aca="false">IF($AT$44="Region",IF($E776=AU$762,$T776,""),IF($G776=AU$762,$T776,""))</f>
        <v>#REF!</v>
      </c>
      <c r="AW776" s="628"/>
      <c r="AX776" s="843" t="e">
        <f aca="false">IF($AT$44="region",IF($E776=AX$762,$S776,""),IF($G776=AX$762,$S776,""))</f>
        <v>#REF!</v>
      </c>
      <c r="AY776" s="843" t="e">
        <f aca="false">IF($AT$44="Region",IF($E776=AX$762,$T776,""),IF($G776=AX$762,$T776,""))</f>
        <v>#REF!</v>
      </c>
      <c r="AZ776" s="628"/>
      <c r="BA776" s="843" t="e">
        <f aca="false">IF($AT$44="region",IF($E776=BA$762,$S776,""),IF($G776=BA$762,$S776,""))</f>
        <v>#REF!</v>
      </c>
      <c r="BB776" s="843" t="e">
        <f aca="false">IF($AT$44="Region",IF($E776=BA$762,$T776,""),IF($G776=BA$762,$T776,""))</f>
        <v>#REF!</v>
      </c>
      <c r="BC776" s="628"/>
      <c r="BD776" s="843" t="e">
        <f aca="false">IF($AT$44="region",IF($E776=BD$762,$S776,""),IF($G776=BD$762,$S776,""))</f>
        <v>#REF!</v>
      </c>
      <c r="BE776" s="843" t="e">
        <f aca="false">IF($AT$44="Region",IF($E776=BD$762,$T776,""),IF($G776=BD$762,$T776,""))</f>
        <v>#REF!</v>
      </c>
      <c r="BF776" s="628"/>
      <c r="BG776" s="843" t="e">
        <f aca="false">IF($AT$44="region",IF($E776=BG$762,$S776,""),IF($G776=BG$762,$S776,""))</f>
        <v>#REF!</v>
      </c>
      <c r="BH776" s="843" t="e">
        <f aca="false">IF($AT$44="Region",IF($E776=BG$762,$T776,""),IF($G776=BG$762,$T776,""))</f>
        <v>#REF!</v>
      </c>
      <c r="BI776" s="628"/>
      <c r="BJ776" s="843" t="str">
        <f aca="false">IF($E776=$BJ$47,S776,"")</f>
        <v/>
      </c>
      <c r="BK776" s="843" t="str">
        <f aca="false">IF($E776=$BJ$47,T776,"")</f>
        <v/>
      </c>
      <c r="BL776" s="628"/>
      <c r="BM776" s="843" t="str">
        <f aca="false">IF($E776=$BM$47,S776,"")</f>
        <v/>
      </c>
      <c r="BN776" s="843" t="str">
        <f aca="false">IF($E776=$BM$47,T776,"")</f>
        <v/>
      </c>
      <c r="BO776" s="628"/>
      <c r="BP776" s="843" t="str">
        <f aca="false">IF($E776=$BP$47,S776,"")</f>
        <v/>
      </c>
      <c r="BQ776" s="843" t="str">
        <f aca="false">IF($E776=$BP$47,T776,"")</f>
        <v/>
      </c>
      <c r="BR776" s="628"/>
      <c r="BS776" s="843" t="str">
        <f aca="false">IF($E776=$BS$47,S776,"")</f>
        <v/>
      </c>
      <c r="BT776" s="843" t="str">
        <f aca="false">IF($E776=$BS$47,T776,"")</f>
        <v/>
      </c>
      <c r="BU776" s="628"/>
      <c r="BV776" s="860"/>
    </row>
    <row r="777" s="810" customFormat="true" ht="15" hidden="false" customHeight="false" outlineLevel="0" collapsed="false">
      <c r="A777" s="828" t="n">
        <v>14</v>
      </c>
      <c r="B777" s="829" t="str">
        <f aca="false">CONCATENATE(G777,": ",C777)</f>
        <v>Tropical-Humid: Ibrahim et al. 2010 (ed. Abberton 2010), citing Mora 2001</v>
      </c>
      <c r="C777" s="831" t="s">
        <v>598</v>
      </c>
      <c r="D777" s="831" t="s">
        <v>599</v>
      </c>
      <c r="E777" s="831" t="s">
        <v>79</v>
      </c>
      <c r="F777" s="871" t="s">
        <v>396</v>
      </c>
      <c r="G777" s="831" t="s">
        <v>528</v>
      </c>
      <c r="H777" s="832" t="s">
        <v>252</v>
      </c>
      <c r="I777" s="830" t="n">
        <v>2010</v>
      </c>
      <c r="J777" s="830"/>
      <c r="K777" s="891"/>
      <c r="L777" s="834" t="s">
        <v>571</v>
      </c>
      <c r="M777" s="891"/>
      <c r="N777" s="836" t="s">
        <v>571</v>
      </c>
      <c r="O777" s="837"/>
      <c r="P777" s="833" t="s">
        <v>600</v>
      </c>
      <c r="Q777" s="838"/>
      <c r="R777" s="839"/>
      <c r="S777" s="840" t="str">
        <f aca="false">IF(R777="Y","",IF(AND(M777="",K777=""),"",IF(M777="",K777,M777)))</f>
        <v/>
      </c>
      <c r="T777" s="841" t="str">
        <f aca="false">IF(S777="","",IF($S$811="Y",U777,IF(S777&gt;=$S$803-$AB$35*$S$807,IF(S777&lt;=$S$803+$AB$35*$S$807,S777,""),"")))</f>
        <v/>
      </c>
      <c r="U777" s="840" t="str">
        <f aca="false">IF(R777="Y","",IF(AND(M777="",K777=""),"",IF(M777="",K777*O777,M777*O777)))</f>
        <v/>
      </c>
      <c r="V777" s="842" t="str">
        <f aca="false">IF(AND(N777="",L777=""),"",IF(N777="",L777,N777))</f>
        <v>t C/ha/yr</v>
      </c>
      <c r="W777" s="628"/>
      <c r="X777" s="628"/>
      <c r="Z777" s="727"/>
      <c r="AP777" s="860"/>
      <c r="AQ777" s="628"/>
      <c r="AR777" s="628"/>
      <c r="AS777" s="843" t="str">
        <f aca="false">$U777</f>
        <v/>
      </c>
      <c r="AT777" s="628"/>
      <c r="AU777" s="843" t="e">
        <f aca="false">IF($AT$44="region",IF($E777=AU$762,$S777,""),IF($G777=AU$762,$S777,""))</f>
        <v>#REF!</v>
      </c>
      <c r="AV777" s="843" t="e">
        <f aca="false">IF($AT$44="Region",IF($E777=AU$762,$T777,""),IF($G777=AU$762,$T777,""))</f>
        <v>#REF!</v>
      </c>
      <c r="AW777" s="628"/>
      <c r="AX777" s="843" t="e">
        <f aca="false">IF($AT$44="region",IF($E777=AX$762,$S777,""),IF($G777=AX$762,$S777,""))</f>
        <v>#REF!</v>
      </c>
      <c r="AY777" s="843" t="e">
        <f aca="false">IF($AT$44="Region",IF($E777=AX$762,$T777,""),IF($G777=AX$762,$T777,""))</f>
        <v>#REF!</v>
      </c>
      <c r="AZ777" s="628"/>
      <c r="BA777" s="843" t="e">
        <f aca="false">IF($AT$44="region",IF($E777=BA$762,$S777,""),IF($G777=BA$762,$S777,""))</f>
        <v>#REF!</v>
      </c>
      <c r="BB777" s="843" t="e">
        <f aca="false">IF($AT$44="Region",IF($E777=BA$762,$T777,""),IF($G777=BA$762,$T777,""))</f>
        <v>#REF!</v>
      </c>
      <c r="BC777" s="628"/>
      <c r="BD777" s="843" t="e">
        <f aca="false">IF($AT$44="region",IF($E777=BD$762,$S777,""),IF($G777=BD$762,$S777,""))</f>
        <v>#REF!</v>
      </c>
      <c r="BE777" s="843" t="e">
        <f aca="false">IF($AT$44="Region",IF($E777=BD$762,$T777,""),IF($G777=BD$762,$T777,""))</f>
        <v>#REF!</v>
      </c>
      <c r="BF777" s="628"/>
      <c r="BG777" s="843" t="e">
        <f aca="false">IF($AT$44="region",IF($E777=BG$762,$S777,""),IF($G777=BG$762,$S777,""))</f>
        <v>#REF!</v>
      </c>
      <c r="BH777" s="843" t="e">
        <f aca="false">IF($AT$44="Region",IF($E777=BG$762,$T777,""),IF($G777=BG$762,$T777,""))</f>
        <v>#REF!</v>
      </c>
      <c r="BI777" s="628"/>
      <c r="BJ777" s="843" t="str">
        <f aca="false">IF($E777=$BJ$47,S777,"")</f>
        <v/>
      </c>
      <c r="BK777" s="843" t="str">
        <f aca="false">IF($E777=$BJ$47,T777,"")</f>
        <v/>
      </c>
      <c r="BL777" s="628"/>
      <c r="BM777" s="843" t="str">
        <f aca="false">IF($E777=$BM$47,S777,"")</f>
        <v/>
      </c>
      <c r="BN777" s="843" t="str">
        <f aca="false">IF($E777=$BM$47,T777,"")</f>
        <v/>
      </c>
      <c r="BO777" s="628"/>
      <c r="BP777" s="843" t="str">
        <f aca="false">IF($E777=$BP$47,S777,"")</f>
        <v/>
      </c>
      <c r="BQ777" s="843" t="str">
        <f aca="false">IF($E777=$BP$47,T777,"")</f>
        <v/>
      </c>
      <c r="BR777" s="628"/>
      <c r="BS777" s="843" t="str">
        <f aca="false">IF($E777=$BS$47,S777,"")</f>
        <v/>
      </c>
      <c r="BT777" s="843" t="str">
        <f aca="false">IF($E777=$BS$47,T777,"")</f>
        <v/>
      </c>
      <c r="BU777" s="628"/>
      <c r="BV777" s="860"/>
    </row>
    <row r="778" s="810" customFormat="true" ht="15" hidden="false" customHeight="false" outlineLevel="0" collapsed="false">
      <c r="A778" s="828" t="n">
        <v>15</v>
      </c>
      <c r="B778" s="829" t="str">
        <f aca="false">CONCATENATE(G778,": ",C778)</f>
        <v>Tropical-Humid: Ibrahim et al. 2010 (ed. Abberton 2010), citing Mora 2001 </v>
      </c>
      <c r="C778" s="831" t="s">
        <v>601</v>
      </c>
      <c r="D778" s="831" t="s">
        <v>599</v>
      </c>
      <c r="E778" s="831" t="s">
        <v>79</v>
      </c>
      <c r="F778" s="871" t="s">
        <v>396</v>
      </c>
      <c r="G778" s="831" t="s">
        <v>528</v>
      </c>
      <c r="H778" s="832" t="s">
        <v>252</v>
      </c>
      <c r="I778" s="830" t="n">
        <v>2010</v>
      </c>
      <c r="J778" s="830"/>
      <c r="K778" s="909"/>
      <c r="L778" s="834" t="s">
        <v>571</v>
      </c>
      <c r="M778" s="891"/>
      <c r="N778" s="836" t="s">
        <v>571</v>
      </c>
      <c r="O778" s="837"/>
      <c r="P778" s="833" t="s">
        <v>602</v>
      </c>
      <c r="Q778" s="838"/>
      <c r="R778" s="839"/>
      <c r="S778" s="840" t="str">
        <f aca="false">IF(R778="Y","",IF(AND(M778="",K778=""),"",IF(M778="",K778,M778)))</f>
        <v/>
      </c>
      <c r="T778" s="841" t="str">
        <f aca="false">IF(S778="","",IF($S$811="Y",U778,IF(S778&gt;=$S$803-$AB$35*$S$807,IF(S778&lt;=$S$803+$AB$35*$S$807,S778,""),"")))</f>
        <v/>
      </c>
      <c r="U778" s="840" t="str">
        <f aca="false">IF(R778="Y","",IF(AND(M778="",K778=""),"",IF(M778="",K778*O778,M778*O778)))</f>
        <v/>
      </c>
      <c r="V778" s="842" t="str">
        <f aca="false">IF(AND(N778="",L778=""),"",IF(N778="",L778,N778))</f>
        <v>t C/ha/yr</v>
      </c>
      <c r="W778" s="628"/>
      <c r="X778" s="628"/>
      <c r="Z778" s="727"/>
      <c r="AP778" s="860"/>
      <c r="AQ778" s="628"/>
      <c r="AR778" s="628"/>
      <c r="AS778" s="843" t="str">
        <f aca="false">$U778</f>
        <v/>
      </c>
      <c r="AT778" s="628"/>
      <c r="AU778" s="843" t="e">
        <f aca="false">IF($AT$44="region",IF($E778=AU$762,$S778,""),IF($G778=AU$762,$S778,""))</f>
        <v>#REF!</v>
      </c>
      <c r="AV778" s="843" t="e">
        <f aca="false">IF($AT$44="Region",IF($E778=AU$762,$T778,""),IF($G778=AU$762,$T778,""))</f>
        <v>#REF!</v>
      </c>
      <c r="AW778" s="628"/>
      <c r="AX778" s="843" t="e">
        <f aca="false">IF($AT$44="region",IF($E778=AX$762,$S778,""),IF($G778=AX$762,$S778,""))</f>
        <v>#REF!</v>
      </c>
      <c r="AY778" s="843" t="e">
        <f aca="false">IF($AT$44="Region",IF($E778=AX$762,$T778,""),IF($G778=AX$762,$T778,""))</f>
        <v>#REF!</v>
      </c>
      <c r="AZ778" s="628"/>
      <c r="BA778" s="843" t="e">
        <f aca="false">IF($AT$44="region",IF($E778=BA$762,$S778,""),IF($G778=BA$762,$S778,""))</f>
        <v>#REF!</v>
      </c>
      <c r="BB778" s="843" t="e">
        <f aca="false">IF($AT$44="Region",IF($E778=BA$762,$T778,""),IF($G778=BA$762,$T778,""))</f>
        <v>#REF!</v>
      </c>
      <c r="BC778" s="628"/>
      <c r="BD778" s="843" t="e">
        <f aca="false">IF($AT$44="region",IF($E778=BD$762,$S778,""),IF($G778=BD$762,$S778,""))</f>
        <v>#REF!</v>
      </c>
      <c r="BE778" s="843" t="e">
        <f aca="false">IF($AT$44="Region",IF($E778=BD$762,$T778,""),IF($G778=BD$762,$T778,""))</f>
        <v>#REF!</v>
      </c>
      <c r="BF778" s="628"/>
      <c r="BG778" s="843" t="e">
        <f aca="false">IF($AT$44="region",IF($E778=BG$762,$S778,""),IF($G778=BG$762,$S778,""))</f>
        <v>#REF!</v>
      </c>
      <c r="BH778" s="843" t="e">
        <f aca="false">IF($AT$44="Region",IF($E778=BG$762,$T778,""),IF($G778=BG$762,$T778,""))</f>
        <v>#REF!</v>
      </c>
      <c r="BI778" s="628"/>
      <c r="BJ778" s="843" t="str">
        <f aca="false">IF($E778=$BJ$47,S778,"")</f>
        <v/>
      </c>
      <c r="BK778" s="843" t="str">
        <f aca="false">IF($E778=$BJ$47,T778,"")</f>
        <v/>
      </c>
      <c r="BL778" s="628"/>
      <c r="BM778" s="843" t="str">
        <f aca="false">IF($E778=$BM$47,S778,"")</f>
        <v/>
      </c>
      <c r="BN778" s="843" t="str">
        <f aca="false">IF($E778=$BM$47,T778,"")</f>
        <v/>
      </c>
      <c r="BO778" s="628"/>
      <c r="BP778" s="843" t="str">
        <f aca="false">IF($E778=$BP$47,S778,"")</f>
        <v/>
      </c>
      <c r="BQ778" s="843" t="str">
        <f aca="false">IF($E778=$BP$47,T778,"")</f>
        <v/>
      </c>
      <c r="BR778" s="628"/>
      <c r="BS778" s="843" t="str">
        <f aca="false">IF($E778=$BS$47,S778,"")</f>
        <v/>
      </c>
      <c r="BT778" s="843" t="str">
        <f aca="false">IF($E778=$BS$47,T778,"")</f>
        <v/>
      </c>
      <c r="BU778" s="628"/>
      <c r="BV778" s="860"/>
    </row>
    <row r="779" s="810" customFormat="true" ht="15" hidden="false" customHeight="false" outlineLevel="0" collapsed="false">
      <c r="A779" s="828" t="n">
        <v>16</v>
      </c>
      <c r="B779" s="829" t="str">
        <f aca="false">CONCATENATE(G779,": ",C779)</f>
        <v>Tropical-Humid: Ibrahim et al. 2010 (ed. Abberton 2010), citing GEF 2007</v>
      </c>
      <c r="C779" s="831" t="s">
        <v>603</v>
      </c>
      <c r="D779" s="831" t="s">
        <v>604</v>
      </c>
      <c r="E779" s="831" t="s">
        <v>79</v>
      </c>
      <c r="F779" s="871" t="s">
        <v>396</v>
      </c>
      <c r="G779" s="831" t="s">
        <v>528</v>
      </c>
      <c r="H779" s="832" t="s">
        <v>252</v>
      </c>
      <c r="I779" s="830" t="n">
        <v>2010</v>
      </c>
      <c r="J779" s="830"/>
      <c r="K779" s="909"/>
      <c r="L779" s="834" t="s">
        <v>571</v>
      </c>
      <c r="M779" s="891"/>
      <c r="N779" s="836" t="s">
        <v>571</v>
      </c>
      <c r="O779" s="837"/>
      <c r="P779" s="833" t="s">
        <v>605</v>
      </c>
      <c r="Q779" s="838"/>
      <c r="R779" s="839"/>
      <c r="S779" s="840" t="str">
        <f aca="false">IF(R779="Y","",IF(AND(M779="",K779=""),"",IF(M779="",K779,M779)))</f>
        <v/>
      </c>
      <c r="T779" s="841" t="str">
        <f aca="false">IF(S779="","",IF($S$811="Y",U779,IF(S779&gt;=$S$803-$AB$35*$S$807,IF(S779&lt;=$S$803+$AB$35*$S$807,S779,""),"")))</f>
        <v/>
      </c>
      <c r="U779" s="840" t="str">
        <f aca="false">IF(R779="Y","",IF(AND(M779="",K779=""),"",IF(M779="",K779*O779,M779*O779)))</f>
        <v/>
      </c>
      <c r="V779" s="842" t="str">
        <f aca="false">IF(AND(N779="",L779=""),"",IF(N779="",L779,N779))</f>
        <v>t C/ha/yr</v>
      </c>
      <c r="W779" s="628"/>
      <c r="X779" s="628"/>
      <c r="Z779" s="727"/>
      <c r="AP779" s="860"/>
      <c r="AQ779" s="628"/>
      <c r="AR779" s="628"/>
      <c r="AS779" s="843" t="str">
        <f aca="false">$U779</f>
        <v/>
      </c>
      <c r="AT779" s="628"/>
      <c r="AU779" s="843" t="e">
        <f aca="false">IF($AT$44="region",IF($E779=AU$762,$S779,""),IF($G779=AU$762,$S779,""))</f>
        <v>#REF!</v>
      </c>
      <c r="AV779" s="843" t="e">
        <f aca="false">IF($AT$44="Region",IF($E779=AU$762,$T779,""),IF($G779=AU$762,$T779,""))</f>
        <v>#REF!</v>
      </c>
      <c r="AW779" s="628"/>
      <c r="AX779" s="843" t="e">
        <f aca="false">IF($AT$44="region",IF($E779=AX$762,$S779,""),IF($G779=AX$762,$S779,""))</f>
        <v>#REF!</v>
      </c>
      <c r="AY779" s="843" t="e">
        <f aca="false">IF($AT$44="Region",IF($E779=AX$762,$T779,""),IF($G779=AX$762,$T779,""))</f>
        <v>#REF!</v>
      </c>
      <c r="AZ779" s="628"/>
      <c r="BA779" s="843" t="e">
        <f aca="false">IF($AT$44="region",IF($E779=BA$762,$S779,""),IF($G779=BA$762,$S779,""))</f>
        <v>#REF!</v>
      </c>
      <c r="BB779" s="843" t="e">
        <f aca="false">IF($AT$44="Region",IF($E779=BA$762,$T779,""),IF($G779=BA$762,$T779,""))</f>
        <v>#REF!</v>
      </c>
      <c r="BC779" s="628"/>
      <c r="BD779" s="843" t="e">
        <f aca="false">IF($AT$44="region",IF($E779=BD$762,$S779,""),IF($G779=BD$762,$S779,""))</f>
        <v>#REF!</v>
      </c>
      <c r="BE779" s="843" t="e">
        <f aca="false">IF($AT$44="Region",IF($E779=BD$762,$T779,""),IF($G779=BD$762,$T779,""))</f>
        <v>#REF!</v>
      </c>
      <c r="BF779" s="628"/>
      <c r="BG779" s="843" t="e">
        <f aca="false">IF($AT$44="region",IF($E779=BG$762,$S779,""),IF($G779=BG$762,$S779,""))</f>
        <v>#REF!</v>
      </c>
      <c r="BH779" s="843" t="e">
        <f aca="false">IF($AT$44="Region",IF($E779=BG$762,$T779,""),IF($G779=BG$762,$T779,""))</f>
        <v>#REF!</v>
      </c>
      <c r="BI779" s="628"/>
      <c r="BJ779" s="843" t="str">
        <f aca="false">IF($E779=$BJ$47,S779,"")</f>
        <v/>
      </c>
      <c r="BK779" s="843" t="str">
        <f aca="false">IF($E779=$BJ$47,T779,"")</f>
        <v/>
      </c>
      <c r="BL779" s="628"/>
      <c r="BM779" s="843" t="str">
        <f aca="false">IF($E779=$BM$47,S779,"")</f>
        <v/>
      </c>
      <c r="BN779" s="843" t="str">
        <f aca="false">IF($E779=$BM$47,T779,"")</f>
        <v/>
      </c>
      <c r="BO779" s="628"/>
      <c r="BP779" s="843" t="str">
        <f aca="false">IF($E779=$BP$47,S779,"")</f>
        <v/>
      </c>
      <c r="BQ779" s="843" t="str">
        <f aca="false">IF($E779=$BP$47,T779,"")</f>
        <v/>
      </c>
      <c r="BR779" s="628"/>
      <c r="BS779" s="843" t="str">
        <f aca="false">IF($E779=$BS$47,S779,"")</f>
        <v/>
      </c>
      <c r="BT779" s="843" t="str">
        <f aca="false">IF($E779=$BS$47,T779,"")</f>
        <v/>
      </c>
      <c r="BU779" s="628"/>
      <c r="BV779" s="860"/>
    </row>
    <row r="780" s="810" customFormat="true" ht="15" hidden="false" customHeight="false" outlineLevel="0" collapsed="false">
      <c r="A780" s="828" t="n">
        <v>17</v>
      </c>
      <c r="B780" s="829" t="str">
        <f aca="false">CONCATENATE(G780,": ",C780)</f>
        <v>Tropical-Humid: Ibrahim et al. 2010 (ed. Abberton 2010), citing GEF 2007</v>
      </c>
      <c r="C780" s="831" t="s">
        <v>603</v>
      </c>
      <c r="D780" s="831" t="s">
        <v>606</v>
      </c>
      <c r="E780" s="831" t="s">
        <v>79</v>
      </c>
      <c r="F780" s="871" t="s">
        <v>396</v>
      </c>
      <c r="G780" s="831" t="s">
        <v>528</v>
      </c>
      <c r="H780" s="832" t="s">
        <v>252</v>
      </c>
      <c r="I780" s="830" t="n">
        <v>2010</v>
      </c>
      <c r="J780" s="830"/>
      <c r="K780" s="909"/>
      <c r="L780" s="834" t="s">
        <v>571</v>
      </c>
      <c r="M780" s="891"/>
      <c r="N780" s="836" t="s">
        <v>571</v>
      </c>
      <c r="O780" s="837"/>
      <c r="P780" s="833" t="s">
        <v>607</v>
      </c>
      <c r="Q780" s="838"/>
      <c r="R780" s="839"/>
      <c r="S780" s="840" t="str">
        <f aca="false">IF(R780="Y","",IF(AND(M780="",K780=""),"",IF(M780="",K780,M780)))</f>
        <v/>
      </c>
      <c r="T780" s="841" t="str">
        <f aca="false">IF(S780="","",IF($S$811="Y",U780,IF(S780&gt;=$S$803-$AB$35*$S$807,IF(S780&lt;=$S$803+$AB$35*$S$807,S780,""),"")))</f>
        <v/>
      </c>
      <c r="U780" s="840" t="str">
        <f aca="false">IF(R780="Y","",IF(AND(M780="",K780=""),"",IF(M780="",K780*O780,M780*O780)))</f>
        <v/>
      </c>
      <c r="V780" s="842" t="str">
        <f aca="false">IF(AND(N780="",L780=""),"",IF(N780="",L780,N780))</f>
        <v>t C/ha/yr</v>
      </c>
      <c r="W780" s="628"/>
      <c r="X780" s="628"/>
      <c r="Z780" s="727"/>
      <c r="AP780" s="860"/>
      <c r="AQ780" s="628"/>
      <c r="AR780" s="628"/>
      <c r="AS780" s="843" t="str">
        <f aca="false">$U780</f>
        <v/>
      </c>
      <c r="AT780" s="628"/>
      <c r="AU780" s="843" t="e">
        <f aca="false">IF($AT$44="region",IF($E780=AU$762,$S780,""),IF($G780=AU$762,$S780,""))</f>
        <v>#REF!</v>
      </c>
      <c r="AV780" s="843" t="e">
        <f aca="false">IF($AT$44="Region",IF($E780=AU$762,$T780,""),IF($G780=AU$762,$T780,""))</f>
        <v>#REF!</v>
      </c>
      <c r="AW780" s="628"/>
      <c r="AX780" s="843" t="e">
        <f aca="false">IF($AT$44="region",IF($E780=AX$762,$S780,""),IF($G780=AX$762,$S780,""))</f>
        <v>#REF!</v>
      </c>
      <c r="AY780" s="843" t="e">
        <f aca="false">IF($AT$44="Region",IF($E780=AX$762,$T780,""),IF($G780=AX$762,$T780,""))</f>
        <v>#REF!</v>
      </c>
      <c r="AZ780" s="628"/>
      <c r="BA780" s="843" t="e">
        <f aca="false">IF($AT$44="region",IF($E780=BA$762,$S780,""),IF($G780=BA$762,$S780,""))</f>
        <v>#REF!</v>
      </c>
      <c r="BB780" s="843" t="e">
        <f aca="false">IF($AT$44="Region",IF($E780=BA$762,$T780,""),IF($G780=BA$762,$T780,""))</f>
        <v>#REF!</v>
      </c>
      <c r="BC780" s="628"/>
      <c r="BD780" s="843" t="e">
        <f aca="false">IF($AT$44="region",IF($E780=BD$762,$S780,""),IF($G780=BD$762,$S780,""))</f>
        <v>#REF!</v>
      </c>
      <c r="BE780" s="843" t="e">
        <f aca="false">IF($AT$44="Region",IF($E780=BD$762,$T780,""),IF($G780=BD$762,$T780,""))</f>
        <v>#REF!</v>
      </c>
      <c r="BF780" s="628"/>
      <c r="BG780" s="843" t="e">
        <f aca="false">IF($AT$44="region",IF($E780=BG$762,$S780,""),IF($G780=BG$762,$S780,""))</f>
        <v>#REF!</v>
      </c>
      <c r="BH780" s="843" t="e">
        <f aca="false">IF($AT$44="Region",IF($E780=BG$762,$T780,""),IF($G780=BG$762,$T780,""))</f>
        <v>#REF!</v>
      </c>
      <c r="BI780" s="628"/>
      <c r="BJ780" s="843" t="str">
        <f aca="false">IF($E780=$BJ$47,S780,"")</f>
        <v/>
      </c>
      <c r="BK780" s="843" t="str">
        <f aca="false">IF($E780=$BJ$47,T780,"")</f>
        <v/>
      </c>
      <c r="BL780" s="628"/>
      <c r="BM780" s="843" t="str">
        <f aca="false">IF($E780=$BM$47,S780,"")</f>
        <v/>
      </c>
      <c r="BN780" s="843" t="str">
        <f aca="false">IF($E780=$BM$47,T780,"")</f>
        <v/>
      </c>
      <c r="BO780" s="628"/>
      <c r="BP780" s="843" t="str">
        <f aca="false">IF($E780=$BP$47,S780,"")</f>
        <v/>
      </c>
      <c r="BQ780" s="843" t="str">
        <f aca="false">IF($E780=$BP$47,T780,"")</f>
        <v/>
      </c>
      <c r="BR780" s="628"/>
      <c r="BS780" s="843" t="str">
        <f aca="false">IF($E780=$BS$47,S780,"")</f>
        <v/>
      </c>
      <c r="BT780" s="843" t="str">
        <f aca="false">IF($E780=$BS$47,T780,"")</f>
        <v/>
      </c>
      <c r="BU780" s="628"/>
      <c r="BV780" s="860"/>
    </row>
    <row r="781" s="810" customFormat="true" ht="15" hidden="false" customHeight="false" outlineLevel="0" collapsed="false">
      <c r="A781" s="828" t="n">
        <v>18</v>
      </c>
      <c r="B781" s="829" t="str">
        <f aca="false">CONCATENATE(G781,": ",C781)</f>
        <v>Tropical-Humid: Ibrahim et al. 2010 (ed. Abberton 2010), citing Andrade 1999</v>
      </c>
      <c r="C781" s="831" t="s">
        <v>608</v>
      </c>
      <c r="D781" s="831" t="s">
        <v>609</v>
      </c>
      <c r="E781" s="831" t="s">
        <v>79</v>
      </c>
      <c r="F781" s="871" t="s">
        <v>396</v>
      </c>
      <c r="G781" s="831" t="s">
        <v>528</v>
      </c>
      <c r="H781" s="832" t="s">
        <v>252</v>
      </c>
      <c r="I781" s="830" t="n">
        <v>2010</v>
      </c>
      <c r="J781" s="830"/>
      <c r="K781" s="909"/>
      <c r="L781" s="834" t="s">
        <v>571</v>
      </c>
      <c r="M781" s="891"/>
      <c r="N781" s="836" t="s">
        <v>571</v>
      </c>
      <c r="O781" s="837"/>
      <c r="P781" s="833" t="s">
        <v>610</v>
      </c>
      <c r="Q781" s="838"/>
      <c r="R781" s="839"/>
      <c r="S781" s="840" t="str">
        <f aca="false">IF(R781="Y","",IF(AND(M781="",K781=""),"",IF(M781="",K781,M781)))</f>
        <v/>
      </c>
      <c r="T781" s="841" t="str">
        <f aca="false">IF(S781="","",IF($S$811="Y",U781,IF(S781&gt;=$S$803-$AB$35*$S$807,IF(S781&lt;=$S$803+$AB$35*$S$807,S781,""),"")))</f>
        <v/>
      </c>
      <c r="U781" s="840" t="str">
        <f aca="false">IF(R781="Y","",IF(AND(M781="",K781=""),"",IF(M781="",K781*O781,M781*O781)))</f>
        <v/>
      </c>
      <c r="V781" s="842" t="str">
        <f aca="false">IF(AND(N781="",L781=""),"",IF(N781="",L781,N781))</f>
        <v>t C/ha/yr</v>
      </c>
      <c r="W781" s="628"/>
      <c r="X781" s="628"/>
      <c r="Z781" s="727"/>
      <c r="AP781" s="860"/>
      <c r="AQ781" s="628"/>
      <c r="AR781" s="628"/>
      <c r="AS781" s="843" t="str">
        <f aca="false">$U781</f>
        <v/>
      </c>
      <c r="AT781" s="628"/>
      <c r="AU781" s="843" t="e">
        <f aca="false">IF($AT$44="region",IF($E781=AU$762,$S781,""),IF($G781=AU$762,$S781,""))</f>
        <v>#REF!</v>
      </c>
      <c r="AV781" s="843" t="e">
        <f aca="false">IF($AT$44="Region",IF($E781=AU$762,$T781,""),IF($G781=AU$762,$T781,""))</f>
        <v>#REF!</v>
      </c>
      <c r="AW781" s="628"/>
      <c r="AX781" s="843" t="e">
        <f aca="false">IF($AT$44="region",IF($E781=AX$762,$S781,""),IF($G781=AX$762,$S781,""))</f>
        <v>#REF!</v>
      </c>
      <c r="AY781" s="843" t="e">
        <f aca="false">IF($AT$44="Region",IF($E781=AX$762,$T781,""),IF($G781=AX$762,$T781,""))</f>
        <v>#REF!</v>
      </c>
      <c r="AZ781" s="628"/>
      <c r="BA781" s="843" t="e">
        <f aca="false">IF($AT$44="region",IF($E781=BA$762,$S781,""),IF($G781=BA$762,$S781,""))</f>
        <v>#REF!</v>
      </c>
      <c r="BB781" s="843" t="e">
        <f aca="false">IF($AT$44="Region",IF($E781=BA$762,$T781,""),IF($G781=BA$762,$T781,""))</f>
        <v>#REF!</v>
      </c>
      <c r="BC781" s="628"/>
      <c r="BD781" s="843" t="e">
        <f aca="false">IF($AT$44="region",IF($E781=BD$762,$S781,""),IF($G781=BD$762,$S781,""))</f>
        <v>#REF!</v>
      </c>
      <c r="BE781" s="843" t="e">
        <f aca="false">IF($AT$44="Region",IF($E781=BD$762,$T781,""),IF($G781=BD$762,$T781,""))</f>
        <v>#REF!</v>
      </c>
      <c r="BF781" s="628"/>
      <c r="BG781" s="843" t="e">
        <f aca="false">IF($AT$44="region",IF($E781=BG$762,$S781,""),IF($G781=BG$762,$S781,""))</f>
        <v>#REF!</v>
      </c>
      <c r="BH781" s="843" t="e">
        <f aca="false">IF($AT$44="Region",IF($E781=BG$762,$T781,""),IF($G781=BG$762,$T781,""))</f>
        <v>#REF!</v>
      </c>
      <c r="BI781" s="628"/>
      <c r="BJ781" s="843" t="str">
        <f aca="false">IF($E781=$BJ$47,S781,"")</f>
        <v/>
      </c>
      <c r="BK781" s="843" t="str">
        <f aca="false">IF($E781=$BJ$47,T781,"")</f>
        <v/>
      </c>
      <c r="BL781" s="628"/>
      <c r="BM781" s="843" t="str">
        <f aca="false">IF($E781=$BM$47,S781,"")</f>
        <v/>
      </c>
      <c r="BN781" s="843" t="str">
        <f aca="false">IF($E781=$BM$47,T781,"")</f>
        <v/>
      </c>
      <c r="BO781" s="628"/>
      <c r="BP781" s="843" t="str">
        <f aca="false">IF($E781=$BP$47,S781,"")</f>
        <v/>
      </c>
      <c r="BQ781" s="843" t="str">
        <f aca="false">IF($E781=$BP$47,T781,"")</f>
        <v/>
      </c>
      <c r="BR781" s="628"/>
      <c r="BS781" s="843" t="str">
        <f aca="false">IF($E781=$BS$47,S781,"")</f>
        <v/>
      </c>
      <c r="BT781" s="843" t="str">
        <f aca="false">IF($E781=$BS$47,T781,"")</f>
        <v/>
      </c>
      <c r="BU781" s="628"/>
      <c r="BV781" s="860"/>
    </row>
    <row r="782" s="810" customFormat="true" ht="15" hidden="false" customHeight="false" outlineLevel="0" collapsed="false">
      <c r="A782" s="828" t="n">
        <v>19</v>
      </c>
      <c r="B782" s="829" t="str">
        <f aca="false">CONCATENATE(G782,": ",C782)</f>
        <v>Tropical-Humid: Ibrahim et al. 2010 (ed. Abberton 2010), citing Andrade 1999</v>
      </c>
      <c r="C782" s="831" t="s">
        <v>608</v>
      </c>
      <c r="D782" s="831" t="s">
        <v>611</v>
      </c>
      <c r="E782" s="831" t="s">
        <v>79</v>
      </c>
      <c r="F782" s="871" t="s">
        <v>396</v>
      </c>
      <c r="G782" s="831" t="s">
        <v>528</v>
      </c>
      <c r="H782" s="832" t="s">
        <v>252</v>
      </c>
      <c r="I782" s="830" t="n">
        <v>2010</v>
      </c>
      <c r="J782" s="830"/>
      <c r="K782" s="909"/>
      <c r="L782" s="834" t="s">
        <v>571</v>
      </c>
      <c r="M782" s="891"/>
      <c r="N782" s="836" t="s">
        <v>571</v>
      </c>
      <c r="O782" s="837"/>
      <c r="P782" s="833" t="s">
        <v>612</v>
      </c>
      <c r="Q782" s="838"/>
      <c r="R782" s="839"/>
      <c r="S782" s="840" t="str">
        <f aca="false">IF(R782="Y","",IF(AND(M782="",K782=""),"",IF(M782="",K782,M782)))</f>
        <v/>
      </c>
      <c r="T782" s="841" t="str">
        <f aca="false">IF(S782="","",IF($S$811="Y",U782,IF(S782&gt;=$S$803-$AB$35*$S$807,IF(S782&lt;=$S$803+$AB$35*$S$807,S782,""),"")))</f>
        <v/>
      </c>
      <c r="U782" s="840" t="str">
        <f aca="false">IF(R782="Y","",IF(AND(M782="",K782=""),"",IF(M782="",K782*O782,M782*O782)))</f>
        <v/>
      </c>
      <c r="V782" s="842" t="str">
        <f aca="false">IF(AND(N782="",L782=""),"",IF(N782="",L782,N782))</f>
        <v>t C/ha/yr</v>
      </c>
      <c r="W782" s="628"/>
      <c r="X782" s="628"/>
      <c r="Z782" s="727"/>
      <c r="AP782" s="860"/>
      <c r="AQ782" s="628"/>
      <c r="AR782" s="628"/>
      <c r="AS782" s="843" t="str">
        <f aca="false">$U782</f>
        <v/>
      </c>
      <c r="AT782" s="628"/>
      <c r="AU782" s="843" t="e">
        <f aca="false">IF($AT$44="region",IF($E782=AU$762,$S782,""),IF($G782=AU$762,$S782,""))</f>
        <v>#REF!</v>
      </c>
      <c r="AV782" s="843" t="e">
        <f aca="false">IF($AT$44="Region",IF($E782=AU$762,$T782,""),IF($G782=AU$762,$T782,""))</f>
        <v>#REF!</v>
      </c>
      <c r="AW782" s="628"/>
      <c r="AX782" s="843" t="e">
        <f aca="false">IF($AT$44="region",IF($E782=AX$762,$S782,""),IF($G782=AX$762,$S782,""))</f>
        <v>#REF!</v>
      </c>
      <c r="AY782" s="843" t="e">
        <f aca="false">IF($AT$44="Region",IF($E782=AX$762,$T782,""),IF($G782=AX$762,$T782,""))</f>
        <v>#REF!</v>
      </c>
      <c r="AZ782" s="628"/>
      <c r="BA782" s="843" t="e">
        <f aca="false">IF($AT$44="region",IF($E782=BA$762,$S782,""),IF($G782=BA$762,$S782,""))</f>
        <v>#REF!</v>
      </c>
      <c r="BB782" s="843" t="e">
        <f aca="false">IF($AT$44="Region",IF($E782=BA$762,$T782,""),IF($G782=BA$762,$T782,""))</f>
        <v>#REF!</v>
      </c>
      <c r="BC782" s="628"/>
      <c r="BD782" s="843" t="e">
        <f aca="false">IF($AT$44="region",IF($E782=BD$762,$S782,""),IF($G782=BD$762,$S782,""))</f>
        <v>#REF!</v>
      </c>
      <c r="BE782" s="843" t="e">
        <f aca="false">IF($AT$44="Region",IF($E782=BD$762,$T782,""),IF($G782=BD$762,$T782,""))</f>
        <v>#REF!</v>
      </c>
      <c r="BF782" s="628"/>
      <c r="BG782" s="843" t="e">
        <f aca="false">IF($AT$44="region",IF($E782=BG$762,$S782,""),IF($G782=BG$762,$S782,""))</f>
        <v>#REF!</v>
      </c>
      <c r="BH782" s="843" t="e">
        <f aca="false">IF($AT$44="Region",IF($E782=BG$762,$T782,""),IF($G782=BG$762,$T782,""))</f>
        <v>#REF!</v>
      </c>
      <c r="BI782" s="628"/>
      <c r="BJ782" s="843" t="str">
        <f aca="false">IF($E782=$BJ$47,S782,"")</f>
        <v/>
      </c>
      <c r="BK782" s="843" t="str">
        <f aca="false">IF($E782=$BJ$47,T782,"")</f>
        <v/>
      </c>
      <c r="BL782" s="628"/>
      <c r="BM782" s="843" t="str">
        <f aca="false">IF($E782=$BM$47,S782,"")</f>
        <v/>
      </c>
      <c r="BN782" s="843" t="str">
        <f aca="false">IF($E782=$BM$47,T782,"")</f>
        <v/>
      </c>
      <c r="BO782" s="628"/>
      <c r="BP782" s="843" t="str">
        <f aca="false">IF($E782=$BP$47,S782,"")</f>
        <v/>
      </c>
      <c r="BQ782" s="843" t="str">
        <f aca="false">IF($E782=$BP$47,T782,"")</f>
        <v/>
      </c>
      <c r="BR782" s="628"/>
      <c r="BS782" s="843" t="str">
        <f aca="false">IF($E782=$BS$47,S782,"")</f>
        <v/>
      </c>
      <c r="BT782" s="843" t="str">
        <f aca="false">IF($E782=$BS$47,T782,"")</f>
        <v/>
      </c>
      <c r="BU782" s="628"/>
      <c r="BV782" s="860"/>
    </row>
    <row r="783" s="810" customFormat="true" ht="15" hidden="false" customHeight="false" outlineLevel="0" collapsed="false">
      <c r="A783" s="828" t="n">
        <v>20</v>
      </c>
      <c r="B783" s="829" t="str">
        <f aca="false">CONCATENATE(G783,": ",C783)</f>
        <v>Tropical-Humid: Ibrahim et al. 2010 (ed. Abberton 2010), citing Andrade 1999</v>
      </c>
      <c r="C783" s="831" t="s">
        <v>608</v>
      </c>
      <c r="D783" s="831" t="s">
        <v>613</v>
      </c>
      <c r="E783" s="831" t="s">
        <v>79</v>
      </c>
      <c r="F783" s="871" t="s">
        <v>396</v>
      </c>
      <c r="G783" s="831" t="s">
        <v>528</v>
      </c>
      <c r="H783" s="832" t="s">
        <v>252</v>
      </c>
      <c r="I783" s="830" t="n">
        <v>2010</v>
      </c>
      <c r="J783" s="830"/>
      <c r="K783" s="909"/>
      <c r="L783" s="834" t="s">
        <v>571</v>
      </c>
      <c r="M783" s="891"/>
      <c r="N783" s="836" t="s">
        <v>571</v>
      </c>
      <c r="O783" s="837"/>
      <c r="P783" s="833" t="s">
        <v>614</v>
      </c>
      <c r="Q783" s="838"/>
      <c r="R783" s="839"/>
      <c r="S783" s="840" t="str">
        <f aca="false">IF(R783="Y","",IF(AND(M783="",K783=""),"",IF(M783="",K783,M783)))</f>
        <v/>
      </c>
      <c r="T783" s="841" t="str">
        <f aca="false">IF(S783="","",IF($S$811="Y",U783,IF(S783&gt;=$S$803-$AB$35*$S$807,IF(S783&lt;=$S$803+$AB$35*$S$807,S783,""),"")))</f>
        <v/>
      </c>
      <c r="U783" s="840" t="str">
        <f aca="false">IF(R783="Y","",IF(AND(M783="",K783=""),"",IF(M783="",K783*O783,M783*O783)))</f>
        <v/>
      </c>
      <c r="V783" s="842" t="str">
        <f aca="false">IF(AND(N783="",L783=""),"",IF(N783="",L783,N783))</f>
        <v>t C/ha/yr</v>
      </c>
      <c r="W783" s="628"/>
      <c r="X783" s="628"/>
      <c r="Z783" s="727"/>
      <c r="AP783" s="860"/>
      <c r="AQ783" s="628"/>
      <c r="AR783" s="628"/>
      <c r="AS783" s="843" t="str">
        <f aca="false">$U783</f>
        <v/>
      </c>
      <c r="AT783" s="628"/>
      <c r="AU783" s="843" t="e">
        <f aca="false">IF($AT$44="region",IF($E783=AU$762,$S783,""),IF($G783=AU$762,$S783,""))</f>
        <v>#REF!</v>
      </c>
      <c r="AV783" s="843" t="e">
        <f aca="false">IF($AT$44="Region",IF($E783=AU$762,$T783,""),IF($G783=AU$762,$T783,""))</f>
        <v>#REF!</v>
      </c>
      <c r="AW783" s="628"/>
      <c r="AX783" s="843" t="e">
        <f aca="false">IF($AT$44="region",IF($E783=AX$762,$S783,""),IF($G783=AX$762,$S783,""))</f>
        <v>#REF!</v>
      </c>
      <c r="AY783" s="843" t="e">
        <f aca="false">IF($AT$44="Region",IF($E783=AX$762,$T783,""),IF($G783=AX$762,$T783,""))</f>
        <v>#REF!</v>
      </c>
      <c r="AZ783" s="628"/>
      <c r="BA783" s="843" t="e">
        <f aca="false">IF($AT$44="region",IF($E783=BA$762,$S783,""),IF($G783=BA$762,$S783,""))</f>
        <v>#REF!</v>
      </c>
      <c r="BB783" s="843" t="e">
        <f aca="false">IF($AT$44="Region",IF($E783=BA$762,$T783,""),IF($G783=BA$762,$T783,""))</f>
        <v>#REF!</v>
      </c>
      <c r="BC783" s="628"/>
      <c r="BD783" s="843" t="e">
        <f aca="false">IF($AT$44="region",IF($E783=BD$762,$S783,""),IF($G783=BD$762,$S783,""))</f>
        <v>#REF!</v>
      </c>
      <c r="BE783" s="843" t="e">
        <f aca="false">IF($AT$44="Region",IF($E783=BD$762,$T783,""),IF($G783=BD$762,$T783,""))</f>
        <v>#REF!</v>
      </c>
      <c r="BF783" s="628"/>
      <c r="BG783" s="843" t="e">
        <f aca="false">IF($AT$44="region",IF($E783=BG$762,$S783,""),IF($G783=BG$762,$S783,""))</f>
        <v>#REF!</v>
      </c>
      <c r="BH783" s="843" t="e">
        <f aca="false">IF($AT$44="Region",IF($E783=BG$762,$T783,""),IF($G783=BG$762,$T783,""))</f>
        <v>#REF!</v>
      </c>
      <c r="BI783" s="628"/>
      <c r="BJ783" s="843" t="str">
        <f aca="false">IF($E783=$BJ$47,S783,"")</f>
        <v/>
      </c>
      <c r="BK783" s="843" t="str">
        <f aca="false">IF($E783=$BJ$47,T783,"")</f>
        <v/>
      </c>
      <c r="BL783" s="628"/>
      <c r="BM783" s="843" t="str">
        <f aca="false">IF($E783=$BM$47,S783,"")</f>
        <v/>
      </c>
      <c r="BN783" s="843" t="str">
        <f aca="false">IF($E783=$BM$47,T783,"")</f>
        <v/>
      </c>
      <c r="BO783" s="628"/>
      <c r="BP783" s="843" t="str">
        <f aca="false">IF($E783=$BP$47,S783,"")</f>
        <v/>
      </c>
      <c r="BQ783" s="843" t="str">
        <f aca="false">IF($E783=$BP$47,T783,"")</f>
        <v/>
      </c>
      <c r="BR783" s="628"/>
      <c r="BS783" s="843" t="str">
        <f aca="false">IF($E783=$BS$47,S783,"")</f>
        <v/>
      </c>
      <c r="BT783" s="843" t="str">
        <f aca="false">IF($E783=$BS$47,T783,"")</f>
        <v/>
      </c>
      <c r="BU783" s="628"/>
      <c r="BV783" s="860"/>
    </row>
    <row r="784" s="810" customFormat="true" ht="15" hidden="false" customHeight="false" outlineLevel="0" collapsed="false">
      <c r="A784" s="828" t="n">
        <v>21</v>
      </c>
      <c r="B784" s="829" t="str">
        <f aca="false">CONCATENATE(G784,": ",C784)</f>
        <v>Tropical-Humid: Ibrahim et al. 2010 (ed. Abberton 2010), citing Andrade 1999</v>
      </c>
      <c r="C784" s="831" t="s">
        <v>608</v>
      </c>
      <c r="D784" s="831" t="s">
        <v>615</v>
      </c>
      <c r="E784" s="831" t="s">
        <v>79</v>
      </c>
      <c r="F784" s="871" t="s">
        <v>396</v>
      </c>
      <c r="G784" s="831" t="s">
        <v>528</v>
      </c>
      <c r="H784" s="832" t="s">
        <v>252</v>
      </c>
      <c r="I784" s="830" t="n">
        <v>2010</v>
      </c>
      <c r="J784" s="830"/>
      <c r="K784" s="909"/>
      <c r="L784" s="834" t="s">
        <v>571</v>
      </c>
      <c r="M784" s="891"/>
      <c r="N784" s="836" t="s">
        <v>571</v>
      </c>
      <c r="O784" s="837"/>
      <c r="P784" s="833" t="s">
        <v>616</v>
      </c>
      <c r="Q784" s="838"/>
      <c r="R784" s="839"/>
      <c r="S784" s="840" t="str">
        <f aca="false">IF(R784="Y","",IF(AND(M784="",K784=""),"",IF(M784="",K784,M784)))</f>
        <v/>
      </c>
      <c r="T784" s="841" t="str">
        <f aca="false">IF(S784="","",IF($S$811="Y",U784,IF(S784&gt;=$S$803-$AB$35*$S$807,IF(S784&lt;=$S$803+$AB$35*$S$807,S784,""),"")))</f>
        <v/>
      </c>
      <c r="U784" s="840" t="str">
        <f aca="false">IF(R784="Y","",IF(AND(M784="",K784=""),"",IF(M784="",K784*O784,M784*O784)))</f>
        <v/>
      </c>
      <c r="V784" s="842" t="str">
        <f aca="false">IF(AND(N784="",L784=""),"",IF(N784="",L784,N784))</f>
        <v>t C/ha/yr</v>
      </c>
      <c r="W784" s="628"/>
      <c r="X784" s="628"/>
      <c r="Z784" s="727"/>
      <c r="AP784" s="860"/>
      <c r="AQ784" s="628"/>
      <c r="AR784" s="628"/>
      <c r="AS784" s="843" t="str">
        <f aca="false">$U784</f>
        <v/>
      </c>
      <c r="AT784" s="628"/>
      <c r="AU784" s="843" t="e">
        <f aca="false">IF($AT$44="region",IF($E784=AU$762,$S784,""),IF($G784=AU$762,$S784,""))</f>
        <v>#REF!</v>
      </c>
      <c r="AV784" s="843" t="e">
        <f aca="false">IF($AT$44="Region",IF($E784=AU$762,$T784,""),IF($G784=AU$762,$T784,""))</f>
        <v>#REF!</v>
      </c>
      <c r="AW784" s="628"/>
      <c r="AX784" s="843" t="e">
        <f aca="false">IF($AT$44="region",IF($E784=AX$762,$S784,""),IF($G784=AX$762,$S784,""))</f>
        <v>#REF!</v>
      </c>
      <c r="AY784" s="843" t="e">
        <f aca="false">IF($AT$44="Region",IF($E784=AX$762,$T784,""),IF($G784=AX$762,$T784,""))</f>
        <v>#REF!</v>
      </c>
      <c r="AZ784" s="628"/>
      <c r="BA784" s="843" t="e">
        <f aca="false">IF($AT$44="region",IF($E784=BA$762,$S784,""),IF($G784=BA$762,$S784,""))</f>
        <v>#REF!</v>
      </c>
      <c r="BB784" s="843" t="e">
        <f aca="false">IF($AT$44="Region",IF($E784=BA$762,$T784,""),IF($G784=BA$762,$T784,""))</f>
        <v>#REF!</v>
      </c>
      <c r="BC784" s="628"/>
      <c r="BD784" s="843" t="e">
        <f aca="false">IF($AT$44="region",IF($E784=BD$762,$S784,""),IF($G784=BD$762,$S784,""))</f>
        <v>#REF!</v>
      </c>
      <c r="BE784" s="843" t="e">
        <f aca="false">IF($AT$44="Region",IF($E784=BD$762,$T784,""),IF($G784=BD$762,$T784,""))</f>
        <v>#REF!</v>
      </c>
      <c r="BF784" s="628"/>
      <c r="BG784" s="843" t="e">
        <f aca="false">IF($AT$44="region",IF($E784=BG$762,$S784,""),IF($G784=BG$762,$S784,""))</f>
        <v>#REF!</v>
      </c>
      <c r="BH784" s="843" t="e">
        <f aca="false">IF($AT$44="Region",IF($E784=BG$762,$T784,""),IF($G784=BG$762,$T784,""))</f>
        <v>#REF!</v>
      </c>
      <c r="BI784" s="628"/>
      <c r="BJ784" s="843" t="str">
        <f aca="false">IF($E784=$BJ$47,S784,"")</f>
        <v/>
      </c>
      <c r="BK784" s="843" t="str">
        <f aca="false">IF($E784=$BJ$47,T784,"")</f>
        <v/>
      </c>
      <c r="BL784" s="628"/>
      <c r="BM784" s="843" t="str">
        <f aca="false">IF($E784=$BM$47,S784,"")</f>
        <v/>
      </c>
      <c r="BN784" s="843" t="str">
        <f aca="false">IF($E784=$BM$47,T784,"")</f>
        <v/>
      </c>
      <c r="BO784" s="628"/>
      <c r="BP784" s="843" t="str">
        <f aca="false">IF($E784=$BP$47,S784,"")</f>
        <v/>
      </c>
      <c r="BQ784" s="843" t="str">
        <f aca="false">IF($E784=$BP$47,T784,"")</f>
        <v/>
      </c>
      <c r="BR784" s="628"/>
      <c r="BS784" s="843" t="str">
        <f aca="false">IF($E784=$BS$47,S784,"")</f>
        <v/>
      </c>
      <c r="BT784" s="843" t="str">
        <f aca="false">IF($E784=$BS$47,T784,"")</f>
        <v/>
      </c>
      <c r="BU784" s="628"/>
      <c r="BV784" s="860"/>
    </row>
    <row r="785" s="810" customFormat="true" ht="15" hidden="false" customHeight="false" outlineLevel="0" collapsed="false">
      <c r="A785" s="828" t="n">
        <v>22</v>
      </c>
      <c r="B785" s="829" t="str">
        <f aca="false">CONCATENATE(G785,": ",C785)</f>
        <v>Tropical-Humid: Kumar et al. 1998</v>
      </c>
      <c r="C785" s="831" t="s">
        <v>617</v>
      </c>
      <c r="D785" s="831" t="s">
        <v>618</v>
      </c>
      <c r="E785" s="831" t="s">
        <v>77</v>
      </c>
      <c r="F785" s="871" t="s">
        <v>619</v>
      </c>
      <c r="G785" s="831" t="s">
        <v>528</v>
      </c>
      <c r="H785" s="832" t="s">
        <v>252</v>
      </c>
      <c r="I785" s="830" t="n">
        <v>1998</v>
      </c>
      <c r="J785" s="830"/>
      <c r="K785" s="891"/>
      <c r="L785" s="834" t="s">
        <v>571</v>
      </c>
      <c r="M785" s="891"/>
      <c r="N785" s="836" t="s">
        <v>571</v>
      </c>
      <c r="O785" s="837"/>
      <c r="P785" s="833" t="s">
        <v>620</v>
      </c>
      <c r="Q785" s="838"/>
      <c r="R785" s="839"/>
      <c r="S785" s="840" t="str">
        <f aca="false">IF(R785="Y","",IF(AND(M785="",K785=""),"",IF(M785="",K785,M785)))</f>
        <v/>
      </c>
      <c r="T785" s="841" t="str">
        <f aca="false">IF(S785="","",IF($S$811="Y",U785,IF(S785&gt;=$S$803-$AB$35*$S$807,IF(S785&lt;=$S$803+$AB$35*$S$807,S785,""),"")))</f>
        <v/>
      </c>
      <c r="U785" s="840" t="str">
        <f aca="false">IF(R785="Y","",IF(AND(M785="",K785=""),"",IF(M785="",K785*O785,M785*O785)))</f>
        <v/>
      </c>
      <c r="V785" s="842" t="str">
        <f aca="false">IF(AND(N785="",L785=""),"",IF(N785="",L785,N785))</f>
        <v>t C/ha/yr</v>
      </c>
      <c r="W785" s="628"/>
      <c r="X785" s="628"/>
      <c r="Z785" s="727"/>
      <c r="AP785" s="860"/>
      <c r="AQ785" s="628"/>
      <c r="AR785" s="628"/>
      <c r="AS785" s="843" t="str">
        <f aca="false">$U785</f>
        <v/>
      </c>
      <c r="AT785" s="628"/>
      <c r="AU785" s="843" t="e">
        <f aca="false">IF($AT$44="region",IF($E785=AU$762,$S785,""),IF($G785=AU$762,$S785,""))</f>
        <v>#REF!</v>
      </c>
      <c r="AV785" s="843" t="e">
        <f aca="false">IF($AT$44="Region",IF($E785=AU$762,$T785,""),IF($G785=AU$762,$T785,""))</f>
        <v>#REF!</v>
      </c>
      <c r="AW785" s="628"/>
      <c r="AX785" s="843" t="e">
        <f aca="false">IF($AT$44="region",IF($E785=AX$762,$S785,""),IF($G785=AX$762,$S785,""))</f>
        <v>#REF!</v>
      </c>
      <c r="AY785" s="843" t="e">
        <f aca="false">IF($AT$44="Region",IF($E785=AX$762,$T785,""),IF($G785=AX$762,$T785,""))</f>
        <v>#REF!</v>
      </c>
      <c r="AZ785" s="628"/>
      <c r="BA785" s="843" t="e">
        <f aca="false">IF($AT$44="region",IF($E785=BA$762,$S785,""),IF($G785=BA$762,$S785,""))</f>
        <v>#REF!</v>
      </c>
      <c r="BB785" s="843" t="e">
        <f aca="false">IF($AT$44="Region",IF($E785=BA$762,$T785,""),IF($G785=BA$762,$T785,""))</f>
        <v>#REF!</v>
      </c>
      <c r="BC785" s="628"/>
      <c r="BD785" s="843" t="e">
        <f aca="false">IF($AT$44="region",IF($E785=BD$762,$S785,""),IF($G785=BD$762,$S785,""))</f>
        <v>#REF!</v>
      </c>
      <c r="BE785" s="843" t="e">
        <f aca="false">IF($AT$44="Region",IF($E785=BD$762,$T785,""),IF($G785=BD$762,$T785,""))</f>
        <v>#REF!</v>
      </c>
      <c r="BF785" s="628"/>
      <c r="BG785" s="843" t="e">
        <f aca="false">IF($AT$44="region",IF($E785=BG$762,$S785,""),IF($G785=BG$762,$S785,""))</f>
        <v>#REF!</v>
      </c>
      <c r="BH785" s="843" t="e">
        <f aca="false">IF($AT$44="Region",IF($E785=BG$762,$T785,""),IF($G785=BG$762,$T785,""))</f>
        <v>#REF!</v>
      </c>
      <c r="BI785" s="628"/>
      <c r="BJ785" s="843" t="str">
        <f aca="false">IF($E785=$BJ$47,S785,"")</f>
        <v/>
      </c>
      <c r="BK785" s="843" t="str">
        <f aca="false">IF($E785=$BJ$47,T785,"")</f>
        <v/>
      </c>
      <c r="BL785" s="628"/>
      <c r="BM785" s="843" t="str">
        <f aca="false">IF($E785=$BM$47,S785,"")</f>
        <v/>
      </c>
      <c r="BN785" s="843" t="str">
        <f aca="false">IF($E785=$BM$47,T785,"")</f>
        <v/>
      </c>
      <c r="BO785" s="628"/>
      <c r="BP785" s="843" t="str">
        <f aca="false">IF($E785=$BP$47,S785,"")</f>
        <v/>
      </c>
      <c r="BQ785" s="843" t="str">
        <f aca="false">IF($E785=$BP$47,T785,"")</f>
        <v/>
      </c>
      <c r="BR785" s="628"/>
      <c r="BS785" s="843" t="str">
        <f aca="false">IF($E785=$BS$47,S785,"")</f>
        <v/>
      </c>
      <c r="BT785" s="843" t="str">
        <f aca="false">IF($E785=$BS$47,T785,"")</f>
        <v/>
      </c>
      <c r="BU785" s="628"/>
      <c r="BV785" s="860"/>
    </row>
    <row r="786" s="810" customFormat="true" ht="15" hidden="false" customHeight="false" outlineLevel="0" collapsed="false">
      <c r="A786" s="828" t="n">
        <v>23</v>
      </c>
      <c r="B786" s="829" t="str">
        <f aca="false">CONCATENATE(G786,": ",C786)</f>
        <v>Tropical-Humid: Kumar et al. 1998</v>
      </c>
      <c r="C786" s="831" t="s">
        <v>617</v>
      </c>
      <c r="D786" s="831" t="s">
        <v>618</v>
      </c>
      <c r="E786" s="831" t="s">
        <v>77</v>
      </c>
      <c r="F786" s="871" t="s">
        <v>619</v>
      </c>
      <c r="G786" s="831" t="s">
        <v>528</v>
      </c>
      <c r="H786" s="832" t="s">
        <v>252</v>
      </c>
      <c r="I786" s="830" t="n">
        <v>1998</v>
      </c>
      <c r="J786" s="830"/>
      <c r="K786" s="891"/>
      <c r="L786" s="834" t="s">
        <v>571</v>
      </c>
      <c r="M786" s="891"/>
      <c r="N786" s="836" t="s">
        <v>571</v>
      </c>
      <c r="O786" s="837"/>
      <c r="P786" s="833" t="s">
        <v>621</v>
      </c>
      <c r="Q786" s="838"/>
      <c r="R786" s="839"/>
      <c r="S786" s="840" t="str">
        <f aca="false">IF(R786="Y","",IF(AND(M786="",K786=""),"",IF(M786="",K786,M786)))</f>
        <v/>
      </c>
      <c r="T786" s="841" t="str">
        <f aca="false">IF(S786="","",IF($S$811="Y",U786,IF(S786&gt;=$S$803-$AB$35*$S$807,IF(S786&lt;=$S$803+$AB$35*$S$807,S786,""),"")))</f>
        <v/>
      </c>
      <c r="U786" s="840" t="str">
        <f aca="false">IF(R786="Y","",IF(AND(M786="",K786=""),"",IF(M786="",K786*O786,M786*O786)))</f>
        <v/>
      </c>
      <c r="V786" s="842" t="str">
        <f aca="false">IF(AND(N786="",L786=""),"",IF(N786="",L786,N786))</f>
        <v>t C/ha/yr</v>
      </c>
      <c r="W786" s="628"/>
      <c r="X786" s="628"/>
      <c r="Z786" s="727"/>
      <c r="AP786" s="860"/>
      <c r="AQ786" s="628"/>
      <c r="AR786" s="628"/>
      <c r="AS786" s="843" t="str">
        <f aca="false">$U786</f>
        <v/>
      </c>
      <c r="AT786" s="628"/>
      <c r="AU786" s="843" t="e">
        <f aca="false">IF($AT$44="region",IF($E786=AU$762,$S786,""),IF($G786=AU$762,$S786,""))</f>
        <v>#REF!</v>
      </c>
      <c r="AV786" s="843" t="e">
        <f aca="false">IF($AT$44="Region",IF($E786=AU$762,$T786,""),IF($G786=AU$762,$T786,""))</f>
        <v>#REF!</v>
      </c>
      <c r="AW786" s="628"/>
      <c r="AX786" s="843" t="e">
        <f aca="false">IF($AT$44="region",IF($E786=AX$762,$S786,""),IF($G786=AX$762,$S786,""))</f>
        <v>#REF!</v>
      </c>
      <c r="AY786" s="843" t="e">
        <f aca="false">IF($AT$44="Region",IF($E786=AX$762,$T786,""),IF($G786=AX$762,$T786,""))</f>
        <v>#REF!</v>
      </c>
      <c r="AZ786" s="628"/>
      <c r="BA786" s="843" t="e">
        <f aca="false">IF($AT$44="region",IF($E786=BA$762,$S786,""),IF($G786=BA$762,$S786,""))</f>
        <v>#REF!</v>
      </c>
      <c r="BB786" s="843" t="e">
        <f aca="false">IF($AT$44="Region",IF($E786=BA$762,$T786,""),IF($G786=BA$762,$T786,""))</f>
        <v>#REF!</v>
      </c>
      <c r="BC786" s="628"/>
      <c r="BD786" s="843" t="e">
        <f aca="false">IF($AT$44="region",IF($E786=BD$762,$S786,""),IF($G786=BD$762,$S786,""))</f>
        <v>#REF!</v>
      </c>
      <c r="BE786" s="843" t="e">
        <f aca="false">IF($AT$44="Region",IF($E786=BD$762,$T786,""),IF($G786=BD$762,$T786,""))</f>
        <v>#REF!</v>
      </c>
      <c r="BF786" s="628"/>
      <c r="BG786" s="843" t="e">
        <f aca="false">IF($AT$44="region",IF($E786=BG$762,$S786,""),IF($G786=BG$762,$S786,""))</f>
        <v>#REF!</v>
      </c>
      <c r="BH786" s="843" t="e">
        <f aca="false">IF($AT$44="Region",IF($E786=BG$762,$T786,""),IF($G786=BG$762,$T786,""))</f>
        <v>#REF!</v>
      </c>
      <c r="BI786" s="628"/>
      <c r="BJ786" s="843" t="str">
        <f aca="false">IF($E786=$BJ$47,S786,"")</f>
        <v/>
      </c>
      <c r="BK786" s="843" t="str">
        <f aca="false">IF($E786=$BJ$47,T786,"")</f>
        <v/>
      </c>
      <c r="BL786" s="628"/>
      <c r="BM786" s="843" t="str">
        <f aca="false">IF($E786=$BM$47,S786,"")</f>
        <v/>
      </c>
      <c r="BN786" s="843" t="str">
        <f aca="false">IF($E786=$BM$47,T786,"")</f>
        <v/>
      </c>
      <c r="BO786" s="628"/>
      <c r="BP786" s="843" t="str">
        <f aca="false">IF($E786=$BP$47,S786,"")</f>
        <v/>
      </c>
      <c r="BQ786" s="843" t="str">
        <f aca="false">IF($E786=$BP$47,T786,"")</f>
        <v/>
      </c>
      <c r="BR786" s="628"/>
      <c r="BS786" s="843" t="str">
        <f aca="false">IF($E786=$BS$47,S786,"")</f>
        <v/>
      </c>
      <c r="BT786" s="843" t="str">
        <f aca="false">IF($E786=$BS$47,T786,"")</f>
        <v/>
      </c>
      <c r="BU786" s="628"/>
      <c r="BV786" s="860"/>
    </row>
    <row r="787" s="810" customFormat="true" ht="15" hidden="false" customHeight="false" outlineLevel="0" collapsed="false">
      <c r="A787" s="828" t="n">
        <v>24</v>
      </c>
      <c r="B787" s="829" t="str">
        <f aca="false">CONCATENATE(G787,": ",C787)</f>
        <v>Tropical-Humid: Kumar et al. 1998: </v>
      </c>
      <c r="C787" s="830" t="s">
        <v>622</v>
      </c>
      <c r="D787" s="830" t="s">
        <v>618</v>
      </c>
      <c r="E787" s="831" t="s">
        <v>77</v>
      </c>
      <c r="F787" s="830" t="s">
        <v>619</v>
      </c>
      <c r="G787" s="831" t="s">
        <v>528</v>
      </c>
      <c r="H787" s="832" t="s">
        <v>252</v>
      </c>
      <c r="I787" s="830" t="n">
        <v>1998</v>
      </c>
      <c r="J787" s="830"/>
      <c r="K787" s="891"/>
      <c r="L787" s="834" t="s">
        <v>571</v>
      </c>
      <c r="M787" s="891"/>
      <c r="N787" s="836" t="s">
        <v>571</v>
      </c>
      <c r="O787" s="837"/>
      <c r="P787" s="833" t="s">
        <v>623</v>
      </c>
      <c r="Q787" s="838"/>
      <c r="R787" s="839"/>
      <c r="S787" s="840" t="str">
        <f aca="false">IF(R787="Y","",IF(AND(M787="",K787=""),"",IF(M787="",K787,M787)))</f>
        <v/>
      </c>
      <c r="T787" s="841" t="str">
        <f aca="false">IF(S787="","",IF($S$811="Y",U787,IF(S787&gt;=$S$803-$AB$35*$S$807,IF(S787&lt;=$S$803+$AB$35*$S$807,S787,""),"")))</f>
        <v/>
      </c>
      <c r="U787" s="840" t="str">
        <f aca="false">IF(R787="Y","",IF(AND(M787="",K787=""),"",IF(M787="",K787*O787,M787*O787)))</f>
        <v/>
      </c>
      <c r="V787" s="842" t="str">
        <f aca="false">IF(AND(N787="",L787=""),"",IF(N787="",L787,N787))</f>
        <v>t C/ha/yr</v>
      </c>
      <c r="W787" s="628"/>
      <c r="X787" s="628"/>
      <c r="Z787" s="727"/>
      <c r="AP787" s="860"/>
      <c r="AQ787" s="628"/>
      <c r="AU787" s="843" t="e">
        <f aca="false">IF($AT$44="region",IF($E787=AU$762,$S787,""),IF($G787=AU$762,$S787,""))</f>
        <v>#REF!</v>
      </c>
      <c r="AV787" s="843" t="e">
        <f aca="false">IF($AT$44="Region",IF($E787=AU$762,$T787,""),IF($G787=AU$762,$T787,""))</f>
        <v>#REF!</v>
      </c>
      <c r="AW787" s="628"/>
      <c r="AX787" s="843" t="e">
        <f aca="false">IF($AT$44="region",IF($E787=AX$762,$S787,""),IF($G787=AX$762,$S787,""))</f>
        <v>#REF!</v>
      </c>
      <c r="AY787" s="843" t="e">
        <f aca="false">IF($AT$44="Region",IF($E787=AX$762,$T787,""),IF($G787=AX$762,$T787,""))</f>
        <v>#REF!</v>
      </c>
      <c r="AZ787" s="628"/>
      <c r="BA787" s="843" t="e">
        <f aca="false">IF($AT$44="region",IF($E787=BA$762,$S787,""),IF($G787=BA$762,$S787,""))</f>
        <v>#REF!</v>
      </c>
      <c r="BB787" s="843" t="e">
        <f aca="false">IF($AT$44="Region",IF($E787=BA$762,$T787,""),IF($G787=BA$762,$T787,""))</f>
        <v>#REF!</v>
      </c>
      <c r="BC787" s="628"/>
      <c r="BD787" s="843" t="e">
        <f aca="false">IF($AT$44="region",IF($E787=BD$762,$S787,""),IF($G787=BD$762,$S787,""))</f>
        <v>#REF!</v>
      </c>
      <c r="BE787" s="843" t="e">
        <f aca="false">IF($AT$44="Region",IF($E787=BD$762,$T787,""),IF($G787=BD$762,$T787,""))</f>
        <v>#REF!</v>
      </c>
      <c r="BF787" s="628"/>
      <c r="BG787" s="843" t="e">
        <f aca="false">IF($AT$44="region",IF($E787=BG$762,$S787,""),IF($G787=BG$762,$S787,""))</f>
        <v>#REF!</v>
      </c>
      <c r="BH787" s="843" t="e">
        <f aca="false">IF($AT$44="Region",IF($E787=BG$762,$T787,""),IF($G787=BG$762,$T787,""))</f>
        <v>#REF!</v>
      </c>
      <c r="BI787" s="628"/>
      <c r="BJ787" s="843" t="str">
        <f aca="false">IF($E787=$BJ$47,S787,"")</f>
        <v/>
      </c>
      <c r="BK787" s="843" t="str">
        <f aca="false">IF($E787=$BJ$47,T787,"")</f>
        <v/>
      </c>
      <c r="BL787" s="628"/>
      <c r="BM787" s="843" t="str">
        <f aca="false">IF($E787=$BM$47,S787,"")</f>
        <v/>
      </c>
      <c r="BN787" s="843" t="str">
        <f aca="false">IF($E787=$BM$47,T787,"")</f>
        <v/>
      </c>
      <c r="BO787" s="628"/>
      <c r="BP787" s="843" t="str">
        <f aca="false">IF($E787=$BP$47,S787,"")</f>
        <v/>
      </c>
      <c r="BQ787" s="843" t="str">
        <f aca="false">IF($E787=$BP$47,T787,"")</f>
        <v/>
      </c>
      <c r="BR787" s="628"/>
      <c r="BS787" s="843" t="str">
        <f aca="false">IF($E787=$BS$47,S787,"")</f>
        <v/>
      </c>
      <c r="BT787" s="843" t="str">
        <f aca="false">IF($E787=$BS$47,T787,"")</f>
        <v/>
      </c>
      <c r="BU787" s="628"/>
      <c r="BV787" s="860"/>
    </row>
    <row r="788" s="810" customFormat="true" ht="15" hidden="false" customHeight="false" outlineLevel="0" collapsed="false">
      <c r="A788" s="828" t="n">
        <v>25</v>
      </c>
      <c r="B788" s="829" t="str">
        <f aca="false">CONCATENATE(G788,": ",C788)</f>
        <v>Tropical-Humid: Kumar et al. 1998</v>
      </c>
      <c r="C788" s="830" t="s">
        <v>617</v>
      </c>
      <c r="D788" s="830" t="s">
        <v>618</v>
      </c>
      <c r="E788" s="831" t="s">
        <v>77</v>
      </c>
      <c r="F788" s="830" t="s">
        <v>619</v>
      </c>
      <c r="G788" s="831" t="s">
        <v>528</v>
      </c>
      <c r="H788" s="832" t="s">
        <v>252</v>
      </c>
      <c r="I788" s="830" t="n">
        <v>1998</v>
      </c>
      <c r="J788" s="830"/>
      <c r="K788" s="891"/>
      <c r="L788" s="834" t="s">
        <v>571</v>
      </c>
      <c r="M788" s="891"/>
      <c r="N788" s="836" t="s">
        <v>571</v>
      </c>
      <c r="O788" s="837"/>
      <c r="P788" s="833" t="s">
        <v>624</v>
      </c>
      <c r="Q788" s="838"/>
      <c r="R788" s="839"/>
      <c r="S788" s="840" t="str">
        <f aca="false">IF(R788="Y","",IF(AND(M788="",K788=""),"",IF(M788="",K788,M788)))</f>
        <v/>
      </c>
      <c r="T788" s="841" t="str">
        <f aca="false">IF(S788="","",IF($S$811="Y",U788,IF(S788&gt;=$S$803-$AB$35*$S$807,IF(S788&lt;=$S$803+$AB$35*$S$807,S788,""),"")))</f>
        <v/>
      </c>
      <c r="U788" s="840" t="str">
        <f aca="false">IF(R788="Y","",IF(AND(M788="",K788=""),"",IF(M788="",K788*O788,M788*O788)))</f>
        <v/>
      </c>
      <c r="V788" s="842" t="str">
        <f aca="false">IF(AND(N788="",L788=""),"",IF(N788="",L788,N788))</f>
        <v>t C/ha/yr</v>
      </c>
      <c r="W788" s="628"/>
      <c r="X788" s="628"/>
      <c r="Z788" s="727"/>
      <c r="AP788" s="860"/>
      <c r="AQ788" s="628"/>
      <c r="AR788" s="628"/>
      <c r="AT788" s="628"/>
      <c r="AU788" s="843" t="e">
        <f aca="false">IF($AT$44="region",IF($E788=AU$762,$S788,""),IF($G788=AU$762,$S788,""))</f>
        <v>#REF!</v>
      </c>
      <c r="AV788" s="843" t="e">
        <f aca="false">IF($AT$44="Region",IF($E788=AU$762,$T788,""),IF($G788=AU$762,$T788,""))</f>
        <v>#REF!</v>
      </c>
      <c r="AW788" s="628"/>
      <c r="AX788" s="843" t="e">
        <f aca="false">IF($AT$44="region",IF($E788=AX$762,$S788,""),IF($G788=AX$762,$S788,""))</f>
        <v>#REF!</v>
      </c>
      <c r="AY788" s="843" t="e">
        <f aca="false">IF($AT$44="Region",IF($E788=AX$762,$T788,""),IF($G788=AX$762,$T788,""))</f>
        <v>#REF!</v>
      </c>
      <c r="AZ788" s="628"/>
      <c r="BA788" s="843" t="e">
        <f aca="false">IF($AT$44="region",IF($E788=BA$762,$S788,""),IF($G788=BA$762,$S788,""))</f>
        <v>#REF!</v>
      </c>
      <c r="BB788" s="843" t="e">
        <f aca="false">IF($AT$44="Region",IF($E788=BA$762,$T788,""),IF($G788=BA$762,$T788,""))</f>
        <v>#REF!</v>
      </c>
      <c r="BC788" s="628"/>
      <c r="BD788" s="843" t="e">
        <f aca="false">IF($AT$44="region",IF($E788=BD$762,$S788,""),IF($G788=BD$762,$S788,""))</f>
        <v>#REF!</v>
      </c>
      <c r="BE788" s="843" t="e">
        <f aca="false">IF($AT$44="Region",IF($E788=BD$762,$T788,""),IF($G788=BD$762,$T788,""))</f>
        <v>#REF!</v>
      </c>
      <c r="BF788" s="628"/>
      <c r="BG788" s="843" t="e">
        <f aca="false">IF($AT$44="region",IF($E788=BG$762,$S788,""),IF($G788=BG$762,$S788,""))</f>
        <v>#REF!</v>
      </c>
      <c r="BH788" s="843" t="e">
        <f aca="false">IF($AT$44="Region",IF($E788=BG$762,$T788,""),IF($G788=BG$762,$T788,""))</f>
        <v>#REF!</v>
      </c>
      <c r="BI788" s="628"/>
      <c r="BJ788" s="843" t="str">
        <f aca="false">IF($E788=$BJ$47,S788,"")</f>
        <v/>
      </c>
      <c r="BK788" s="843" t="str">
        <f aca="false">IF($E788=$BJ$47,T788,"")</f>
        <v/>
      </c>
      <c r="BL788" s="628"/>
      <c r="BM788" s="843" t="str">
        <f aca="false">IF($E788=$BM$47,S788,"")</f>
        <v/>
      </c>
      <c r="BN788" s="843" t="str">
        <f aca="false">IF($E788=$BM$47,T788,"")</f>
        <v/>
      </c>
      <c r="BO788" s="628"/>
      <c r="BP788" s="843" t="str">
        <f aca="false">IF($E788=$BP$47,S788,"")</f>
        <v/>
      </c>
      <c r="BQ788" s="843" t="str">
        <f aca="false">IF($E788=$BP$47,T788,"")</f>
        <v/>
      </c>
      <c r="BR788" s="628"/>
      <c r="BS788" s="843" t="str">
        <f aca="false">IF($E788=$BS$47,S788,"")</f>
        <v/>
      </c>
      <c r="BT788" s="843" t="str">
        <f aca="false">IF($E788=$BS$47,T788,"")</f>
        <v/>
      </c>
      <c r="BU788" s="628"/>
      <c r="BV788" s="860"/>
    </row>
    <row r="789" s="810" customFormat="true" ht="15" hidden="false" customHeight="false" outlineLevel="0" collapsed="false">
      <c r="A789" s="828" t="n">
        <v>26</v>
      </c>
      <c r="B789" s="829" t="str">
        <f aca="false">CONCATENATE(G789,": ",C789)</f>
        <v>Temperate/Boreal-Semi-Arid: Udawatta and Jose 2011 </v>
      </c>
      <c r="C789" s="830" t="s">
        <v>625</v>
      </c>
      <c r="D789" s="830" t="s">
        <v>626</v>
      </c>
      <c r="E789" s="831" t="s">
        <v>75</v>
      </c>
      <c r="F789" s="830" t="s">
        <v>627</v>
      </c>
      <c r="G789" s="831" t="s">
        <v>401</v>
      </c>
      <c r="H789" s="832" t="s">
        <v>252</v>
      </c>
      <c r="I789" s="830" t="n">
        <v>2011</v>
      </c>
      <c r="J789" s="830"/>
      <c r="K789" s="891"/>
      <c r="L789" s="834" t="s">
        <v>571</v>
      </c>
      <c r="M789" s="891"/>
      <c r="N789" s="836" t="s">
        <v>571</v>
      </c>
      <c r="O789" s="837"/>
      <c r="P789" s="833" t="s">
        <v>628</v>
      </c>
      <c r="Q789" s="838"/>
      <c r="R789" s="839"/>
      <c r="S789" s="840" t="str">
        <f aca="false">IF(R789="Y","",IF(AND(M789="",K789=""),"",IF(M789="",K789,M789)))</f>
        <v/>
      </c>
      <c r="T789" s="841" t="str">
        <f aca="false">IF(S789="","",IF($S$811="Y",U789,IF(S789&gt;=$S$803-$AB$35*$S$807,IF(S789&lt;=$S$803+$AB$35*$S$807,S789,""),"")))</f>
        <v/>
      </c>
      <c r="U789" s="840" t="str">
        <f aca="false">IF(R789="Y","",IF(AND(M789="",K789=""),"",IF(M789="",K789*O789,M789*O789)))</f>
        <v/>
      </c>
      <c r="V789" s="842" t="str">
        <f aca="false">IF(AND(N789="",L789=""),"",IF(N789="",L789,N789))</f>
        <v>t C/ha/yr</v>
      </c>
      <c r="W789" s="628"/>
      <c r="X789" s="628"/>
      <c r="Z789" s="727"/>
      <c r="AP789" s="860"/>
      <c r="AQ789" s="628"/>
      <c r="AR789" s="628"/>
      <c r="AS789" s="844"/>
      <c r="AT789" s="628"/>
      <c r="AU789" s="843" t="e">
        <f aca="false">IF($AT$44="region",IF($E789=AU$762,$S789,""),IF($G789=AU$762,$S789,""))</f>
        <v>#REF!</v>
      </c>
      <c r="AV789" s="843" t="e">
        <f aca="false">IF($AT$44="Region",IF($E789=AU$762,$T789,""),IF($G789=AU$762,$T789,""))</f>
        <v>#REF!</v>
      </c>
      <c r="AW789" s="628"/>
      <c r="AX789" s="843" t="e">
        <f aca="false">IF($AT$44="region",IF($E789=AX$762,$S789,""),IF($G789=AX$762,$S789,""))</f>
        <v>#REF!</v>
      </c>
      <c r="AY789" s="843" t="e">
        <f aca="false">IF($AT$44="Region",IF($E789=AX$762,$T789,""),IF($G789=AX$762,$T789,""))</f>
        <v>#REF!</v>
      </c>
      <c r="AZ789" s="628"/>
      <c r="BA789" s="843" t="e">
        <f aca="false">IF($AT$44="region",IF($E789=BA$762,$S789,""),IF($G789=BA$762,$S789,""))</f>
        <v>#REF!</v>
      </c>
      <c r="BB789" s="843" t="e">
        <f aca="false">IF($AT$44="Region",IF($E789=BA$762,$T789,""),IF($G789=BA$762,$T789,""))</f>
        <v>#REF!</v>
      </c>
      <c r="BC789" s="628"/>
      <c r="BD789" s="843" t="e">
        <f aca="false">IF($AT$44="region",IF($E789=BD$762,$S789,""),IF($G789=BD$762,$S789,""))</f>
        <v>#REF!</v>
      </c>
      <c r="BE789" s="843" t="e">
        <f aca="false">IF($AT$44="Region",IF($E789=BD$762,$T789,""),IF($G789=BD$762,$T789,""))</f>
        <v>#REF!</v>
      </c>
      <c r="BF789" s="628"/>
      <c r="BG789" s="843" t="e">
        <f aca="false">IF($AT$44="region",IF($E789=BG$762,$S789,""),IF($G789=BG$762,$S789,""))</f>
        <v>#REF!</v>
      </c>
      <c r="BH789" s="843" t="e">
        <f aca="false">IF($AT$44="Region",IF($E789=BG$762,$T789,""),IF($G789=BG$762,$T789,""))</f>
        <v>#REF!</v>
      </c>
      <c r="BI789" s="628"/>
      <c r="BJ789" s="843" t="str">
        <f aca="false">IF($E789=$BJ$47,S789,"")</f>
        <v/>
      </c>
      <c r="BK789" s="843" t="str">
        <f aca="false">IF($E789=$BJ$47,T789,"")</f>
        <v/>
      </c>
      <c r="BL789" s="628"/>
      <c r="BM789" s="843" t="str">
        <f aca="false">IF($E789=$BM$47,S789,"")</f>
        <v/>
      </c>
      <c r="BN789" s="843" t="str">
        <f aca="false">IF($E789=$BM$47,T789,"")</f>
        <v/>
      </c>
      <c r="BO789" s="628"/>
      <c r="BP789" s="843" t="str">
        <f aca="false">IF($E789=$BP$47,S789,"")</f>
        <v/>
      </c>
      <c r="BQ789" s="843" t="str">
        <f aca="false">IF($E789=$BP$47,T789,"")</f>
        <v/>
      </c>
      <c r="BR789" s="628"/>
      <c r="BS789" s="843" t="str">
        <f aca="false">IF($E789=$BS$47,S789,"")</f>
        <v/>
      </c>
      <c r="BT789" s="843" t="str">
        <f aca="false">IF($E789=$BS$47,T789,"")</f>
        <v/>
      </c>
      <c r="BU789" s="628"/>
      <c r="BV789" s="860"/>
    </row>
    <row r="790" s="810" customFormat="true" ht="15" hidden="false" customHeight="false" outlineLevel="0" collapsed="false">
      <c r="A790" s="828" t="n">
        <v>27</v>
      </c>
      <c r="B790" s="829" t="str">
        <f aca="false">CONCATENATE(G790,": ",C790)</f>
        <v>Temperate/Boreal-Humid: Montagnini and Nair 2004</v>
      </c>
      <c r="C790" s="830" t="s">
        <v>629</v>
      </c>
      <c r="D790" s="830" t="s">
        <v>630</v>
      </c>
      <c r="E790" s="831" t="s">
        <v>83</v>
      </c>
      <c r="F790" s="830" t="s">
        <v>631</v>
      </c>
      <c r="G790" s="831" t="s">
        <v>465</v>
      </c>
      <c r="H790" s="832" t="s">
        <v>252</v>
      </c>
      <c r="I790" s="830" t="n">
        <v>2004</v>
      </c>
      <c r="J790" s="830"/>
      <c r="K790" s="891"/>
      <c r="L790" s="834" t="s">
        <v>571</v>
      </c>
      <c r="M790" s="891"/>
      <c r="N790" s="836" t="s">
        <v>571</v>
      </c>
      <c r="O790" s="837"/>
      <c r="P790" s="833" t="s">
        <v>632</v>
      </c>
      <c r="Q790" s="838"/>
      <c r="R790" s="839"/>
      <c r="S790" s="840" t="str">
        <f aca="false">IF(R790="Y","",IF(AND(M790="",K790=""),"",IF(M790="",K790,M790)))</f>
        <v/>
      </c>
      <c r="T790" s="841" t="str">
        <f aca="false">IF(S790="","",IF($S$811="Y",U790,IF(S790&gt;=$S$803-$AB$35*$S$807,IF(S790&lt;=$S$803+$AB$35*$S$807,S790,""),"")))</f>
        <v/>
      </c>
      <c r="U790" s="840" t="str">
        <f aca="false">IF(R790="Y","",IF(AND(M790="",K790=""),"",IF(M790="",K790*O790,M790*O790)))</f>
        <v/>
      </c>
      <c r="V790" s="842" t="str">
        <f aca="false">IF(AND(N790="",L790=""),"",IF(N790="",L790,N790))</f>
        <v>t C/ha/yr</v>
      </c>
      <c r="W790" s="628"/>
      <c r="X790" s="628"/>
      <c r="Z790" s="727"/>
      <c r="AP790" s="860"/>
      <c r="AQ790" s="628"/>
      <c r="AR790" s="628"/>
      <c r="AS790" s="844"/>
      <c r="AT790" s="628"/>
      <c r="AU790" s="843" t="e">
        <f aca="false">IF($AT$44="region",IF($E790=AU$762,$S790,""),IF($G790=AU$762,$S790,""))</f>
        <v>#REF!</v>
      </c>
      <c r="AV790" s="843" t="e">
        <f aca="false">IF($AT$44="Region",IF($E790=AU$762,$T790,""),IF($G790=AU$762,$T790,""))</f>
        <v>#REF!</v>
      </c>
      <c r="AW790" s="628"/>
      <c r="AX790" s="843" t="e">
        <f aca="false">IF($AT$44="region",IF($E790=AX$762,$S790,""),IF($G790=AX$762,$S790,""))</f>
        <v>#REF!</v>
      </c>
      <c r="AY790" s="843" t="e">
        <f aca="false">IF($AT$44="Region",IF($E790=AX$762,$T790,""),IF($G790=AX$762,$T790,""))</f>
        <v>#REF!</v>
      </c>
      <c r="AZ790" s="628"/>
      <c r="BA790" s="843" t="e">
        <f aca="false">IF($AT$44="region",IF($E790=BA$762,$S790,""),IF($G790=BA$762,$S790,""))</f>
        <v>#REF!</v>
      </c>
      <c r="BB790" s="843" t="e">
        <f aca="false">IF($AT$44="Region",IF($E790=BA$762,$T790,""),IF($G790=BA$762,$T790,""))</f>
        <v>#REF!</v>
      </c>
      <c r="BC790" s="628"/>
      <c r="BD790" s="843" t="e">
        <f aca="false">IF($AT$44="region",IF($E790=BD$762,$S790,""),IF($G790=BD$762,$S790,""))</f>
        <v>#REF!</v>
      </c>
      <c r="BE790" s="843" t="e">
        <f aca="false">IF($AT$44="Region",IF($E790=BD$762,$T790,""),IF($G790=BD$762,$T790,""))</f>
        <v>#REF!</v>
      </c>
      <c r="BF790" s="628"/>
      <c r="BG790" s="843" t="e">
        <f aca="false">IF($AT$44="region",IF($E790=BG$762,$S790,""),IF($G790=BG$762,$S790,""))</f>
        <v>#REF!</v>
      </c>
      <c r="BH790" s="843" t="e">
        <f aca="false">IF($AT$44="Region",IF($E790=BG$762,$T790,""),IF($G790=BG$762,$T790,""))</f>
        <v>#REF!</v>
      </c>
      <c r="BI790" s="628"/>
      <c r="BJ790" s="843" t="str">
        <f aca="false">IF($E790=$BJ$47,S790,"")</f>
        <v/>
      </c>
      <c r="BK790" s="843" t="str">
        <f aca="false">IF($E790=$BJ$47,T790,"")</f>
        <v/>
      </c>
      <c r="BL790" s="628"/>
      <c r="BM790" s="843" t="str">
        <f aca="false">IF($E790=$BM$47,S790,"")</f>
        <v/>
      </c>
      <c r="BN790" s="843" t="str">
        <f aca="false">IF($E790=$BM$47,T790,"")</f>
        <v/>
      </c>
      <c r="BO790" s="628"/>
      <c r="BP790" s="843" t="str">
        <f aca="false">IF($E790=$BP$47,S790,"")</f>
        <v/>
      </c>
      <c r="BQ790" s="843" t="str">
        <f aca="false">IF($E790=$BP$47,T790,"")</f>
        <v/>
      </c>
      <c r="BR790" s="628"/>
      <c r="BS790" s="843" t="str">
        <f aca="false">IF($E790=$BS$47,S790,"")</f>
        <v/>
      </c>
      <c r="BT790" s="843" t="str">
        <f aca="false">IF($E790=$BS$47,T790,"")</f>
        <v/>
      </c>
      <c r="BU790" s="628"/>
      <c r="BV790" s="860"/>
    </row>
    <row r="791" s="810" customFormat="true" ht="15" hidden="false" customHeight="false" outlineLevel="0" collapsed="false">
      <c r="A791" s="828" t="n">
        <v>28</v>
      </c>
      <c r="B791" s="829" t="str">
        <f aca="false">CONCATENATE(G791,": ",C791)</f>
        <v>Tropical-Semi-arid: Nair et al 2010</v>
      </c>
      <c r="C791" s="830" t="s">
        <v>633</v>
      </c>
      <c r="D791" s="830" t="s">
        <v>634</v>
      </c>
      <c r="E791" s="831" t="s">
        <v>77</v>
      </c>
      <c r="F791" s="830" t="s">
        <v>81</v>
      </c>
      <c r="G791" s="831" t="s">
        <v>635</v>
      </c>
      <c r="H791" s="832" t="s">
        <v>252</v>
      </c>
      <c r="I791" s="830" t="n">
        <v>2010</v>
      </c>
      <c r="J791" s="830"/>
      <c r="K791" s="891"/>
      <c r="L791" s="834" t="s">
        <v>571</v>
      </c>
      <c r="M791" s="891"/>
      <c r="N791" s="836" t="s">
        <v>571</v>
      </c>
      <c r="O791" s="837"/>
      <c r="P791" s="833" t="s">
        <v>636</v>
      </c>
      <c r="Q791" s="838"/>
      <c r="R791" s="839"/>
      <c r="S791" s="840" t="str">
        <f aca="false">IF(R791="Y","",IF(AND(M791="",K791=""),"",IF(M791="",K791,M791)))</f>
        <v/>
      </c>
      <c r="T791" s="841" t="str">
        <f aca="false">IF(S791="","",IF($S$811="Y",U791,IF(S791&gt;=$S$803-$AB$35*$S$807,IF(S791&lt;=$S$803+$AB$35*$S$807,S791,""),"")))</f>
        <v/>
      </c>
      <c r="U791" s="840" t="str">
        <f aca="false">IF(R791="Y","",IF(AND(M791="",K791=""),"",IF(M791="",K791*O791,M791*O791)))</f>
        <v/>
      </c>
      <c r="V791" s="842" t="str">
        <f aca="false">IF(AND(N791="",L791=""),"",IF(N791="",L791,N791))</f>
        <v>t C/ha/yr</v>
      </c>
      <c r="W791" s="628"/>
      <c r="X791" s="628"/>
      <c r="Z791" s="727"/>
      <c r="AP791" s="860"/>
      <c r="AQ791" s="628"/>
      <c r="AR791" s="628"/>
      <c r="AS791" s="844"/>
      <c r="AT791" s="628"/>
      <c r="AU791" s="843" t="e">
        <f aca="false">IF($AT$44="region",IF($E791=AU$762,$S791,""),IF($G791=AU$762,$S791,""))</f>
        <v>#REF!</v>
      </c>
      <c r="AV791" s="843" t="e">
        <f aca="false">IF($AT$44="Region",IF($E791=AU$762,$T791,""),IF($G791=AU$762,$T791,""))</f>
        <v>#REF!</v>
      </c>
      <c r="AW791" s="628"/>
      <c r="AX791" s="843" t="e">
        <f aca="false">IF($AT$44="region",IF($E791=AX$762,$S791,""),IF($G791=AX$762,$S791,""))</f>
        <v>#REF!</v>
      </c>
      <c r="AY791" s="843" t="e">
        <f aca="false">IF($AT$44="Region",IF($E791=AX$762,$T791,""),IF($G791=AX$762,$T791,""))</f>
        <v>#REF!</v>
      </c>
      <c r="AZ791" s="628"/>
      <c r="BA791" s="843" t="e">
        <f aca="false">IF($AT$44="region",IF($E791=BA$762,$S791,""),IF($G791=BA$762,$S791,""))</f>
        <v>#REF!</v>
      </c>
      <c r="BB791" s="843" t="e">
        <f aca="false">IF($AT$44="Region",IF($E791=BA$762,$T791,""),IF($G791=BA$762,$T791,""))</f>
        <v>#REF!</v>
      </c>
      <c r="BC791" s="628"/>
      <c r="BD791" s="843" t="e">
        <f aca="false">IF($AT$44="region",IF($E791=BD$762,$S791,""),IF($G791=BD$762,$S791,""))</f>
        <v>#REF!</v>
      </c>
      <c r="BE791" s="843" t="e">
        <f aca="false">IF($AT$44="Region",IF($E791=BD$762,$T791,""),IF($G791=BD$762,$T791,""))</f>
        <v>#REF!</v>
      </c>
      <c r="BF791" s="628"/>
      <c r="BG791" s="843" t="e">
        <f aca="false">IF($AT$44="region",IF($E791=BG$762,$S791,""),IF($G791=BG$762,$S791,""))</f>
        <v>#REF!</v>
      </c>
      <c r="BH791" s="843" t="e">
        <f aca="false">IF($AT$44="Region",IF($E791=BG$762,$T791,""),IF($G791=BG$762,$T791,""))</f>
        <v>#REF!</v>
      </c>
      <c r="BI791" s="628"/>
      <c r="BJ791" s="843" t="str">
        <f aca="false">IF($E791=$BJ$47,S791,"")</f>
        <v/>
      </c>
      <c r="BK791" s="843" t="str">
        <f aca="false">IF($E791=$BJ$47,T791,"")</f>
        <v/>
      </c>
      <c r="BL791" s="628"/>
      <c r="BM791" s="843" t="str">
        <f aca="false">IF($E791=$BM$47,S791,"")</f>
        <v/>
      </c>
      <c r="BN791" s="843" t="str">
        <f aca="false">IF($E791=$BM$47,T791,"")</f>
        <v/>
      </c>
      <c r="BO791" s="628"/>
      <c r="BP791" s="843" t="str">
        <f aca="false">IF($E791=$BP$47,S791,"")</f>
        <v/>
      </c>
      <c r="BQ791" s="843" t="str">
        <f aca="false">IF($E791=$BP$47,T791,"")</f>
        <v/>
      </c>
      <c r="BR791" s="628"/>
      <c r="BS791" s="843" t="str">
        <f aca="false">IF($E791=$BS$47,S791,"")</f>
        <v/>
      </c>
      <c r="BT791" s="843" t="str">
        <f aca="false">IF($E791=$BS$47,T791,"")</f>
        <v/>
      </c>
      <c r="BU791" s="628"/>
      <c r="BV791" s="860"/>
    </row>
    <row r="792" s="810" customFormat="true" ht="15" hidden="false" customHeight="false" outlineLevel="0" collapsed="false">
      <c r="A792" s="828" t="n">
        <v>29</v>
      </c>
      <c r="B792" s="829" t="str">
        <f aca="false">CONCATENATE(G792,": ",C792)</f>
        <v>: </v>
      </c>
      <c r="C792" s="830"/>
      <c r="D792" s="830"/>
      <c r="E792" s="831"/>
      <c r="F792" s="830"/>
      <c r="G792" s="831"/>
      <c r="H792" s="832"/>
      <c r="I792" s="830"/>
      <c r="J792" s="830"/>
      <c r="K792" s="833"/>
      <c r="L792" s="834"/>
      <c r="M792" s="891"/>
      <c r="N792" s="836" t="s">
        <v>571</v>
      </c>
      <c r="O792" s="837"/>
      <c r="P792" s="833"/>
      <c r="Q792" s="838"/>
      <c r="R792" s="839"/>
      <c r="S792" s="840" t="str">
        <f aca="false">IF(R792="Y","",IF(AND(M792="",K792=""),"",IF(M792="",K792,M792)))</f>
        <v/>
      </c>
      <c r="T792" s="841" t="str">
        <f aca="false">IF(S792="","",IF($S$811="Y",U792,IF(S792&gt;=$S$803-$AB$35*$S$807,IF(S792&lt;=$S$803+$AB$35*$S$807,S792,""),"")))</f>
        <v/>
      </c>
      <c r="U792" s="840" t="str">
        <f aca="false">IF(R792="Y","",IF(AND(M792="",K792=""),"",IF(M792="",K792*O792,M792*O792)))</f>
        <v/>
      </c>
      <c r="V792" s="842" t="str">
        <f aca="false">IF(AND(N792="",L792=""),"",IF(N792="",L792,N792))</f>
        <v>t C/ha/yr</v>
      </c>
      <c r="W792" s="628"/>
      <c r="X792" s="628"/>
      <c r="Z792" s="727"/>
      <c r="AP792" s="860"/>
      <c r="AQ792" s="628"/>
      <c r="AR792" s="628"/>
      <c r="AS792" s="844"/>
      <c r="AT792" s="628"/>
      <c r="AU792" s="843" t="e">
        <f aca="false">IF($AT$44="region",IF($E792=AU$762,$S792,""),IF($G792=AU$762,$S792,""))</f>
        <v>#REF!</v>
      </c>
      <c r="AV792" s="843" t="e">
        <f aca="false">IF($AT$44="Region",IF($E792=AU$762,$T792,""),IF($G792=AU$762,$T792,""))</f>
        <v>#REF!</v>
      </c>
      <c r="AW792" s="628"/>
      <c r="AX792" s="843" t="e">
        <f aca="false">IF($AT$44="region",IF($E792=AX$762,$S792,""),IF($G792=AX$762,$S792,""))</f>
        <v>#REF!</v>
      </c>
      <c r="AY792" s="843" t="e">
        <f aca="false">IF($AT$44="Region",IF($E792=AX$762,$T792,""),IF($G792=AX$762,$T792,""))</f>
        <v>#REF!</v>
      </c>
      <c r="AZ792" s="628"/>
      <c r="BA792" s="843" t="e">
        <f aca="false">IF($AT$44="region",IF($E792=BA$762,$S792,""),IF($G792=BA$762,$S792,""))</f>
        <v>#REF!</v>
      </c>
      <c r="BB792" s="843" t="e">
        <f aca="false">IF($AT$44="Region",IF($E792=BA$762,$T792,""),IF($G792=BA$762,$T792,""))</f>
        <v>#REF!</v>
      </c>
      <c r="BC792" s="628"/>
      <c r="BD792" s="843" t="e">
        <f aca="false">IF($AT$44="region",IF($E792=BD$762,$S792,""),IF($G792=BD$762,$S792,""))</f>
        <v>#REF!</v>
      </c>
      <c r="BE792" s="843" t="e">
        <f aca="false">IF($AT$44="Region",IF($E792=BD$762,$T792,""),IF($G792=BD$762,$T792,""))</f>
        <v>#REF!</v>
      </c>
      <c r="BF792" s="628"/>
      <c r="BG792" s="843" t="e">
        <f aca="false">IF($AT$44="region",IF($E792=BG$762,$S792,""),IF($G792=BG$762,$S792,""))</f>
        <v>#REF!</v>
      </c>
      <c r="BH792" s="843" t="e">
        <f aca="false">IF($AT$44="Region",IF($E792=BG$762,$T792,""),IF($G792=BG$762,$T792,""))</f>
        <v>#REF!</v>
      </c>
      <c r="BI792" s="628"/>
      <c r="BJ792" s="843" t="str">
        <f aca="false">IF($E792=$BJ$47,S792,"")</f>
        <v/>
      </c>
      <c r="BK792" s="843" t="str">
        <f aca="false">IF($E792=$BJ$47,T792,"")</f>
        <v/>
      </c>
      <c r="BL792" s="628"/>
      <c r="BM792" s="843" t="str">
        <f aca="false">IF($E792=$BM$47,S792,"")</f>
        <v/>
      </c>
      <c r="BN792" s="843" t="str">
        <f aca="false">IF($E792=$BM$47,T792,"")</f>
        <v/>
      </c>
      <c r="BO792" s="628"/>
      <c r="BP792" s="843" t="str">
        <f aca="false">IF($E792=$BP$47,S792,"")</f>
        <v/>
      </c>
      <c r="BQ792" s="843" t="str">
        <f aca="false">IF($E792=$BP$47,T792,"")</f>
        <v/>
      </c>
      <c r="BR792" s="628"/>
      <c r="BS792" s="843" t="str">
        <f aca="false">IF($E792=$BS$47,S792,"")</f>
        <v/>
      </c>
      <c r="BT792" s="843" t="str">
        <f aca="false">IF($E792=$BS$47,T792,"")</f>
        <v/>
      </c>
      <c r="BU792" s="628"/>
      <c r="BV792" s="860"/>
    </row>
    <row r="793" s="810" customFormat="true" ht="15" hidden="false" customHeight="false" outlineLevel="0" collapsed="false">
      <c r="A793" s="828" t="n">
        <v>30</v>
      </c>
      <c r="B793" s="829" t="str">
        <f aca="false">CONCATENATE(G793,": ",C793)</f>
        <v>: </v>
      </c>
      <c r="C793" s="830"/>
      <c r="D793" s="830"/>
      <c r="E793" s="831"/>
      <c r="F793" s="830"/>
      <c r="G793" s="831"/>
      <c r="H793" s="832"/>
      <c r="I793" s="830"/>
      <c r="J793" s="830"/>
      <c r="K793" s="833"/>
      <c r="L793" s="834"/>
      <c r="M793" s="891"/>
      <c r="N793" s="836" t="s">
        <v>571</v>
      </c>
      <c r="O793" s="837"/>
      <c r="P793" s="833"/>
      <c r="Q793" s="838"/>
      <c r="R793" s="839"/>
      <c r="S793" s="840" t="str">
        <f aca="false">IF(R793="Y","",IF(AND(M793="",K793=""),"",IF(M793="",K793,M793)))</f>
        <v/>
      </c>
      <c r="T793" s="841" t="str">
        <f aca="false">IF(S793="","",IF($S$811="Y",U793,IF(S793&gt;=$S$803-$AB$35*$S$807,IF(S793&lt;=$S$803+$AB$35*$S$807,S793,""),"")))</f>
        <v/>
      </c>
      <c r="U793" s="840" t="str">
        <f aca="false">IF(R793="Y","",IF(AND(M793="",K793=""),"",IF(M793="",K793*O793,M793*O793)))</f>
        <v/>
      </c>
      <c r="V793" s="842" t="str">
        <f aca="false">IF(AND(N793="",L793=""),"",IF(N793="",L793,N793))</f>
        <v>t C/ha/yr</v>
      </c>
      <c r="W793" s="628"/>
      <c r="X793" s="628"/>
      <c r="Z793" s="727"/>
      <c r="AP793" s="860"/>
      <c r="AQ793" s="628"/>
      <c r="AR793" s="628"/>
      <c r="AS793" s="844"/>
      <c r="AT793" s="628"/>
      <c r="AU793" s="843" t="e">
        <f aca="false">IF($AT$44="region",IF($E793=AU$762,$S793,""),IF($G793=AU$762,$S793,""))</f>
        <v>#REF!</v>
      </c>
      <c r="AV793" s="843" t="e">
        <f aca="false">IF($AT$44="Region",IF($E793=AU$762,$T793,""),IF($G793=AU$762,$T793,""))</f>
        <v>#REF!</v>
      </c>
      <c r="AW793" s="628"/>
      <c r="AX793" s="843" t="e">
        <f aca="false">IF($AT$44="region",IF($E793=AX$762,$S793,""),IF($G793=AX$762,$S793,""))</f>
        <v>#REF!</v>
      </c>
      <c r="AY793" s="843" t="e">
        <f aca="false">IF($AT$44="Region",IF($E793=AX$762,$T793,""),IF($G793=AX$762,$T793,""))</f>
        <v>#REF!</v>
      </c>
      <c r="AZ793" s="628"/>
      <c r="BA793" s="843" t="e">
        <f aca="false">IF($AT$44="region",IF($E793=BA$762,$S793,""),IF($G793=BA$762,$S793,""))</f>
        <v>#REF!</v>
      </c>
      <c r="BB793" s="843" t="e">
        <f aca="false">IF($AT$44="Region",IF($E793=BA$762,$T793,""),IF($G793=BA$762,$T793,""))</f>
        <v>#REF!</v>
      </c>
      <c r="BC793" s="628"/>
      <c r="BD793" s="843" t="e">
        <f aca="false">IF($AT$44="region",IF($E793=BD$762,$S793,""),IF($G793=BD$762,$S793,""))</f>
        <v>#REF!</v>
      </c>
      <c r="BE793" s="843" t="e">
        <f aca="false">IF($AT$44="Region",IF($E793=BD$762,$T793,""),IF($G793=BD$762,$T793,""))</f>
        <v>#REF!</v>
      </c>
      <c r="BF793" s="628"/>
      <c r="BG793" s="843" t="e">
        <f aca="false">IF($AT$44="region",IF($E793=BG$762,$S793,""),IF($G793=BG$762,$S793,""))</f>
        <v>#REF!</v>
      </c>
      <c r="BH793" s="843" t="e">
        <f aca="false">IF($AT$44="Region",IF($E793=BG$762,$T793,""),IF($G793=BG$762,$T793,""))</f>
        <v>#REF!</v>
      </c>
      <c r="BI793" s="628"/>
      <c r="BJ793" s="843" t="str">
        <f aca="false">IF($E793=$BJ$47,S793,"")</f>
        <v/>
      </c>
      <c r="BK793" s="843" t="str">
        <f aca="false">IF($E793=$BJ$47,T793,"")</f>
        <v/>
      </c>
      <c r="BL793" s="628"/>
      <c r="BM793" s="843" t="str">
        <f aca="false">IF($E793=$BM$47,S793,"")</f>
        <v/>
      </c>
      <c r="BN793" s="843" t="str">
        <f aca="false">IF($E793=$BM$47,T793,"")</f>
        <v/>
      </c>
      <c r="BO793" s="628"/>
      <c r="BP793" s="843" t="str">
        <f aca="false">IF($E793=$BP$47,S793,"")</f>
        <v/>
      </c>
      <c r="BQ793" s="843" t="str">
        <f aca="false">IF($E793=$BP$47,T793,"")</f>
        <v/>
      </c>
      <c r="BR793" s="628"/>
      <c r="BS793" s="843" t="str">
        <f aca="false">IF($E793=$BS$47,S793,"")</f>
        <v/>
      </c>
      <c r="BT793" s="843" t="str">
        <f aca="false">IF($E793=$BS$47,T793,"")</f>
        <v/>
      </c>
      <c r="BU793" s="628"/>
      <c r="BV793" s="860"/>
    </row>
    <row r="794" s="810" customFormat="true" ht="15" hidden="false" customHeight="false" outlineLevel="0" collapsed="false">
      <c r="A794" s="828" t="n">
        <v>31</v>
      </c>
      <c r="B794" s="829" t="str">
        <f aca="false">CONCATENATE(G794,": ",C794)</f>
        <v>: </v>
      </c>
      <c r="C794" s="830"/>
      <c r="D794" s="830"/>
      <c r="E794" s="831"/>
      <c r="F794" s="830"/>
      <c r="G794" s="831"/>
      <c r="H794" s="832"/>
      <c r="I794" s="830"/>
      <c r="J794" s="830"/>
      <c r="K794" s="833"/>
      <c r="L794" s="834"/>
      <c r="M794" s="891"/>
      <c r="N794" s="836" t="s">
        <v>571</v>
      </c>
      <c r="O794" s="837"/>
      <c r="P794" s="833"/>
      <c r="Q794" s="838"/>
      <c r="R794" s="839"/>
      <c r="S794" s="840" t="str">
        <f aca="false">IF(R794="Y","",IF(AND(M794="",K794=""),"",IF(M794="",K794,M794)))</f>
        <v/>
      </c>
      <c r="T794" s="841" t="str">
        <f aca="false">IF(S794="","",IF($S$811="Y",U794,IF(S794&gt;=$S$803-$AB$35*$S$807,IF(S794&lt;=$S$803+$AB$35*$S$807,S794,""),"")))</f>
        <v/>
      </c>
      <c r="U794" s="840" t="str">
        <f aca="false">IF(R794="Y","",IF(AND(M794="",K794=""),"",IF(M794="",K794*O794,M794*O794)))</f>
        <v/>
      </c>
      <c r="V794" s="842" t="str">
        <f aca="false">IF(AND(N794="",L794=""),"",IF(N794="",L794,N794))</f>
        <v>t C/ha/yr</v>
      </c>
      <c r="W794" s="628"/>
      <c r="X794" s="628"/>
      <c r="Z794" s="727"/>
      <c r="AP794" s="860"/>
      <c r="AQ794" s="628"/>
      <c r="AR794" s="628"/>
      <c r="AS794" s="844"/>
      <c r="AT794" s="628"/>
      <c r="AU794" s="843" t="e">
        <f aca="false">IF($AT$44="region",IF($E794=AU$762,$S794,""),IF($G794=AU$762,$S794,""))</f>
        <v>#REF!</v>
      </c>
      <c r="AV794" s="843" t="e">
        <f aca="false">IF($AT$44="Region",IF($E794=AU$762,$T794,""),IF($G794=AU$762,$T794,""))</f>
        <v>#REF!</v>
      </c>
      <c r="AW794" s="628"/>
      <c r="AX794" s="843" t="e">
        <f aca="false">IF($AT$44="region",IF($E794=AX$762,$S794,""),IF($G794=AX$762,$S794,""))</f>
        <v>#REF!</v>
      </c>
      <c r="AY794" s="843" t="e">
        <f aca="false">IF($AT$44="Region",IF($E794=AX$762,$T794,""),IF($G794=AX$762,$T794,""))</f>
        <v>#REF!</v>
      </c>
      <c r="AZ794" s="628"/>
      <c r="BA794" s="843" t="e">
        <f aca="false">IF($AT$44="region",IF($E794=BA$762,$S794,""),IF($G794=BA$762,$S794,""))</f>
        <v>#REF!</v>
      </c>
      <c r="BB794" s="843" t="e">
        <f aca="false">IF($AT$44="Region",IF($E794=BA$762,$T794,""),IF($G794=BA$762,$T794,""))</f>
        <v>#REF!</v>
      </c>
      <c r="BC794" s="628"/>
      <c r="BD794" s="843" t="e">
        <f aca="false">IF($AT$44="region",IF($E794=BD$762,$S794,""),IF($G794=BD$762,$S794,""))</f>
        <v>#REF!</v>
      </c>
      <c r="BE794" s="843" t="e">
        <f aca="false">IF($AT$44="Region",IF($E794=BD$762,$T794,""),IF($G794=BD$762,$T794,""))</f>
        <v>#REF!</v>
      </c>
      <c r="BF794" s="628"/>
      <c r="BG794" s="843" t="e">
        <f aca="false">IF($AT$44="region",IF($E794=BG$762,$S794,""),IF($G794=BG$762,$S794,""))</f>
        <v>#REF!</v>
      </c>
      <c r="BH794" s="843" t="e">
        <f aca="false">IF($AT$44="Region",IF($E794=BG$762,$T794,""),IF($G794=BG$762,$T794,""))</f>
        <v>#REF!</v>
      </c>
      <c r="BI794" s="628"/>
      <c r="BJ794" s="843" t="str">
        <f aca="false">IF($E794=$BJ$47,S794,"")</f>
        <v/>
      </c>
      <c r="BK794" s="843" t="str">
        <f aca="false">IF($E794=$BJ$47,T794,"")</f>
        <v/>
      </c>
      <c r="BL794" s="628"/>
      <c r="BM794" s="843" t="str">
        <f aca="false">IF($E794=$BM$47,S794,"")</f>
        <v/>
      </c>
      <c r="BN794" s="843" t="str">
        <f aca="false">IF($E794=$BM$47,T794,"")</f>
        <v/>
      </c>
      <c r="BO794" s="628"/>
      <c r="BP794" s="843" t="str">
        <f aca="false">IF($E794=$BP$47,S794,"")</f>
        <v/>
      </c>
      <c r="BQ794" s="843" t="str">
        <f aca="false">IF($E794=$BP$47,T794,"")</f>
        <v/>
      </c>
      <c r="BR794" s="628"/>
      <c r="BS794" s="843" t="str">
        <f aca="false">IF($E794=$BS$47,S794,"")</f>
        <v/>
      </c>
      <c r="BT794" s="843" t="str">
        <f aca="false">IF($E794=$BS$47,T794,"")</f>
        <v/>
      </c>
      <c r="BU794" s="628"/>
      <c r="BV794" s="860"/>
    </row>
    <row r="795" s="810" customFormat="true" ht="15" hidden="false" customHeight="false" outlineLevel="0" collapsed="false">
      <c r="A795" s="828" t="n">
        <v>32</v>
      </c>
      <c r="B795" s="829" t="str">
        <f aca="false">CONCATENATE(G795,": ",C795)</f>
        <v>: </v>
      </c>
      <c r="C795" s="830"/>
      <c r="D795" s="830"/>
      <c r="E795" s="831"/>
      <c r="F795" s="830"/>
      <c r="G795" s="831"/>
      <c r="H795" s="832"/>
      <c r="I795" s="830"/>
      <c r="J795" s="830"/>
      <c r="K795" s="833"/>
      <c r="L795" s="834"/>
      <c r="M795" s="891"/>
      <c r="N795" s="836" t="s">
        <v>571</v>
      </c>
      <c r="O795" s="837"/>
      <c r="P795" s="833"/>
      <c r="Q795" s="838"/>
      <c r="R795" s="839"/>
      <c r="S795" s="840" t="str">
        <f aca="false">IF(R795="Y","",IF(AND(M795="",K795=""),"",IF(M795="",K795,M795)))</f>
        <v/>
      </c>
      <c r="T795" s="841" t="str">
        <f aca="false">IF(S795="","",IF($S$811="Y",U795,IF(S795&gt;=$S$803-$AB$35*$S$807,IF(S795&lt;=$S$803+$AB$35*$S$807,S795,""),"")))</f>
        <v/>
      </c>
      <c r="U795" s="840" t="str">
        <f aca="false">IF(R795="Y","",IF(AND(M795="",K795=""),"",IF(M795="",K795*O795,M795*O795)))</f>
        <v/>
      </c>
      <c r="V795" s="842" t="str">
        <f aca="false">IF(AND(N795="",L795=""),"",IF(N795="",L795,N795))</f>
        <v>t C/ha/yr</v>
      </c>
      <c r="W795" s="628"/>
      <c r="X795" s="628"/>
      <c r="Z795" s="727"/>
      <c r="AP795" s="860"/>
      <c r="AQ795" s="628"/>
      <c r="AR795" s="628"/>
      <c r="AS795" s="844"/>
      <c r="AT795" s="628"/>
      <c r="AU795" s="843" t="e">
        <f aca="false">IF($AT$44="region",IF($E795=AU$762,$S795,""),IF($G795=AU$762,$S795,""))</f>
        <v>#REF!</v>
      </c>
      <c r="AV795" s="843" t="e">
        <f aca="false">IF($AT$44="Region",IF($E795=AU$762,$T795,""),IF($G795=AU$762,$T795,""))</f>
        <v>#REF!</v>
      </c>
      <c r="AW795" s="628"/>
      <c r="AX795" s="843" t="e">
        <f aca="false">IF($AT$44="region",IF($E795=AX$762,$S795,""),IF($G795=AX$762,$S795,""))</f>
        <v>#REF!</v>
      </c>
      <c r="AY795" s="843" t="e">
        <f aca="false">IF($AT$44="Region",IF($E795=AX$762,$T795,""),IF($G795=AX$762,$T795,""))</f>
        <v>#REF!</v>
      </c>
      <c r="AZ795" s="628"/>
      <c r="BA795" s="843" t="e">
        <f aca="false">IF($AT$44="region",IF($E795=BA$762,$S795,""),IF($G795=BA$762,$S795,""))</f>
        <v>#REF!</v>
      </c>
      <c r="BB795" s="843" t="e">
        <f aca="false">IF($AT$44="Region",IF($E795=BA$762,$T795,""),IF($G795=BA$762,$T795,""))</f>
        <v>#REF!</v>
      </c>
      <c r="BC795" s="628"/>
      <c r="BD795" s="843" t="e">
        <f aca="false">IF($AT$44="region",IF($E795=BD$762,$S795,""),IF($G795=BD$762,$S795,""))</f>
        <v>#REF!</v>
      </c>
      <c r="BE795" s="843" t="e">
        <f aca="false">IF($AT$44="Region",IF($E795=BD$762,$T795,""),IF($G795=BD$762,$T795,""))</f>
        <v>#REF!</v>
      </c>
      <c r="BF795" s="628"/>
      <c r="BG795" s="843" t="e">
        <f aca="false">IF($AT$44="region",IF($E795=BG$762,$S795,""),IF($G795=BG$762,$S795,""))</f>
        <v>#REF!</v>
      </c>
      <c r="BH795" s="843" t="e">
        <f aca="false">IF($AT$44="Region",IF($E795=BG$762,$T795,""),IF($G795=BG$762,$T795,""))</f>
        <v>#REF!</v>
      </c>
      <c r="BI795" s="628"/>
      <c r="BJ795" s="843" t="str">
        <f aca="false">IF($E795=$BJ$47,S795,"")</f>
        <v/>
      </c>
      <c r="BK795" s="843" t="str">
        <f aca="false">IF($E795=$BJ$47,T795,"")</f>
        <v/>
      </c>
      <c r="BL795" s="628"/>
      <c r="BM795" s="843" t="str">
        <f aca="false">IF($E795=$BM$47,S795,"")</f>
        <v/>
      </c>
      <c r="BN795" s="843" t="str">
        <f aca="false">IF($E795=$BM$47,T795,"")</f>
        <v/>
      </c>
      <c r="BO795" s="628"/>
      <c r="BP795" s="843" t="str">
        <f aca="false">IF($E795=$BP$47,S795,"")</f>
        <v/>
      </c>
      <c r="BQ795" s="843" t="str">
        <f aca="false">IF($E795=$BP$47,T795,"")</f>
        <v/>
      </c>
      <c r="BR795" s="628"/>
      <c r="BS795" s="843" t="str">
        <f aca="false">IF($E795=$BS$47,S795,"")</f>
        <v/>
      </c>
      <c r="BT795" s="843" t="str">
        <f aca="false">IF($E795=$BS$47,T795,"")</f>
        <v/>
      </c>
      <c r="BU795" s="628"/>
      <c r="BV795" s="860"/>
    </row>
    <row r="796" s="810" customFormat="true" ht="15" hidden="false" customHeight="false" outlineLevel="0" collapsed="false">
      <c r="A796" s="828" t="n">
        <v>33</v>
      </c>
      <c r="B796" s="829" t="str">
        <f aca="false">CONCATENATE(G796,": ",C796)</f>
        <v>: </v>
      </c>
      <c r="C796" s="830"/>
      <c r="D796" s="830"/>
      <c r="E796" s="831"/>
      <c r="F796" s="830"/>
      <c r="G796" s="831"/>
      <c r="H796" s="832"/>
      <c r="I796" s="830"/>
      <c r="J796" s="830"/>
      <c r="K796" s="833"/>
      <c r="L796" s="834"/>
      <c r="M796" s="833"/>
      <c r="N796" s="836" t="s">
        <v>571</v>
      </c>
      <c r="O796" s="837"/>
      <c r="P796" s="833"/>
      <c r="Q796" s="838"/>
      <c r="R796" s="839"/>
      <c r="S796" s="840" t="str">
        <f aca="false">IF(R796="Y","",IF(AND(M796="",K796=""),"",IF(M796="",K796,M796)))</f>
        <v/>
      </c>
      <c r="T796" s="841" t="str">
        <f aca="false">IF(S796="","",IF($S$811="Y",U796,IF(S796&gt;=$S$803-$AB$35*$S$807,IF(S796&lt;=$S$803+$AB$35*$S$807,S796,""),"")))</f>
        <v/>
      </c>
      <c r="U796" s="840" t="str">
        <f aca="false">IF(R796="Y","",IF(AND(M796="",K796=""),"",IF(M796="",K796*O796,M796*O796)))</f>
        <v/>
      </c>
      <c r="V796" s="842" t="str">
        <f aca="false">IF(AND(N796="",L796=""),"",IF(N796="",L796,N796))</f>
        <v>t C/ha/yr</v>
      </c>
      <c r="W796" s="628"/>
      <c r="X796" s="628"/>
      <c r="Z796" s="727"/>
      <c r="AP796" s="860"/>
      <c r="AQ796" s="628"/>
      <c r="AR796" s="628"/>
      <c r="AS796" s="844"/>
      <c r="AT796" s="628"/>
      <c r="AU796" s="843" t="e">
        <f aca="false">IF($AT$44="region",IF($E796=AU$762,$S796,""),IF($G796=AU$762,$S796,""))</f>
        <v>#REF!</v>
      </c>
      <c r="AV796" s="843" t="e">
        <f aca="false">IF($AT$44="Region",IF($E796=AU$762,$T796,""),IF($G796=AU$762,$T796,""))</f>
        <v>#REF!</v>
      </c>
      <c r="AW796" s="628"/>
      <c r="AX796" s="843" t="e">
        <f aca="false">IF($AT$44="region",IF($E796=AX$762,$S796,""),IF($G796=AX$762,$S796,""))</f>
        <v>#REF!</v>
      </c>
      <c r="AY796" s="843" t="e">
        <f aca="false">IF($AT$44="Region",IF($E796=AX$762,$T796,""),IF($G796=AX$762,$T796,""))</f>
        <v>#REF!</v>
      </c>
      <c r="AZ796" s="628"/>
      <c r="BA796" s="843" t="e">
        <f aca="false">IF($AT$44="region",IF($E796=BA$762,$S796,""),IF($G796=BA$762,$S796,""))</f>
        <v>#REF!</v>
      </c>
      <c r="BB796" s="843" t="e">
        <f aca="false">IF($AT$44="Region",IF($E796=BA$762,$T796,""),IF($G796=BA$762,$T796,""))</f>
        <v>#REF!</v>
      </c>
      <c r="BC796" s="628"/>
      <c r="BD796" s="843" t="e">
        <f aca="false">IF($AT$44="region",IF($E796=BD$762,$S796,""),IF($G796=BD$762,$S796,""))</f>
        <v>#REF!</v>
      </c>
      <c r="BE796" s="843" t="e">
        <f aca="false">IF($AT$44="Region",IF($E796=BD$762,$T796,""),IF($G796=BD$762,$T796,""))</f>
        <v>#REF!</v>
      </c>
      <c r="BF796" s="628"/>
      <c r="BG796" s="843" t="e">
        <f aca="false">IF($AT$44="region",IF($E796=BG$762,$S796,""),IF($G796=BG$762,$S796,""))</f>
        <v>#REF!</v>
      </c>
      <c r="BH796" s="843" t="e">
        <f aca="false">IF($AT$44="Region",IF($E796=BG$762,$T796,""),IF($G796=BG$762,$T796,""))</f>
        <v>#REF!</v>
      </c>
      <c r="BI796" s="628"/>
      <c r="BJ796" s="843" t="str">
        <f aca="false">IF($E796=$BJ$47,S796,"")</f>
        <v/>
      </c>
      <c r="BK796" s="843" t="str">
        <f aca="false">IF($E796=$BJ$47,T796,"")</f>
        <v/>
      </c>
      <c r="BL796" s="628"/>
      <c r="BM796" s="843" t="str">
        <f aca="false">IF($E796=$BM$47,S796,"")</f>
        <v/>
      </c>
      <c r="BN796" s="843" t="str">
        <f aca="false">IF($E796=$BM$47,T796,"")</f>
        <v/>
      </c>
      <c r="BO796" s="628"/>
      <c r="BP796" s="843" t="str">
        <f aca="false">IF($E796=$BP$47,S796,"")</f>
        <v/>
      </c>
      <c r="BQ796" s="843" t="str">
        <f aca="false">IF($E796=$BP$47,T796,"")</f>
        <v/>
      </c>
      <c r="BR796" s="628"/>
      <c r="BS796" s="843" t="str">
        <f aca="false">IF($E796=$BS$47,S796,"")</f>
        <v/>
      </c>
      <c r="BT796" s="843" t="str">
        <f aca="false">IF($E796=$BS$47,T796,"")</f>
        <v/>
      </c>
      <c r="BU796" s="628"/>
      <c r="BV796" s="860"/>
    </row>
    <row r="797" s="810" customFormat="true" ht="15" hidden="false" customHeight="false" outlineLevel="0" collapsed="false">
      <c r="A797" s="828" t="n">
        <v>34</v>
      </c>
      <c r="B797" s="829" t="str">
        <f aca="false">CONCATENATE(G797,": ",C797)</f>
        <v>: </v>
      </c>
      <c r="C797" s="830"/>
      <c r="D797" s="830"/>
      <c r="E797" s="831"/>
      <c r="F797" s="830"/>
      <c r="G797" s="831"/>
      <c r="H797" s="832"/>
      <c r="I797" s="830"/>
      <c r="J797" s="830"/>
      <c r="K797" s="833"/>
      <c r="L797" s="834"/>
      <c r="M797" s="833"/>
      <c r="N797" s="836" t="s">
        <v>571</v>
      </c>
      <c r="O797" s="837"/>
      <c r="P797" s="833"/>
      <c r="Q797" s="838"/>
      <c r="R797" s="839"/>
      <c r="S797" s="840" t="str">
        <f aca="false">IF(R797="Y","",IF(AND(M797="",K797=""),"",IF(M797="",K797,M797)))</f>
        <v/>
      </c>
      <c r="T797" s="841" t="str">
        <f aca="false">IF(S797="","",IF($S$811="Y",U797,IF(S797&gt;=$S$803-$AB$35*$S$807,IF(S797&lt;=$S$803+$AB$35*$S$807,S797,""),"")))</f>
        <v/>
      </c>
      <c r="U797" s="840" t="str">
        <f aca="false">IF(R797="Y","",IF(AND(M797="",K797=""),"",IF(M797="",K797*O797,M797*O797)))</f>
        <v/>
      </c>
      <c r="V797" s="842" t="str">
        <f aca="false">IF(AND(N797="",L797=""),"",IF(N797="",L797,N797))</f>
        <v>t C/ha/yr</v>
      </c>
      <c r="W797" s="628"/>
      <c r="X797" s="628"/>
      <c r="Z797" s="727"/>
      <c r="AP797" s="860"/>
      <c r="AQ797" s="628"/>
      <c r="AR797" s="628"/>
      <c r="AS797" s="844"/>
      <c r="AT797" s="628"/>
      <c r="AU797" s="843" t="e">
        <f aca="false">IF($AT$44="region",IF($E797=AU$762,$S797,""),IF($G797=AU$762,$S797,""))</f>
        <v>#REF!</v>
      </c>
      <c r="AV797" s="843" t="e">
        <f aca="false">IF($AT$44="Region",IF($E797=AU$762,$T797,""),IF($G797=AU$762,$T797,""))</f>
        <v>#REF!</v>
      </c>
      <c r="AW797" s="628"/>
      <c r="AX797" s="843" t="e">
        <f aca="false">IF($AT$44="region",IF($E797=AX$762,$S797,""),IF($G797=AX$762,$S797,""))</f>
        <v>#REF!</v>
      </c>
      <c r="AY797" s="843" t="e">
        <f aca="false">IF($AT$44="Region",IF($E797=AX$762,$T797,""),IF($G797=AX$762,$T797,""))</f>
        <v>#REF!</v>
      </c>
      <c r="AZ797" s="628"/>
      <c r="BA797" s="843" t="e">
        <f aca="false">IF($AT$44="region",IF($E797=BA$762,$S797,""),IF($G797=BA$762,$S797,""))</f>
        <v>#REF!</v>
      </c>
      <c r="BB797" s="843" t="e">
        <f aca="false">IF($AT$44="Region",IF($E797=BA$762,$T797,""),IF($G797=BA$762,$T797,""))</f>
        <v>#REF!</v>
      </c>
      <c r="BC797" s="628"/>
      <c r="BD797" s="843" t="e">
        <f aca="false">IF($AT$44="region",IF($E797=BD$762,$S797,""),IF($G797=BD$762,$S797,""))</f>
        <v>#REF!</v>
      </c>
      <c r="BE797" s="843" t="e">
        <f aca="false">IF($AT$44="Region",IF($E797=BD$762,$T797,""),IF($G797=BD$762,$T797,""))</f>
        <v>#REF!</v>
      </c>
      <c r="BF797" s="628"/>
      <c r="BG797" s="843" t="e">
        <f aca="false">IF($AT$44="region",IF($E797=BG$762,$S797,""),IF($G797=BG$762,$S797,""))</f>
        <v>#REF!</v>
      </c>
      <c r="BH797" s="843" t="e">
        <f aca="false">IF($AT$44="Region",IF($E797=BG$762,$T797,""),IF($G797=BG$762,$T797,""))</f>
        <v>#REF!</v>
      </c>
      <c r="BI797" s="628"/>
      <c r="BJ797" s="843" t="str">
        <f aca="false">IF($E797=$BJ$47,S797,"")</f>
        <v/>
      </c>
      <c r="BK797" s="843" t="str">
        <f aca="false">IF($E797=$BJ$47,T797,"")</f>
        <v/>
      </c>
      <c r="BL797" s="628"/>
      <c r="BM797" s="843" t="str">
        <f aca="false">IF($E797=$BM$47,S797,"")</f>
        <v/>
      </c>
      <c r="BN797" s="843" t="str">
        <f aca="false">IF($E797=$BM$47,T797,"")</f>
        <v/>
      </c>
      <c r="BO797" s="628"/>
      <c r="BP797" s="843" t="str">
        <f aca="false">IF($E797=$BP$47,S797,"")</f>
        <v/>
      </c>
      <c r="BQ797" s="843" t="str">
        <f aca="false">IF($E797=$BP$47,T797,"")</f>
        <v/>
      </c>
      <c r="BR797" s="628"/>
      <c r="BS797" s="843" t="str">
        <f aca="false">IF($E797=$BS$47,S797,"")</f>
        <v/>
      </c>
      <c r="BT797" s="843" t="str">
        <f aca="false">IF($E797=$BS$47,T797,"")</f>
        <v/>
      </c>
      <c r="BU797" s="628"/>
      <c r="BV797" s="860"/>
    </row>
    <row r="798" s="810" customFormat="true" ht="15" hidden="false" customHeight="false" outlineLevel="0" collapsed="false">
      <c r="A798" s="828" t="n">
        <v>35</v>
      </c>
      <c r="B798" s="829" t="str">
        <f aca="false">CONCATENATE(G798,": ",C798)</f>
        <v>: </v>
      </c>
      <c r="C798" s="830"/>
      <c r="D798" s="830"/>
      <c r="E798" s="831"/>
      <c r="F798" s="830"/>
      <c r="G798" s="831"/>
      <c r="H798" s="832"/>
      <c r="I798" s="830"/>
      <c r="J798" s="830"/>
      <c r="K798" s="833"/>
      <c r="L798" s="834"/>
      <c r="M798" s="833"/>
      <c r="N798" s="836" t="s">
        <v>571</v>
      </c>
      <c r="O798" s="837"/>
      <c r="P798" s="833"/>
      <c r="Q798" s="838"/>
      <c r="R798" s="839"/>
      <c r="S798" s="840" t="str">
        <f aca="false">IF(R798="Y","",IF(AND(M798="",K798=""),"",IF(M798="",K798,M798)))</f>
        <v/>
      </c>
      <c r="T798" s="841" t="str">
        <f aca="false">IF(S798="","",IF($S$811="Y",U798,IF(S798&gt;=$S$803-$AB$35*$S$807,IF(S798&lt;=$S$803+$AB$35*$S$807,S798,""),"")))</f>
        <v/>
      </c>
      <c r="U798" s="840" t="str">
        <f aca="false">IF(R798="Y","",IF(AND(M798="",K798=""),"",IF(M798="",K798*O798,M798*O798)))</f>
        <v/>
      </c>
      <c r="V798" s="842" t="str">
        <f aca="false">IF(AND(N798="",L798=""),"",IF(N798="",L798,N798))</f>
        <v>t C/ha/yr</v>
      </c>
      <c r="W798" s="628"/>
      <c r="X798" s="628"/>
      <c r="Z798" s="727"/>
      <c r="AP798" s="860"/>
      <c r="AQ798" s="628"/>
      <c r="AR798" s="628"/>
      <c r="AS798" s="844"/>
      <c r="AT798" s="628"/>
      <c r="AU798" s="843" t="e">
        <f aca="false">IF($AT$44="region",IF($E798=AU$762,$S798,""),IF($G798=AU$762,$S798,""))</f>
        <v>#REF!</v>
      </c>
      <c r="AV798" s="843" t="e">
        <f aca="false">IF($AT$44="Region",IF($E798=AU$762,$T798,""),IF($G798=AU$762,$T798,""))</f>
        <v>#REF!</v>
      </c>
      <c r="AW798" s="628"/>
      <c r="AX798" s="843" t="e">
        <f aca="false">IF($AT$44="region",IF($E798=AX$762,$S798,""),IF($G798=AX$762,$S798,""))</f>
        <v>#REF!</v>
      </c>
      <c r="AY798" s="843" t="e">
        <f aca="false">IF($AT$44="Region",IF($E798=AX$762,$T798,""),IF($G798=AX$762,$T798,""))</f>
        <v>#REF!</v>
      </c>
      <c r="AZ798" s="628"/>
      <c r="BA798" s="843" t="e">
        <f aca="false">IF($AT$44="region",IF($E798=BA$762,$S798,""),IF($G798=BA$762,$S798,""))</f>
        <v>#REF!</v>
      </c>
      <c r="BB798" s="843" t="e">
        <f aca="false">IF($AT$44="Region",IF($E798=BA$762,$T798,""),IF($G798=BA$762,$T798,""))</f>
        <v>#REF!</v>
      </c>
      <c r="BC798" s="628"/>
      <c r="BD798" s="843" t="e">
        <f aca="false">IF($AT$44="region",IF($E798=BD$762,$S798,""),IF($G798=BD$762,$S798,""))</f>
        <v>#REF!</v>
      </c>
      <c r="BE798" s="843" t="e">
        <f aca="false">IF($AT$44="Region",IF($E798=BD$762,$T798,""),IF($G798=BD$762,$T798,""))</f>
        <v>#REF!</v>
      </c>
      <c r="BF798" s="628"/>
      <c r="BG798" s="843" t="e">
        <f aca="false">IF($AT$44="region",IF($E798=BG$762,$S798,""),IF($G798=BG$762,$S798,""))</f>
        <v>#REF!</v>
      </c>
      <c r="BH798" s="843" t="e">
        <f aca="false">IF($AT$44="Region",IF($E798=BG$762,$T798,""),IF($G798=BG$762,$T798,""))</f>
        <v>#REF!</v>
      </c>
      <c r="BI798" s="628"/>
      <c r="BJ798" s="843" t="str">
        <f aca="false">IF($E798=$BJ$47,S798,"")</f>
        <v/>
      </c>
      <c r="BK798" s="843" t="str">
        <f aca="false">IF($E798=$BJ$47,T798,"")</f>
        <v/>
      </c>
      <c r="BL798" s="628"/>
      <c r="BM798" s="843" t="str">
        <f aca="false">IF($E798=$BM$47,S798,"")</f>
        <v/>
      </c>
      <c r="BN798" s="843" t="str">
        <f aca="false">IF($E798=$BM$47,T798,"")</f>
        <v/>
      </c>
      <c r="BO798" s="628"/>
      <c r="BP798" s="843" t="str">
        <f aca="false">IF($E798=$BP$47,S798,"")</f>
        <v/>
      </c>
      <c r="BQ798" s="843" t="str">
        <f aca="false">IF($E798=$BP$47,T798,"")</f>
        <v/>
      </c>
      <c r="BR798" s="628"/>
      <c r="BS798" s="843" t="str">
        <f aca="false">IF($E798=$BS$47,S798,"")</f>
        <v/>
      </c>
      <c r="BT798" s="843" t="str">
        <f aca="false">IF($E798=$BS$47,T798,"")</f>
        <v/>
      </c>
      <c r="BU798" s="628"/>
      <c r="BV798" s="860"/>
    </row>
    <row r="799" s="810" customFormat="true" ht="15" hidden="false" customHeight="false" outlineLevel="0" collapsed="false">
      <c r="A799" s="828" t="n">
        <v>36</v>
      </c>
      <c r="B799" s="829" t="str">
        <f aca="false">CONCATENATE(G799,": ",C799)</f>
        <v>: </v>
      </c>
      <c r="C799" s="830"/>
      <c r="D799" s="830"/>
      <c r="E799" s="831"/>
      <c r="F799" s="830"/>
      <c r="G799" s="831"/>
      <c r="H799" s="832"/>
      <c r="I799" s="830"/>
      <c r="J799" s="830"/>
      <c r="K799" s="833"/>
      <c r="L799" s="834"/>
      <c r="M799" s="833"/>
      <c r="N799" s="836" t="s">
        <v>571</v>
      </c>
      <c r="O799" s="837"/>
      <c r="P799" s="833"/>
      <c r="Q799" s="838"/>
      <c r="R799" s="839"/>
      <c r="S799" s="840" t="str">
        <f aca="false">IF(R799="Y","",IF(AND(M799="",K799=""),"",IF(M799="",K799,M799)))</f>
        <v/>
      </c>
      <c r="T799" s="841" t="str">
        <f aca="false">IF(S799="","",IF($S$811="Y",U799,IF(S799&gt;=$S$803-$AB$35*$S$807,IF(S799&lt;=$S$803+$AB$35*$S$807,S799,""),"")))</f>
        <v/>
      </c>
      <c r="U799" s="840" t="str">
        <f aca="false">IF(R799="Y","",IF(AND(M799="",K799=""),"",IF(M799="",K799*O799,M799*O799)))</f>
        <v/>
      </c>
      <c r="V799" s="842" t="str">
        <f aca="false">IF(AND(N799="",L799=""),"",IF(N799="",L799,N799))</f>
        <v>t C/ha/yr</v>
      </c>
      <c r="W799" s="628"/>
      <c r="X799" s="628"/>
      <c r="Z799" s="727"/>
      <c r="AP799" s="860"/>
      <c r="AQ799" s="628"/>
      <c r="AR799" s="628"/>
      <c r="AS799" s="844"/>
      <c r="AT799" s="628"/>
      <c r="AU799" s="843" t="e">
        <f aca="false">IF($AT$44="region",IF($E799=AU$762,$S799,""),IF($G799=AU$762,$S799,""))</f>
        <v>#REF!</v>
      </c>
      <c r="AV799" s="843" t="e">
        <f aca="false">IF($AT$44="Region",IF($E799=AU$762,$T799,""),IF($G799=AU$762,$T799,""))</f>
        <v>#REF!</v>
      </c>
      <c r="AW799" s="628"/>
      <c r="AX799" s="843" t="e">
        <f aca="false">IF($AT$44="region",IF($E799=AX$762,$S799,""),IF($G799=AX$762,$S799,""))</f>
        <v>#REF!</v>
      </c>
      <c r="AY799" s="843" t="e">
        <f aca="false">IF($AT$44="Region",IF($E799=AX$762,$T799,""),IF($G799=AX$762,$T799,""))</f>
        <v>#REF!</v>
      </c>
      <c r="AZ799" s="628"/>
      <c r="BA799" s="843" t="e">
        <f aca="false">IF($AT$44="region",IF($E799=BA$762,$S799,""),IF($G799=BA$762,$S799,""))</f>
        <v>#REF!</v>
      </c>
      <c r="BB799" s="843" t="e">
        <f aca="false">IF($AT$44="Region",IF($E799=BA$762,$T799,""),IF($G799=BA$762,$T799,""))</f>
        <v>#REF!</v>
      </c>
      <c r="BC799" s="628"/>
      <c r="BD799" s="843" t="e">
        <f aca="false">IF($AT$44="region",IF($E799=BD$762,$S799,""),IF($G799=BD$762,$S799,""))</f>
        <v>#REF!</v>
      </c>
      <c r="BE799" s="843" t="e">
        <f aca="false">IF($AT$44="Region",IF($E799=BD$762,$T799,""),IF($G799=BD$762,$T799,""))</f>
        <v>#REF!</v>
      </c>
      <c r="BF799" s="628"/>
      <c r="BG799" s="843" t="e">
        <f aca="false">IF($AT$44="region",IF($E799=BG$762,$S799,""),IF($G799=BG$762,$S799,""))</f>
        <v>#REF!</v>
      </c>
      <c r="BH799" s="843" t="e">
        <f aca="false">IF($AT$44="Region",IF($E799=BG$762,$T799,""),IF($G799=BG$762,$T799,""))</f>
        <v>#REF!</v>
      </c>
      <c r="BI799" s="628"/>
      <c r="BJ799" s="843" t="str">
        <f aca="false">IF($E799=$BJ$47,S799,"")</f>
        <v/>
      </c>
      <c r="BK799" s="843" t="str">
        <f aca="false">IF($E799=$BJ$47,T799,"")</f>
        <v/>
      </c>
      <c r="BL799" s="628"/>
      <c r="BM799" s="843" t="str">
        <f aca="false">IF($E799=$BM$47,S799,"")</f>
        <v/>
      </c>
      <c r="BN799" s="843" t="str">
        <f aca="false">IF($E799=$BM$47,T799,"")</f>
        <v/>
      </c>
      <c r="BO799" s="628"/>
      <c r="BP799" s="843" t="str">
        <f aca="false">IF($E799=$BP$47,S799,"")</f>
        <v/>
      </c>
      <c r="BQ799" s="843" t="str">
        <f aca="false">IF($E799=$BP$47,T799,"")</f>
        <v/>
      </c>
      <c r="BR799" s="628"/>
      <c r="BS799" s="843" t="str">
        <f aca="false">IF($E799=$BS$47,S799,"")</f>
        <v/>
      </c>
      <c r="BT799" s="843" t="str">
        <f aca="false">IF($E799=$BS$47,T799,"")</f>
        <v/>
      </c>
      <c r="BU799" s="628"/>
      <c r="BV799" s="860"/>
    </row>
    <row r="800" s="810" customFormat="true" ht="15" hidden="false" customHeight="false" outlineLevel="0" collapsed="false">
      <c r="A800" s="828" t="n">
        <v>37</v>
      </c>
      <c r="B800" s="829" t="str">
        <f aca="false">CONCATENATE(G800,": ",C800)</f>
        <v>: </v>
      </c>
      <c r="C800" s="830"/>
      <c r="D800" s="830"/>
      <c r="E800" s="831"/>
      <c r="F800" s="830"/>
      <c r="G800" s="831"/>
      <c r="H800" s="832"/>
      <c r="I800" s="830"/>
      <c r="J800" s="830"/>
      <c r="K800" s="833"/>
      <c r="L800" s="833"/>
      <c r="M800" s="833"/>
      <c r="N800" s="836" t="s">
        <v>571</v>
      </c>
      <c r="O800" s="837"/>
      <c r="P800" s="833"/>
      <c r="Q800" s="838"/>
      <c r="R800" s="839"/>
      <c r="S800" s="840" t="str">
        <f aca="false">IF(R800="Y","",IF(AND(M800="",K800=""),"",IF(M800="",K800,M800)))</f>
        <v/>
      </c>
      <c r="T800" s="841" t="str">
        <f aca="false">IF(S800="","",IF($S$811="Y",U800,IF(S800&gt;=$S$803-$AB$35*$S$807,IF(S800&lt;=$S$803+$AB$35*$S$807,S800,""),"")))</f>
        <v/>
      </c>
      <c r="U800" s="840" t="str">
        <f aca="false">IF(R800="Y","",IF(AND(M800="",K800=""),"",IF(M800="",K800*O800,M800*O800)))</f>
        <v/>
      </c>
      <c r="V800" s="842" t="str">
        <f aca="false">IF(AND(N800="",L800=""),"",IF(N800="",L800,N800))</f>
        <v>t C/ha/yr</v>
      </c>
      <c r="W800" s="628"/>
      <c r="X800" s="628"/>
      <c r="Z800" s="727"/>
      <c r="AP800" s="860"/>
      <c r="AQ800" s="628"/>
      <c r="AR800" s="628"/>
      <c r="AS800" s="844"/>
      <c r="AT800" s="628"/>
      <c r="AU800" s="843" t="e">
        <f aca="false">IF($AT$44="region",IF($E800=AU$762,$S800,""),IF($G800=AU$762,$S800,""))</f>
        <v>#REF!</v>
      </c>
      <c r="AV800" s="843" t="e">
        <f aca="false">IF($AT$44="Region",IF($E800=AU$762,$T800,""),IF($G800=AU$762,$T800,""))</f>
        <v>#REF!</v>
      </c>
      <c r="AW800" s="628"/>
      <c r="AX800" s="843" t="e">
        <f aca="false">IF($AT$44="region",IF($E800=AX$762,$S800,""),IF($G800=AX$762,$S800,""))</f>
        <v>#REF!</v>
      </c>
      <c r="AY800" s="843" t="e">
        <f aca="false">IF($AT$44="Region",IF($E800=AX$762,$T800,""),IF($G800=AX$762,$T800,""))</f>
        <v>#REF!</v>
      </c>
      <c r="AZ800" s="628"/>
      <c r="BA800" s="843" t="e">
        <f aca="false">IF($AT$44="region",IF($E800=BA$762,$S800,""),IF($G800=BA$762,$S800,""))</f>
        <v>#REF!</v>
      </c>
      <c r="BB800" s="843" t="e">
        <f aca="false">IF($AT$44="Region",IF($E800=BA$762,$T800,""),IF($G800=BA$762,$T800,""))</f>
        <v>#REF!</v>
      </c>
      <c r="BC800" s="628"/>
      <c r="BD800" s="843" t="e">
        <f aca="false">IF($AT$44="region",IF($E800=BD$762,$S800,""),IF($G800=BD$762,$S800,""))</f>
        <v>#REF!</v>
      </c>
      <c r="BE800" s="843" t="e">
        <f aca="false">IF($AT$44="Region",IF($E800=BD$762,$T800,""),IF($G800=BD$762,$T800,""))</f>
        <v>#REF!</v>
      </c>
      <c r="BF800" s="628"/>
      <c r="BG800" s="843" t="e">
        <f aca="false">IF($AT$44="region",IF($E800=BG$762,$S800,""),IF($G800=BG$762,$S800,""))</f>
        <v>#REF!</v>
      </c>
      <c r="BH800" s="843" t="e">
        <f aca="false">IF($AT$44="Region",IF($E800=BG$762,$T800,""),IF($G800=BG$762,$T800,""))</f>
        <v>#REF!</v>
      </c>
      <c r="BI800" s="628"/>
      <c r="BJ800" s="843" t="str">
        <f aca="false">IF($E800=$BJ$47,S800,"")</f>
        <v/>
      </c>
      <c r="BK800" s="843" t="str">
        <f aca="false">IF($E800=$BJ$47,T800,"")</f>
        <v/>
      </c>
      <c r="BL800" s="628"/>
      <c r="BM800" s="843" t="str">
        <f aca="false">IF($E800=$BM$47,S800,"")</f>
        <v/>
      </c>
      <c r="BN800" s="843" t="str">
        <f aca="false">IF($E800=$BM$47,T800,"")</f>
        <v/>
      </c>
      <c r="BO800" s="628"/>
      <c r="BP800" s="843" t="str">
        <f aca="false">IF($E800=$BP$47,S800,"")</f>
        <v/>
      </c>
      <c r="BQ800" s="843" t="str">
        <f aca="false">IF($E800=$BP$47,T800,"")</f>
        <v/>
      </c>
      <c r="BR800" s="628"/>
      <c r="BS800" s="843" t="str">
        <f aca="false">IF($E800=$BS$47,S800,"")</f>
        <v/>
      </c>
      <c r="BT800" s="843" t="str">
        <f aca="false">IF($E800=$BS$47,T800,"")</f>
        <v/>
      </c>
      <c r="BU800" s="628"/>
      <c r="BV800" s="860"/>
    </row>
    <row r="801" s="810" customFormat="true" ht="15" hidden="false" customHeight="false" outlineLevel="0" collapsed="false">
      <c r="A801" s="828" t="n">
        <v>38</v>
      </c>
      <c r="B801" s="829" t="str">
        <f aca="false">CONCATENATE(G801,": ",C801)</f>
        <v>: </v>
      </c>
      <c r="C801" s="830"/>
      <c r="D801" s="830"/>
      <c r="E801" s="831"/>
      <c r="F801" s="830"/>
      <c r="G801" s="831"/>
      <c r="H801" s="832"/>
      <c r="I801" s="830"/>
      <c r="J801" s="830"/>
      <c r="K801" s="833"/>
      <c r="L801" s="833"/>
      <c r="M801" s="833"/>
      <c r="N801" s="836" t="s">
        <v>571</v>
      </c>
      <c r="O801" s="837"/>
      <c r="P801" s="833"/>
      <c r="Q801" s="838"/>
      <c r="R801" s="839"/>
      <c r="S801" s="840" t="str">
        <f aca="false">IF(R801="Y","",IF(AND(M801="",K801=""),"",IF(M801="",K801,M801)))</f>
        <v/>
      </c>
      <c r="T801" s="841" t="str">
        <f aca="false">IF(S801="","",IF($S$811="Y",U801,IF(S801&gt;=$S$803-$AB$35*$S$807,IF(S801&lt;=$S$803+$AB$35*$S$807,S801,""),"")))</f>
        <v/>
      </c>
      <c r="U801" s="840" t="str">
        <f aca="false">IF(R801="Y","",IF(AND(M801="",K801=""),"",IF(M801="",K801*O801,M801*O801)))</f>
        <v/>
      </c>
      <c r="V801" s="842" t="str">
        <f aca="false">IF(AND(N801="",L801=""),"",IF(N801="",L801,N801))</f>
        <v>t C/ha/yr</v>
      </c>
      <c r="W801" s="628"/>
      <c r="X801" s="628"/>
      <c r="Z801" s="727"/>
      <c r="AP801" s="860"/>
      <c r="AQ801" s="628"/>
      <c r="AR801" s="628"/>
      <c r="AS801" s="844"/>
      <c r="AT801" s="628"/>
      <c r="AU801" s="843" t="e">
        <f aca="false">IF($AT$44="region",IF($E801=AU$762,$S801,""),IF($G801=AU$762,$S801,""))</f>
        <v>#REF!</v>
      </c>
      <c r="AV801" s="843" t="e">
        <f aca="false">IF($AT$44="Region",IF($E801=AU$762,$T801,""),IF($G801=AU$762,$T801,""))</f>
        <v>#REF!</v>
      </c>
      <c r="AW801" s="628"/>
      <c r="AX801" s="843" t="e">
        <f aca="false">IF($AT$44="region",IF($E801=AX$762,$S801,""),IF($G801=AX$762,$S801,""))</f>
        <v>#REF!</v>
      </c>
      <c r="AY801" s="843" t="e">
        <f aca="false">IF($AT$44="Region",IF($E801=AX$762,$T801,""),IF($G801=AX$762,$T801,""))</f>
        <v>#REF!</v>
      </c>
      <c r="AZ801" s="628"/>
      <c r="BA801" s="843" t="e">
        <f aca="false">IF($AT$44="region",IF($E801=BA$762,$S801,""),IF($G801=BA$762,$S801,""))</f>
        <v>#REF!</v>
      </c>
      <c r="BB801" s="843" t="e">
        <f aca="false">IF($AT$44="Region",IF($E801=BA$762,$T801,""),IF($G801=BA$762,$T801,""))</f>
        <v>#REF!</v>
      </c>
      <c r="BC801" s="628"/>
      <c r="BD801" s="843" t="e">
        <f aca="false">IF($AT$44="region",IF($E801=BD$762,$S801,""),IF($G801=BD$762,$S801,""))</f>
        <v>#REF!</v>
      </c>
      <c r="BE801" s="843" t="e">
        <f aca="false">IF($AT$44="Region",IF($E801=BD$762,$T801,""),IF($G801=BD$762,$T801,""))</f>
        <v>#REF!</v>
      </c>
      <c r="BF801" s="628"/>
      <c r="BG801" s="843" t="e">
        <f aca="false">IF($AT$44="region",IF($E801=BG$762,$S801,""),IF($G801=BG$762,$S801,""))</f>
        <v>#REF!</v>
      </c>
      <c r="BH801" s="843" t="e">
        <f aca="false">IF($AT$44="Region",IF($E801=BG$762,$T801,""),IF($G801=BG$762,$T801,""))</f>
        <v>#REF!</v>
      </c>
      <c r="BI801" s="628"/>
      <c r="BJ801" s="843" t="str">
        <f aca="false">IF($E801=$BJ$47,S801,"")</f>
        <v/>
      </c>
      <c r="BK801" s="843" t="str">
        <f aca="false">IF($E801=$BJ$47,T801,"")</f>
        <v/>
      </c>
      <c r="BL801" s="628"/>
      <c r="BM801" s="843" t="str">
        <f aca="false">IF($E801=$BM$47,S801,"")</f>
        <v/>
      </c>
      <c r="BN801" s="843" t="str">
        <f aca="false">IF($E801=$BM$47,T801,"")</f>
        <v/>
      </c>
      <c r="BO801" s="628"/>
      <c r="BP801" s="843" t="str">
        <f aca="false">IF($E801=$BP$47,S801,"")</f>
        <v/>
      </c>
      <c r="BQ801" s="843" t="str">
        <f aca="false">IF($E801=$BP$47,T801,"")</f>
        <v/>
      </c>
      <c r="BR801" s="628"/>
      <c r="BS801" s="843" t="str">
        <f aca="false">IF($E801=$BS$47,S801,"")</f>
        <v/>
      </c>
      <c r="BT801" s="843" t="str">
        <f aca="false">IF($E801=$BS$47,T801,"")</f>
        <v/>
      </c>
      <c r="BU801" s="628"/>
      <c r="BV801" s="860"/>
    </row>
    <row r="802" s="810" customFormat="true" ht="15" hidden="false" customHeight="false" outlineLevel="0" collapsed="false">
      <c r="A802" s="828" t="n">
        <v>39</v>
      </c>
      <c r="B802" s="829" t="str">
        <f aca="false">CONCATENATE(G802,": ",C802)</f>
        <v>: </v>
      </c>
      <c r="C802" s="830"/>
      <c r="D802" s="830"/>
      <c r="E802" s="831"/>
      <c r="F802" s="830"/>
      <c r="G802" s="831"/>
      <c r="H802" s="832"/>
      <c r="I802" s="830"/>
      <c r="J802" s="830"/>
      <c r="K802" s="833"/>
      <c r="L802" s="833"/>
      <c r="M802" s="833"/>
      <c r="N802" s="836" t="s">
        <v>571</v>
      </c>
      <c r="O802" s="837"/>
      <c r="P802" s="833"/>
      <c r="Q802" s="838"/>
      <c r="R802" s="839"/>
      <c r="S802" s="840" t="str">
        <f aca="false">IF(R802="Y","",IF(AND(M802="",K802=""),"",IF(M802="",K802,M802)))</f>
        <v/>
      </c>
      <c r="T802" s="841" t="str">
        <f aca="false">IF(S802="","",IF($S$811="Y",U802,IF(S802&gt;=$S$803-$AB$35*$S$807,IF(S802&lt;=$S$803+$AB$35*$S$807,S802,""),"")))</f>
        <v/>
      </c>
      <c r="U802" s="840" t="str">
        <f aca="false">IF(R802="Y","",IF(AND(M802="",K802=""),"",IF(M802="",K802*O802,M802*O802)))</f>
        <v/>
      </c>
      <c r="V802" s="842" t="str">
        <f aca="false">IF(AND(N802="",L802=""),"",IF(N802="",L802,N802))</f>
        <v>t C/ha/yr</v>
      </c>
      <c r="W802" s="628"/>
      <c r="X802" s="628"/>
      <c r="Z802" s="727"/>
      <c r="AP802" s="860"/>
      <c r="AQ802" s="628"/>
      <c r="AR802" s="628"/>
      <c r="AS802" s="844"/>
      <c r="AT802" s="628"/>
      <c r="AU802" s="843" t="e">
        <f aca="false">IF($AT$44="region",IF($E802=AU$762,$S802,""),IF($G802=AU$762,$S802,""))</f>
        <v>#REF!</v>
      </c>
      <c r="AV802" s="843" t="e">
        <f aca="false">IF($AT$44="Region",IF($E802=AU$762,$T802,""),IF($G802=AU$762,$T802,""))</f>
        <v>#REF!</v>
      </c>
      <c r="AW802" s="628"/>
      <c r="AX802" s="843" t="e">
        <f aca="false">IF($AT$44="region",IF($E802=AX$762,$S802,""),IF($G802=AX$762,$S802,""))</f>
        <v>#REF!</v>
      </c>
      <c r="AY802" s="843" t="e">
        <f aca="false">IF($AT$44="Region",IF($E802=AX$762,$T802,""),IF($G802=AX$762,$T802,""))</f>
        <v>#REF!</v>
      </c>
      <c r="AZ802" s="628"/>
      <c r="BA802" s="843" t="e">
        <f aca="false">IF($AT$44="region",IF($E802=BA$762,$S802,""),IF($G802=BA$762,$S802,""))</f>
        <v>#REF!</v>
      </c>
      <c r="BB802" s="843" t="e">
        <f aca="false">IF($AT$44="Region",IF($E802=BA$762,$T802,""),IF($G802=BA$762,$T802,""))</f>
        <v>#REF!</v>
      </c>
      <c r="BC802" s="628"/>
      <c r="BD802" s="843" t="e">
        <f aca="false">IF($AT$44="region",IF($E802=BD$762,$S802,""),IF($G802=BD$762,$S802,""))</f>
        <v>#REF!</v>
      </c>
      <c r="BE802" s="843" t="e">
        <f aca="false">IF($AT$44="Region",IF($E802=BD$762,$T802,""),IF($G802=BD$762,$T802,""))</f>
        <v>#REF!</v>
      </c>
      <c r="BF802" s="628"/>
      <c r="BG802" s="843" t="e">
        <f aca="false">IF($AT$44="region",IF($E802=BG$762,$S802,""),IF($G802=BG$762,$S802,""))</f>
        <v>#REF!</v>
      </c>
      <c r="BH802" s="843" t="e">
        <f aca="false">IF($AT$44="Region",IF($E802=BG$762,$T802,""),IF($G802=BG$762,$T802,""))</f>
        <v>#REF!</v>
      </c>
      <c r="BI802" s="628"/>
      <c r="BJ802" s="843" t="str">
        <f aca="false">IF($E802=$BJ$47,S802,"")</f>
        <v/>
      </c>
      <c r="BK802" s="843" t="str">
        <f aca="false">IF($E802=$BJ$47,T802,"")</f>
        <v/>
      </c>
      <c r="BL802" s="628"/>
      <c r="BM802" s="843" t="str">
        <f aca="false">IF($E802=$BM$47,S802,"")</f>
        <v/>
      </c>
      <c r="BN802" s="843" t="str">
        <f aca="false">IF($E802=$BM$47,T802,"")</f>
        <v/>
      </c>
      <c r="BO802" s="628"/>
      <c r="BP802" s="843" t="str">
        <f aca="false">IF($E802=$BP$47,S802,"")</f>
        <v/>
      </c>
      <c r="BQ802" s="843" t="str">
        <f aca="false">IF($E802=$BP$47,T802,"")</f>
        <v/>
      </c>
      <c r="BR802" s="628"/>
      <c r="BS802" s="843" t="str">
        <f aca="false">IF($E802=$BS$47,S802,"")</f>
        <v/>
      </c>
      <c r="BT802" s="843" t="str">
        <f aca="false">IF($E802=$BS$47,T802,"")</f>
        <v/>
      </c>
      <c r="BU802" s="628"/>
      <c r="BV802" s="860"/>
    </row>
    <row r="803" s="810" customFormat="true" ht="15" hidden="false" customHeight="false" outlineLevel="0" collapsed="false">
      <c r="A803" s="846"/>
      <c r="B803" s="847" t="s">
        <v>409</v>
      </c>
      <c r="C803" s="848"/>
      <c r="D803" s="848"/>
      <c r="E803" s="848"/>
      <c r="F803" s="848"/>
      <c r="G803" s="848"/>
      <c r="I803" s="628"/>
      <c r="J803" s="849"/>
      <c r="M803" s="810" t="s">
        <v>354</v>
      </c>
      <c r="P803" s="838"/>
      <c r="Q803" s="838"/>
      <c r="R803" s="849" t="s">
        <v>356</v>
      </c>
      <c r="S803" s="850" t="n">
        <v>4.64561688311688</v>
      </c>
      <c r="T803" s="911" t="n">
        <v>4.64561688311688</v>
      </c>
      <c r="U803" s="851" t="e">
        <f aca="false">#DIV/0!</f>
        <v>#DIV/0!</v>
      </c>
      <c r="V803" s="628"/>
      <c r="W803" s="628"/>
      <c r="X803" s="628"/>
      <c r="Z803" s="912"/>
      <c r="AP803" s="860"/>
      <c r="AQ803" s="628"/>
      <c r="AR803" s="628"/>
      <c r="AS803" s="628"/>
      <c r="AT803" s="849" t="s">
        <v>356</v>
      </c>
      <c r="AU803" s="852" t="e">
        <f aca="false">AVERAGE(AU764:AU802)</f>
        <v>#REF!</v>
      </c>
      <c r="AV803" s="852" t="e">
        <f aca="false">SUM(AV764:AV802)/COUNTIF(AV764:AV802,"&gt;0")</f>
        <v>#REF!</v>
      </c>
      <c r="AW803" s="628"/>
      <c r="AX803" s="852" t="e">
        <f aca="false">AVERAGE(AX764:AX802)</f>
        <v>#REF!</v>
      </c>
      <c r="AY803" s="852" t="e">
        <f aca="false">SUM(AY764:AY802)/COUNTIF(AY764:AY802,"&gt;0")</f>
        <v>#REF!</v>
      </c>
      <c r="AZ803" s="628"/>
      <c r="BA803" s="852" t="e">
        <f aca="false">AVERAGE(BA764:BA802)</f>
        <v>#REF!</v>
      </c>
      <c r="BB803" s="852" t="e">
        <f aca="false">SUM(BB764:BB802)/COUNTIF(BB764:BB802,"&gt;0")</f>
        <v>#REF!</v>
      </c>
      <c r="BC803" s="628"/>
      <c r="BD803" s="852" t="e">
        <f aca="false">AVERAGE(BD764:BD802)</f>
        <v>#REF!</v>
      </c>
      <c r="BE803" s="852" t="e">
        <f aca="false">SUM(BE764:BE802)/COUNTIF(BE764:BE802,"&gt;0")</f>
        <v>#REF!</v>
      </c>
      <c r="BF803" s="628"/>
      <c r="BG803" s="852" t="e">
        <f aca="false">AVERAGE(BG764:BG802)</f>
        <v>#REF!</v>
      </c>
      <c r="BH803" s="852" t="e">
        <f aca="false">SUM(BH764:BH802)/COUNTIF(BH764:BH802,"&gt;0")</f>
        <v>#REF!</v>
      </c>
      <c r="BI803" s="849"/>
      <c r="BJ803" s="852" t="e">
        <f aca="false">AVERAGE(BJ764:BJ802)</f>
        <v>#DIV/0!</v>
      </c>
      <c r="BK803" s="852" t="e">
        <f aca="false">SUM(BK764:BK802)/COUNTIF(BK764:BK802,"&gt;0")</f>
        <v>#DIV/0!</v>
      </c>
      <c r="BL803" s="628"/>
      <c r="BM803" s="852" t="e">
        <f aca="false">AVERAGE(BM764:BM802)</f>
        <v>#DIV/0!</v>
      </c>
      <c r="BN803" s="852" t="e">
        <f aca="false">SUM(BN764:BN802)/COUNTIF(BN764:BN802,"&gt;0")</f>
        <v>#DIV/0!</v>
      </c>
      <c r="BO803" s="628"/>
      <c r="BP803" s="852" t="e">
        <f aca="false">AVERAGE(BP764:BP802)</f>
        <v>#DIV/0!</v>
      </c>
      <c r="BQ803" s="852" t="e">
        <f aca="false">SUM(BQ764:BQ802)/COUNTIF(BQ764:BQ802,"&gt;0")</f>
        <v>#DIV/0!</v>
      </c>
      <c r="BR803" s="628"/>
      <c r="BS803" s="852" t="e">
        <f aca="false">AVERAGE(BS764:BS802)</f>
        <v>#DIV/0!</v>
      </c>
      <c r="BT803" s="852" t="e">
        <f aca="false">SUM(BT764:BT802)/COUNTIF(BT764:BT802,"&gt;0")</f>
        <v>#DIV/0!</v>
      </c>
      <c r="BU803" s="628"/>
      <c r="BV803" s="860"/>
    </row>
    <row r="804" s="810" customFormat="true" ht="15" hidden="false" customHeight="false" outlineLevel="0" collapsed="false">
      <c r="A804" s="846"/>
      <c r="B804" s="847" t="s">
        <v>410</v>
      </c>
      <c r="C804" s="848" t="s">
        <v>358</v>
      </c>
      <c r="D804" s="926"/>
      <c r="E804" s="926"/>
      <c r="F804" s="926"/>
      <c r="G804" s="926"/>
      <c r="H804" s="926"/>
      <c r="I804" s="926"/>
      <c r="J804" s="926"/>
      <c r="K804" s="926"/>
      <c r="P804" s="838"/>
      <c r="Q804" s="838"/>
      <c r="R804" s="854" t="s">
        <v>97</v>
      </c>
      <c r="S804" s="855" t="n">
        <v>8.2424934869398</v>
      </c>
      <c r="T804" s="913" t="n">
        <v>8.2424934869398</v>
      </c>
      <c r="U804" s="855" t="e">
        <f aca="false">#DIV/0!</f>
        <v>#DIV/0!</v>
      </c>
      <c r="V804" s="856" t="n">
        <v>1</v>
      </c>
      <c r="W804" s="669" t="s">
        <v>360</v>
      </c>
      <c r="X804" s="628"/>
      <c r="Y804" s="628" t="s">
        <v>361</v>
      </c>
      <c r="Z804" s="914"/>
      <c r="AP804" s="860"/>
      <c r="AQ804" s="628"/>
      <c r="AR804" s="628"/>
      <c r="AS804" s="628"/>
      <c r="AT804" s="854" t="s">
        <v>97</v>
      </c>
      <c r="AU804" s="857" t="e">
        <f aca="false">AU803+(AU809*AU806)</f>
        <v>#REF!</v>
      </c>
      <c r="AV804" s="857" t="e">
        <f aca="false">AV803+(AV809*AU806)</f>
        <v>#REF!</v>
      </c>
      <c r="AW804" s="628"/>
      <c r="AX804" s="857" t="e">
        <f aca="false">AX803+(AX809*AX806)</f>
        <v>#REF!</v>
      </c>
      <c r="AY804" s="857" t="e">
        <f aca="false">AY803+(AY809*AX806)</f>
        <v>#REF!</v>
      </c>
      <c r="AZ804" s="628"/>
      <c r="BA804" s="857" t="e">
        <f aca="false">BA803+(BA809*BA806)</f>
        <v>#REF!</v>
      </c>
      <c r="BB804" s="857" t="e">
        <f aca="false">BB803+(BB809*BA806)</f>
        <v>#REF!</v>
      </c>
      <c r="BC804" s="628"/>
      <c r="BD804" s="857" t="e">
        <f aca="false">BD803+(BD809*BD806)</f>
        <v>#REF!</v>
      </c>
      <c r="BE804" s="857" t="e">
        <f aca="false">BE803+(BE809*BD806)</f>
        <v>#REF!</v>
      </c>
      <c r="BF804" s="628"/>
      <c r="BG804" s="857" t="e">
        <f aca="false">BG803+(BG809*BG806)</f>
        <v>#REF!</v>
      </c>
      <c r="BH804" s="857" t="e">
        <f aca="false">BH803+(BH809*BG806)</f>
        <v>#REF!</v>
      </c>
      <c r="BI804" s="854"/>
      <c r="BJ804" s="857" t="e">
        <f aca="false">BJ803+(BJ809*BJ806)</f>
        <v>#DIV/0!</v>
      </c>
      <c r="BK804" s="857" t="e">
        <f aca="false">BK803+(BK809*BJ806)</f>
        <v>#DIV/0!</v>
      </c>
      <c r="BL804" s="628"/>
      <c r="BM804" s="857" t="e">
        <f aca="false">BM803+(BM809*BM806)</f>
        <v>#DIV/0!</v>
      </c>
      <c r="BN804" s="857" t="e">
        <f aca="false">BN803+(BN809*BM806)</f>
        <v>#DIV/0!</v>
      </c>
      <c r="BO804" s="628"/>
      <c r="BP804" s="857" t="e">
        <f aca="false">BP803+(BP809*BP806)</f>
        <v>#DIV/0!</v>
      </c>
      <c r="BQ804" s="857" t="e">
        <f aca="false">BQ803+(BQ809*BP806)</f>
        <v>#DIV/0!</v>
      </c>
      <c r="BR804" s="628"/>
      <c r="BS804" s="857" t="e">
        <f aca="false">BS803+(BS809*BS806)</f>
        <v>#DIV/0!</v>
      </c>
      <c r="BT804" s="857" t="e">
        <f aca="false">BT803+(BT809*BS806)</f>
        <v>#DIV/0!</v>
      </c>
      <c r="BU804" s="628"/>
      <c r="BV804" s="860"/>
    </row>
    <row r="805" s="810" customFormat="true" ht="15" hidden="false" customHeight="false" outlineLevel="0" collapsed="false">
      <c r="A805" s="846"/>
      <c r="B805" s="847" t="s">
        <v>411</v>
      </c>
      <c r="C805" s="858"/>
      <c r="D805" s="926"/>
      <c r="E805" s="926"/>
      <c r="F805" s="926"/>
      <c r="G805" s="926"/>
      <c r="H805" s="926"/>
      <c r="I805" s="926"/>
      <c r="J805" s="926"/>
      <c r="K805" s="926"/>
      <c r="L805" s="628"/>
      <c r="M805" s="628"/>
      <c r="R805" s="854" t="s">
        <v>98</v>
      </c>
      <c r="S805" s="855" t="n">
        <v>1.04874027929396</v>
      </c>
      <c r="T805" s="913" t="n">
        <v>1.04874027929396</v>
      </c>
      <c r="U805" s="855" t="e">
        <f aca="false">#DIV/0!</f>
        <v>#DIV/0!</v>
      </c>
      <c r="V805" s="856" t="n">
        <v>1</v>
      </c>
      <c r="W805" s="669" t="s">
        <v>364</v>
      </c>
      <c r="X805" s="628"/>
      <c r="Y805" s="859" t="s">
        <v>166</v>
      </c>
      <c r="Z805" s="914"/>
      <c r="AP805" s="860"/>
      <c r="AQ805" s="628"/>
      <c r="AR805" s="628"/>
      <c r="AS805" s="628"/>
      <c r="AT805" s="854" t="s">
        <v>98</v>
      </c>
      <c r="AU805" s="857" t="e">
        <f aca="false">AU803-(AU809*AU807)</f>
        <v>#REF!</v>
      </c>
      <c r="AV805" s="857" t="e">
        <f aca="false">AV803-(AV809*AU807)</f>
        <v>#REF!</v>
      </c>
      <c r="AW805" s="628"/>
      <c r="AX805" s="857" t="e">
        <f aca="false">AX803-(AX809*AX807)</f>
        <v>#REF!</v>
      </c>
      <c r="AY805" s="857" t="e">
        <f aca="false">AY803-(AY809*AX807)</f>
        <v>#REF!</v>
      </c>
      <c r="AZ805" s="628"/>
      <c r="BA805" s="857" t="e">
        <f aca="false">BA803-(BA809*BA807)</f>
        <v>#REF!</v>
      </c>
      <c r="BB805" s="857" t="e">
        <f aca="false">BB803-(BB809*BA807)</f>
        <v>#REF!</v>
      </c>
      <c r="BC805" s="628"/>
      <c r="BD805" s="857" t="e">
        <f aca="false">BD803-(BD809*BD807)</f>
        <v>#REF!</v>
      </c>
      <c r="BE805" s="857" t="e">
        <f aca="false">BE803-(BE809*BD807)</f>
        <v>#REF!</v>
      </c>
      <c r="BF805" s="628"/>
      <c r="BG805" s="857" t="e">
        <f aca="false">BG803-(BG809*BG807)</f>
        <v>#REF!</v>
      </c>
      <c r="BH805" s="857" t="e">
        <f aca="false">BH803-(BH809*BG807)</f>
        <v>#REF!</v>
      </c>
      <c r="BI805" s="854"/>
      <c r="BJ805" s="857" t="e">
        <f aca="false">BJ803-(BJ809*BJ807)</f>
        <v>#DIV/0!</v>
      </c>
      <c r="BK805" s="857" t="e">
        <f aca="false">BK803-(BK809*BJ807)</f>
        <v>#DIV/0!</v>
      </c>
      <c r="BL805" s="628"/>
      <c r="BM805" s="857" t="e">
        <f aca="false">BM803-(BM809*BM807)</f>
        <v>#DIV/0!</v>
      </c>
      <c r="BN805" s="857" t="e">
        <f aca="false">BN803-(BN809*BM807)</f>
        <v>#DIV/0!</v>
      </c>
      <c r="BO805" s="628"/>
      <c r="BP805" s="857" t="e">
        <f aca="false">BP803-(BP809*BP807)</f>
        <v>#DIV/0!</v>
      </c>
      <c r="BQ805" s="857" t="e">
        <f aca="false">BQ803-(BQ809*BP807)</f>
        <v>#DIV/0!</v>
      </c>
      <c r="BR805" s="628"/>
      <c r="BS805" s="857" t="e">
        <f aca="false">BS803-(BS809*BS807)</f>
        <v>#DIV/0!</v>
      </c>
      <c r="BT805" s="857" t="e">
        <f aca="false">BT803-(BT809*BS807)</f>
        <v>#DIV/0!</v>
      </c>
      <c r="BU805" s="628"/>
      <c r="BV805" s="860"/>
    </row>
    <row r="806" s="810" customFormat="true" ht="14.25" hidden="false" customHeight="false" outlineLevel="0" collapsed="false">
      <c r="A806" s="846"/>
      <c r="B806" s="846"/>
      <c r="C806" s="858"/>
      <c r="D806" s="926"/>
      <c r="E806" s="926"/>
      <c r="F806" s="926"/>
      <c r="G806" s="926"/>
      <c r="H806" s="926"/>
      <c r="I806" s="926"/>
      <c r="J806" s="926"/>
      <c r="K806" s="926"/>
      <c r="R806" s="854" t="s">
        <v>365</v>
      </c>
      <c r="S806" s="855" t="s">
        <v>232</v>
      </c>
      <c r="T806" s="855" t="s">
        <v>232</v>
      </c>
      <c r="U806" s="855" t="e">
        <f aca="false">#DIV/0!</f>
        <v>#DIV/0!</v>
      </c>
      <c r="Z806" s="914"/>
      <c r="AP806" s="860"/>
      <c r="AS806" s="861" t="s">
        <v>366</v>
      </c>
      <c r="AT806" s="861"/>
      <c r="AU806" s="856" t="n">
        <v>1</v>
      </c>
      <c r="AX806" s="856" t="n">
        <v>1</v>
      </c>
      <c r="BA806" s="856" t="n">
        <v>1</v>
      </c>
      <c r="BD806" s="856" t="n">
        <v>1</v>
      </c>
      <c r="BG806" s="856" t="n">
        <v>1</v>
      </c>
      <c r="BI806" s="854"/>
      <c r="BJ806" s="856" t="n">
        <v>1</v>
      </c>
      <c r="BM806" s="856" t="n">
        <v>1</v>
      </c>
      <c r="BP806" s="856" t="n">
        <v>1</v>
      </c>
      <c r="BS806" s="856" t="n">
        <v>1</v>
      </c>
      <c r="BV806" s="860"/>
    </row>
    <row r="807" s="810" customFormat="true" ht="14.25" hidden="false" customHeight="false" outlineLevel="0" collapsed="false">
      <c r="A807" s="862" t="str">
        <f aca="false">HYPERLINK("#"&amp;"'"&amp;A$1&amp;"'!a1","Back to top")</f>
        <v>Back to top</v>
      </c>
      <c r="B807" s="862"/>
      <c r="C807" s="858"/>
      <c r="D807" s="926"/>
      <c r="E807" s="926"/>
      <c r="F807" s="926"/>
      <c r="G807" s="926"/>
      <c r="H807" s="926"/>
      <c r="I807" s="926"/>
      <c r="J807" s="926"/>
      <c r="K807" s="926"/>
      <c r="N807" s="669"/>
      <c r="O807" s="669"/>
      <c r="R807" s="854" t="s">
        <v>371</v>
      </c>
      <c r="S807" s="855" t="n">
        <v>3.59687660382292</v>
      </c>
      <c r="T807" s="855" t="n">
        <v>3.59687660382292</v>
      </c>
      <c r="U807" s="855" t="e">
        <f aca="false">#DIV/0!</f>
        <v>#DIV/0!</v>
      </c>
      <c r="Z807" s="914"/>
      <c r="AP807" s="860"/>
      <c r="AS807" s="861"/>
      <c r="AT807" s="861"/>
      <c r="AU807" s="856" t="n">
        <v>1</v>
      </c>
      <c r="AX807" s="856" t="n">
        <v>1</v>
      </c>
      <c r="BA807" s="856" t="n">
        <v>1</v>
      </c>
      <c r="BD807" s="856" t="n">
        <v>1</v>
      </c>
      <c r="BG807" s="856" t="n">
        <v>1</v>
      </c>
      <c r="BI807" s="854"/>
      <c r="BJ807" s="856" t="n">
        <v>1</v>
      </c>
      <c r="BM807" s="856" t="n">
        <v>1</v>
      </c>
      <c r="BP807" s="856" t="n">
        <v>1</v>
      </c>
      <c r="BS807" s="856" t="n">
        <v>1</v>
      </c>
      <c r="BV807" s="860"/>
    </row>
    <row r="808" s="810" customFormat="true" ht="15" hidden="false" customHeight="false" outlineLevel="0" collapsed="false">
      <c r="A808" s="846"/>
      <c r="B808" s="846"/>
      <c r="C808" s="828"/>
      <c r="D808" s="926"/>
      <c r="E808" s="926"/>
      <c r="F808" s="926"/>
      <c r="G808" s="926"/>
      <c r="H808" s="926"/>
      <c r="I808" s="926"/>
      <c r="J808" s="926"/>
      <c r="K808" s="926"/>
      <c r="R808" s="863" t="s">
        <v>372</v>
      </c>
      <c r="S808" s="864" t="n">
        <v>22</v>
      </c>
      <c r="T808" s="864" t="n">
        <v>22</v>
      </c>
      <c r="U808" s="865"/>
      <c r="V808" s="866" t="s">
        <v>369</v>
      </c>
      <c r="Z808" s="727"/>
      <c r="AP808" s="860"/>
      <c r="AT808" s="854" t="s">
        <v>365</v>
      </c>
      <c r="AU808" s="857" t="e">
        <f aca="false">IF((0.67*AU809)&gt;AU803,"no","yes")</f>
        <v>#REF!</v>
      </c>
      <c r="AV808" s="857" t="e">
        <f aca="false">IF((0.67*AV809)&gt;AV803,"no","yes")</f>
        <v>#REF!</v>
      </c>
      <c r="AX808" s="857" t="e">
        <f aca="false">IF((0.67*AX809)&gt;AX803,"no","yes")</f>
        <v>#REF!</v>
      </c>
      <c r="AY808" s="857" t="e">
        <f aca="false">IF((0.67*AY809)&gt;AY803,"no","yes")</f>
        <v>#REF!</v>
      </c>
      <c r="BA808" s="857" t="e">
        <f aca="false">IF((0.67*BA809)&gt;BA803,"no","yes")</f>
        <v>#REF!</v>
      </c>
      <c r="BB808" s="857" t="e">
        <f aca="false">IF((0.67*BB809)&gt;BB803,"no","yes")</f>
        <v>#REF!</v>
      </c>
      <c r="BD808" s="857" t="e">
        <f aca="false">IF((0.67*BD809)&gt;BD803,"no","yes")</f>
        <v>#REF!</v>
      </c>
      <c r="BE808" s="857" t="e">
        <f aca="false">IF((0.67*BE809)&gt;BE803,"no","yes")</f>
        <v>#REF!</v>
      </c>
      <c r="BG808" s="857" t="e">
        <f aca="false">IF((0.67*BG809)&gt;BG803,"no","yes")</f>
        <v>#REF!</v>
      </c>
      <c r="BH808" s="857" t="e">
        <f aca="false">IF((0.67*BH809)&gt;BH803,"no","yes")</f>
        <v>#REF!</v>
      </c>
      <c r="BI808" s="863"/>
      <c r="BJ808" s="857" t="e">
        <f aca="false">IF((0.67*BJ809)&gt;BJ803,"no","yes")</f>
        <v>#DIV/0!</v>
      </c>
      <c r="BK808" s="857" t="e">
        <f aca="false">IF((0.67*BK809)&gt;BK803,"no","yes")</f>
        <v>#DIV/0!</v>
      </c>
      <c r="BM808" s="857" t="e">
        <f aca="false">IF((0.67*BM809)&gt;BM803,"no","yes")</f>
        <v>#DIV/0!</v>
      </c>
      <c r="BN808" s="857" t="e">
        <f aca="false">IF((0.67*BN809)&gt;BN803,"no","yes")</f>
        <v>#DIV/0!</v>
      </c>
      <c r="BP808" s="857" t="e">
        <f aca="false">IF((0.67*BP809)&gt;BP803,"no","yes")</f>
        <v>#DIV/0!</v>
      </c>
      <c r="BQ808" s="857" t="e">
        <f aca="false">IF((0.67*BQ809)&gt;BQ803,"no","yes")</f>
        <v>#DIV/0!</v>
      </c>
      <c r="BS808" s="857" t="e">
        <f aca="false">IF((0.67*BS809)&gt;BS803,"no","yes")</f>
        <v>#DIV/0!</v>
      </c>
      <c r="BT808" s="857" t="e">
        <f aca="false">IF((0.67*BT809)&gt;BT803,"no","yes")</f>
        <v>#DIV/0!</v>
      </c>
      <c r="BV808" s="860"/>
    </row>
    <row r="809" s="810" customFormat="true" ht="14.25" hidden="false" customHeight="false" outlineLevel="0" collapsed="false">
      <c r="A809" s="846"/>
      <c r="B809" s="846"/>
      <c r="C809" s="846"/>
      <c r="D809" s="926"/>
      <c r="E809" s="926"/>
      <c r="F809" s="926"/>
      <c r="G809" s="926"/>
      <c r="H809" s="926"/>
      <c r="I809" s="926"/>
      <c r="J809" s="926"/>
      <c r="K809" s="926"/>
      <c r="R809" s="863"/>
      <c r="S809" s="865"/>
      <c r="T809" s="958"/>
      <c r="U809" s="916"/>
      <c r="V809" s="894"/>
      <c r="W809" s="895"/>
      <c r="X809" s="896"/>
      <c r="Z809" s="727"/>
      <c r="AP809" s="860"/>
      <c r="AT809" s="854" t="s">
        <v>371</v>
      </c>
      <c r="AU809" s="857" t="e">
        <f aca="false">_xlfn.STDEV.P(AU764:AU802)</f>
        <v>#REF!</v>
      </c>
      <c r="AV809" s="857" t="e">
        <f aca="false">_xlfn.STDEV.P(AV764:AV802)</f>
        <v>#REF!</v>
      </c>
      <c r="AX809" s="857" t="e">
        <f aca="false">_xlfn.STDEV.P(AX764:AX802)</f>
        <v>#REF!</v>
      </c>
      <c r="AY809" s="857" t="e">
        <f aca="false">_xlfn.STDEV.P(AY764:AY802)</f>
        <v>#REF!</v>
      </c>
      <c r="BA809" s="857" t="e">
        <f aca="false">_xlfn.STDEV.P(BA764:BA802)</f>
        <v>#REF!</v>
      </c>
      <c r="BB809" s="857" t="e">
        <f aca="false">_xlfn.STDEV.P(BB764:BB802)</f>
        <v>#REF!</v>
      </c>
      <c r="BD809" s="857" t="e">
        <f aca="false">_xlfn.STDEV.P(BD764:BD802)</f>
        <v>#REF!</v>
      </c>
      <c r="BE809" s="857" t="e">
        <f aca="false">_xlfn.STDEV.P(BE764:BE802)</f>
        <v>#REF!</v>
      </c>
      <c r="BG809" s="857" t="e">
        <f aca="false">_xlfn.STDEV.P(BG764:BG802)</f>
        <v>#REF!</v>
      </c>
      <c r="BH809" s="857" t="e">
        <f aca="false">_xlfn.STDEV.P(BH764:BH802)</f>
        <v>#REF!</v>
      </c>
      <c r="BJ809" s="857" t="e">
        <f aca="false">_xlfn.STDEV.P(BJ764:BJ802)</f>
        <v>#DIV/0!</v>
      </c>
      <c r="BK809" s="857" t="e">
        <f aca="false">_xlfn.STDEV.P(BK764:BK802)</f>
        <v>#DIV/0!</v>
      </c>
      <c r="BM809" s="857" t="e">
        <f aca="false">_xlfn.STDEV.P(BM764:BM802)</f>
        <v>#DIV/0!</v>
      </c>
      <c r="BN809" s="857" t="e">
        <f aca="false">_xlfn.STDEV.P(BN764:BN802)</f>
        <v>#DIV/0!</v>
      </c>
      <c r="BP809" s="857" t="e">
        <f aca="false">_xlfn.STDEV.P(BP764:BP802)</f>
        <v>#DIV/0!</v>
      </c>
      <c r="BQ809" s="857" t="e">
        <f aca="false">_xlfn.STDEV.P(BQ764:BQ802)</f>
        <v>#DIV/0!</v>
      </c>
      <c r="BS809" s="857" t="e">
        <f aca="false">_xlfn.STDEV.P(BS764:BS802)</f>
        <v>#DIV/0!</v>
      </c>
      <c r="BT809" s="857" t="e">
        <f aca="false">_xlfn.STDEV.P(BT764:BT802)</f>
        <v>#DIV/0!</v>
      </c>
      <c r="BV809" s="860"/>
    </row>
    <row r="810" s="810" customFormat="true" ht="15" hidden="false" customHeight="false" outlineLevel="0" collapsed="false">
      <c r="A810" s="846"/>
      <c r="B810" s="846"/>
      <c r="D810" s="926"/>
      <c r="E810" s="926"/>
      <c r="F810" s="926"/>
      <c r="G810" s="926"/>
      <c r="H810" s="926"/>
      <c r="I810" s="926"/>
      <c r="J810" s="926"/>
      <c r="K810" s="926"/>
      <c r="R810" s="863"/>
      <c r="S810" s="869" t="s">
        <v>373</v>
      </c>
      <c r="T810" s="828"/>
      <c r="V810" s="897"/>
      <c r="W810" s="898"/>
      <c r="X810" s="899"/>
      <c r="Z810" s="727"/>
      <c r="AP810" s="860"/>
      <c r="AT810" s="863" t="s">
        <v>372</v>
      </c>
      <c r="AU810" s="868" t="n">
        <f aca="false">COUNTIF(AU764:AU802,"&gt;0")</f>
        <v>0</v>
      </c>
      <c r="AV810" s="868" t="n">
        <f aca="false">COUNTIF(AV764:AV802,"&gt;0")</f>
        <v>0</v>
      </c>
      <c r="AX810" s="868" t="n">
        <f aca="false">COUNTIF(AX764:AX802,"&gt;0")</f>
        <v>0</v>
      </c>
      <c r="AY810" s="868" t="n">
        <f aca="false">COUNTIF(AY764:AY802,"&gt;0")</f>
        <v>0</v>
      </c>
      <c r="BA810" s="868" t="n">
        <f aca="false">COUNTIF(BA764:BA802,"&gt;0")</f>
        <v>0</v>
      </c>
      <c r="BB810" s="868" t="n">
        <f aca="false">COUNTIF(BB764:BB802,"&gt;0")</f>
        <v>0</v>
      </c>
      <c r="BD810" s="868" t="n">
        <f aca="false">COUNTIF(BD764:BD802,"&gt;0")</f>
        <v>0</v>
      </c>
      <c r="BE810" s="868" t="n">
        <f aca="false">COUNTIF(BE764:BE802,"&gt;0")</f>
        <v>0</v>
      </c>
      <c r="BG810" s="868" t="n">
        <f aca="false">COUNTIF(BG764:BG802,"&gt;0")</f>
        <v>0</v>
      </c>
      <c r="BH810" s="868" t="n">
        <f aca="false">COUNTIF(BH764:BH802,"&gt;0")</f>
        <v>0</v>
      </c>
      <c r="BJ810" s="868" t="n">
        <f aca="false">COUNTIF(BJ764:BJ802,"&gt;0")</f>
        <v>0</v>
      </c>
      <c r="BK810" s="868" t="n">
        <f aca="false">COUNTIF(BK764:BK802,"&gt;0")</f>
        <v>0</v>
      </c>
      <c r="BM810" s="868" t="n">
        <f aca="false">COUNTIF(BM764:BM802,"&gt;0")</f>
        <v>0</v>
      </c>
      <c r="BN810" s="868" t="n">
        <f aca="false">COUNTIF(BN764:BN802,"&gt;0")</f>
        <v>0</v>
      </c>
      <c r="BP810" s="868" t="n">
        <f aca="false">COUNTIF(BP764:BP802,"&gt;0")</f>
        <v>0</v>
      </c>
      <c r="BQ810" s="868" t="n">
        <f aca="false">COUNTIF(BQ764:BQ802,"&gt;0")</f>
        <v>0</v>
      </c>
      <c r="BS810" s="868" t="n">
        <f aca="false">COUNTIF(BS764:BS802,"&gt;0")</f>
        <v>0</v>
      </c>
      <c r="BT810" s="868" t="n">
        <f aca="false">COUNTIF(BT764:BT802,"&gt;0")</f>
        <v>0</v>
      </c>
      <c r="BV810" s="860"/>
    </row>
    <row r="811" s="810" customFormat="true" ht="18" hidden="false" customHeight="false" outlineLevel="0" collapsed="false">
      <c r="A811" s="846"/>
      <c r="B811" s="846"/>
      <c r="C811" s="828"/>
      <c r="D811" s="858"/>
      <c r="E811" s="858"/>
      <c r="F811" s="858"/>
      <c r="G811" s="858"/>
      <c r="H811" s="858"/>
      <c r="J811" s="863"/>
      <c r="R811" s="863"/>
      <c r="S811" s="870" t="s">
        <v>166</v>
      </c>
      <c r="T811" s="828"/>
      <c r="V811" s="897"/>
      <c r="W811" s="898"/>
      <c r="X811" s="899"/>
      <c r="Z811" s="727"/>
      <c r="AP811" s="805"/>
      <c r="BV811" s="805"/>
    </row>
    <row r="812" customFormat="false" ht="15" hidden="false" customHeight="false" outlineLevel="0" collapsed="false">
      <c r="U812" s="810"/>
      <c r="V812" s="902"/>
      <c r="W812" s="903"/>
      <c r="X812" s="904"/>
      <c r="Z812" s="600"/>
      <c r="AQ812" s="667"/>
      <c r="AR812" s="667"/>
      <c r="AS812" s="667"/>
      <c r="AT812" s="905"/>
      <c r="AU812" s="667"/>
      <c r="AV812" s="667"/>
      <c r="AW812" s="667"/>
      <c r="AX812" s="667"/>
      <c r="AY812" s="667"/>
      <c r="AZ812" s="667"/>
      <c r="BA812" s="667"/>
      <c r="BB812" s="667"/>
      <c r="BC812" s="667"/>
      <c r="BD812" s="667"/>
      <c r="BE812" s="667"/>
      <c r="BF812" s="667"/>
      <c r="BG812" s="667"/>
      <c r="BH812" s="667"/>
      <c r="BI812" s="667"/>
      <c r="BJ812" s="667"/>
      <c r="BK812" s="667"/>
      <c r="BL812" s="667"/>
      <c r="BM812" s="667"/>
      <c r="BN812" s="667"/>
      <c r="BO812" s="667"/>
      <c r="BP812" s="667"/>
      <c r="BQ812" s="667"/>
      <c r="BR812" s="667"/>
      <c r="BS812" s="667"/>
      <c r="BT812" s="667"/>
      <c r="BU812" s="667"/>
    </row>
    <row r="814" s="860" customFormat="true" ht="18" hidden="false" customHeight="false" outlineLevel="0" collapsed="false">
      <c r="A814" s="800" t="n">
        <f aca="false">1+A761</f>
        <v>22</v>
      </c>
      <c r="B814" s="800"/>
      <c r="C814" s="801" t="s">
        <v>637</v>
      </c>
      <c r="D814" s="881"/>
      <c r="E814" s="881"/>
      <c r="F814" s="881"/>
      <c r="G814" s="881"/>
      <c r="H814" s="881"/>
      <c r="I814" s="802"/>
      <c r="J814" s="802"/>
      <c r="K814" s="881"/>
      <c r="L814" s="802"/>
      <c r="M814" s="802"/>
      <c r="N814" s="771"/>
      <c r="O814" s="771"/>
      <c r="P814" s="802"/>
      <c r="Q814" s="802"/>
      <c r="R814" s="882"/>
      <c r="S814" s="882"/>
      <c r="T814" s="882"/>
      <c r="U814" s="802"/>
      <c r="V814" s="802"/>
      <c r="W814" s="802"/>
      <c r="X814" s="802"/>
      <c r="Z814" s="727"/>
      <c r="AQ814" s="804" t="n">
        <f aca="false">A814</f>
        <v>22</v>
      </c>
      <c r="AR814" s="804" t="str">
        <f aca="false">C814</f>
        <v>Sequestered Carbon NOT Emitted after Cyclical Harvesting/Clearing</v>
      </c>
      <c r="AS814" s="805"/>
      <c r="AT814" s="806"/>
      <c r="AU814" s="805"/>
      <c r="AV814" s="805"/>
      <c r="AW814" s="805"/>
      <c r="AX814" s="805"/>
      <c r="AY814" s="805"/>
      <c r="AZ814" s="805"/>
      <c r="BA814" s="805"/>
      <c r="BB814" s="805"/>
      <c r="BC814" s="805"/>
      <c r="BD814" s="805"/>
      <c r="BE814" s="805"/>
      <c r="BF814" s="805"/>
      <c r="BG814" s="805"/>
      <c r="BH814" s="805"/>
      <c r="BI814" s="805"/>
      <c r="BJ814" s="805"/>
      <c r="BK814" s="805"/>
      <c r="BL814" s="805"/>
      <c r="BM814" s="805"/>
      <c r="BN814" s="805"/>
      <c r="BO814" s="805"/>
      <c r="BP814" s="805"/>
      <c r="BQ814" s="805"/>
      <c r="BR814" s="805"/>
      <c r="BS814" s="805"/>
      <c r="BT814" s="805"/>
      <c r="BU814" s="805"/>
    </row>
    <row r="815" s="810" customFormat="true" ht="15" hidden="false" customHeight="false" outlineLevel="0" collapsed="false">
      <c r="A815" s="884"/>
      <c r="B815" s="884"/>
      <c r="C815" s="884"/>
      <c r="D815" s="785"/>
      <c r="E815" s="785"/>
      <c r="F815" s="785"/>
      <c r="G815" s="785"/>
      <c r="H815" s="785"/>
      <c r="K815" s="785"/>
      <c r="R815" s="838"/>
      <c r="S815" s="838"/>
      <c r="T815" s="838"/>
      <c r="Z815" s="727"/>
      <c r="AP815" s="860"/>
      <c r="AQ815" s="628"/>
      <c r="AR815" s="628"/>
      <c r="AS815" s="628"/>
      <c r="AT815" s="628"/>
      <c r="AU815" s="809" t="e">
        <f aca="false">IF($AT$44="Region",'Advanced Controls'!$A$59,#REF!)</f>
        <v>#REF!</v>
      </c>
      <c r="AV815" s="809"/>
      <c r="AW815" s="628"/>
      <c r="AX815" s="809" t="e">
        <f aca="false">IF($AT$44="Region",'Advanced Controls'!$A$60,#REF!)</f>
        <v>#REF!</v>
      </c>
      <c r="AY815" s="809"/>
      <c r="AZ815" s="628"/>
      <c r="BA815" s="809" t="e">
        <f aca="false">IF($AT$44="Region",'Advanced Controls'!$A$61,#REF!)</f>
        <v>#REF!</v>
      </c>
      <c r="BB815" s="809"/>
      <c r="BC815" s="628"/>
      <c r="BD815" s="809" t="e">
        <f aca="false">IF($AT$44="Region",'Advanced Controls'!$A$62,#REF!)</f>
        <v>#REF!</v>
      </c>
      <c r="BE815" s="809"/>
      <c r="BF815" s="628"/>
      <c r="BG815" s="809" t="e">
        <f aca="false">IF($AT$44="Region",'Advanced Controls'!$A$63,#REF!)</f>
        <v>#REF!</v>
      </c>
      <c r="BH815" s="809"/>
      <c r="BI815" s="628"/>
      <c r="BJ815" s="809" t="s">
        <v>80</v>
      </c>
      <c r="BK815" s="809"/>
      <c r="BL815" s="628"/>
      <c r="BM815" s="809" t="s">
        <v>81</v>
      </c>
      <c r="BN815" s="809"/>
      <c r="BO815" s="628"/>
      <c r="BP815" s="809" t="s">
        <v>82</v>
      </c>
      <c r="BQ815" s="809"/>
      <c r="BR815" s="628"/>
      <c r="BS815" s="809" t="s">
        <v>83</v>
      </c>
      <c r="BT815" s="628"/>
      <c r="BU815" s="628"/>
      <c r="BV815" s="860"/>
    </row>
    <row r="816" s="810" customFormat="true" ht="45.75" hidden="false" customHeight="false" outlineLevel="0" collapsed="false">
      <c r="A816" s="848" t="s">
        <v>329</v>
      </c>
      <c r="B816" s="812" t="s">
        <v>104</v>
      </c>
      <c r="C816" s="813" t="s">
        <v>330</v>
      </c>
      <c r="D816" s="814" t="s">
        <v>331</v>
      </c>
      <c r="E816" s="814" t="s">
        <v>332</v>
      </c>
      <c r="F816" s="815" t="s">
        <v>333</v>
      </c>
      <c r="G816" s="815" t="s">
        <v>326</v>
      </c>
      <c r="H816" s="816" t="s">
        <v>334</v>
      </c>
      <c r="I816" s="816" t="s">
        <v>335</v>
      </c>
      <c r="J816" s="816" t="s">
        <v>336</v>
      </c>
      <c r="K816" s="817" t="s">
        <v>337</v>
      </c>
      <c r="L816" s="818" t="s">
        <v>338</v>
      </c>
      <c r="M816" s="819" t="s">
        <v>339</v>
      </c>
      <c r="N816" s="820" t="s">
        <v>340</v>
      </c>
      <c r="O816" s="821" t="s">
        <v>341</v>
      </c>
      <c r="P816" s="821" t="s">
        <v>342</v>
      </c>
      <c r="Q816" s="807"/>
      <c r="R816" s="822" t="s">
        <v>343</v>
      </c>
      <c r="S816" s="823" t="s">
        <v>344</v>
      </c>
      <c r="T816" s="824" t="s">
        <v>345</v>
      </c>
      <c r="U816" s="823" t="s">
        <v>346</v>
      </c>
      <c r="V816" s="825" t="s">
        <v>347</v>
      </c>
      <c r="W816" s="807"/>
      <c r="X816" s="807"/>
      <c r="Z816" s="727"/>
      <c r="AP816" s="860"/>
      <c r="AQ816" s="807"/>
      <c r="AR816" s="807"/>
      <c r="AS816" s="825" t="s">
        <v>348</v>
      </c>
      <c r="AT816" s="807"/>
      <c r="AU816" s="826" t="s">
        <v>344</v>
      </c>
      <c r="AV816" s="827" t="s">
        <v>345</v>
      </c>
      <c r="AW816" s="807"/>
      <c r="AX816" s="826" t="s">
        <v>344</v>
      </c>
      <c r="AY816" s="827" t="s">
        <v>345</v>
      </c>
      <c r="AZ816" s="807"/>
      <c r="BA816" s="826" t="s">
        <v>344</v>
      </c>
      <c r="BB816" s="827" t="s">
        <v>345</v>
      </c>
      <c r="BC816" s="807"/>
      <c r="BD816" s="826" t="s">
        <v>344</v>
      </c>
      <c r="BE816" s="827" t="s">
        <v>345</v>
      </c>
      <c r="BF816" s="807"/>
      <c r="BG816" s="826" t="s">
        <v>344</v>
      </c>
      <c r="BH816" s="827" t="s">
        <v>345</v>
      </c>
      <c r="BI816" s="807"/>
      <c r="BJ816" s="826" t="s">
        <v>344</v>
      </c>
      <c r="BK816" s="827" t="s">
        <v>345</v>
      </c>
      <c r="BL816" s="807"/>
      <c r="BM816" s="826" t="s">
        <v>344</v>
      </c>
      <c r="BN816" s="827" t="s">
        <v>345</v>
      </c>
      <c r="BO816" s="807"/>
      <c r="BP816" s="826" t="s">
        <v>344</v>
      </c>
      <c r="BQ816" s="827" t="s">
        <v>345</v>
      </c>
      <c r="BR816" s="807"/>
      <c r="BS816" s="826" t="s">
        <v>344</v>
      </c>
      <c r="BT816" s="827" t="s">
        <v>345</v>
      </c>
      <c r="BU816" s="807"/>
      <c r="BV816" s="860"/>
    </row>
    <row r="817" s="810" customFormat="true" ht="15" hidden="false" customHeight="false" outlineLevel="0" collapsed="false">
      <c r="A817" s="828" t="n">
        <v>1</v>
      </c>
      <c r="B817" s="829" t="str">
        <f aca="false">CONCATENATE(E817,": ",C817)</f>
        <v>: </v>
      </c>
      <c r="C817" s="831"/>
      <c r="D817" s="831"/>
      <c r="E817" s="831"/>
      <c r="F817" s="871"/>
      <c r="G817" s="831"/>
      <c r="H817" s="832"/>
      <c r="I817" s="830"/>
      <c r="J817" s="830"/>
      <c r="K817" s="833"/>
      <c r="L817" s="834"/>
      <c r="M817" s="833"/>
      <c r="N817" s="836" t="s">
        <v>638</v>
      </c>
      <c r="O817" s="837"/>
      <c r="P817" s="833"/>
      <c r="Q817" s="838"/>
      <c r="R817" s="839"/>
      <c r="S817" s="840" t="str">
        <f aca="false">IF(R817="Y","",IF(AND(M817="",K817=""),"",IF(M817="",K817,M817)))</f>
        <v/>
      </c>
      <c r="T817" s="841" t="str">
        <f aca="false">IF(S817="","",IF($S$845="Y",U817,IF(S817&gt;=$S$837-$AB$35*$S$841,IF(S817&lt;=$S$837+$AB$35*$S$841,S817,""),"")))</f>
        <v/>
      </c>
      <c r="U817" s="840" t="str">
        <f aca="false">IF(R817="Y","",IF(AND(M817="",K817=""),"",IF(M817="",K817*O817,M817*O817)))</f>
        <v/>
      </c>
      <c r="V817" s="842" t="str">
        <f aca="false">IF(AND(N817="",L817=""),"",IF(N817="",L817,N817))</f>
        <v>t C/ha</v>
      </c>
      <c r="W817" s="628"/>
      <c r="X817" s="628"/>
      <c r="Z817" s="727"/>
      <c r="AP817" s="860"/>
      <c r="AQ817" s="628"/>
      <c r="AR817" s="628"/>
      <c r="AS817" s="843" t="str">
        <f aca="false">$U817</f>
        <v/>
      </c>
      <c r="AT817" s="628"/>
      <c r="AU817" s="843" t="e">
        <f aca="false">IF($AT$44="region",IF($E817=AU$762,$S817,""),IF($G817=AU$762,$S817,""))</f>
        <v>#REF!</v>
      </c>
      <c r="AV817" s="843" t="e">
        <f aca="false">IF($AT$44="Region",IF($E817=AU$762,$T817,""),IF($G817=AU$762,$T817,""))</f>
        <v>#REF!</v>
      </c>
      <c r="AW817" s="628"/>
      <c r="AX817" s="843" t="e">
        <f aca="false">IF($AT$44="region",IF($E817=AX$762,$S817,""),IF($G817=AX$762,$S817,""))</f>
        <v>#REF!</v>
      </c>
      <c r="AY817" s="843" t="e">
        <f aca="false">IF($AT$44="Region",IF($E817=AX$762,$T817,""),IF($G817=AX$762,$T817,""))</f>
        <v>#REF!</v>
      </c>
      <c r="AZ817" s="628"/>
      <c r="BA817" s="843" t="e">
        <f aca="false">IF($AT$44="region",IF($E817=BA$762,$S817,""),IF($G817=BA$762,$S817,""))</f>
        <v>#REF!</v>
      </c>
      <c r="BB817" s="843" t="e">
        <f aca="false">IF($AT$44="Region",IF($E817=BA$762,$T817,""),IF($G817=BA$762,$T817,""))</f>
        <v>#REF!</v>
      </c>
      <c r="BC817" s="628"/>
      <c r="BD817" s="843" t="e">
        <f aca="false">IF($AT$44="region",IF($E817=BD$762,$S817,""),IF($G817=BD$762,$S817,""))</f>
        <v>#REF!</v>
      </c>
      <c r="BE817" s="843" t="e">
        <f aca="false">IF($AT$44="Region",IF($E817=BD$762,$T817,""),IF($G817=BD$762,$T817,""))</f>
        <v>#REF!</v>
      </c>
      <c r="BF817" s="628"/>
      <c r="BG817" s="843" t="e">
        <f aca="false">IF($AT$44="region",IF($E817=BG$762,$S817,""),IF($G817=BG$762,$S817,""))</f>
        <v>#REF!</v>
      </c>
      <c r="BH817" s="843" t="e">
        <f aca="false">IF($AT$44="Region",IF($E817=BG$762,$T817,""),IF($G817=BG$762,$T817,""))</f>
        <v>#REF!</v>
      </c>
      <c r="BI817" s="628"/>
      <c r="BJ817" s="843" t="str">
        <f aca="false">IF($E817=$BJ$47,S817,"")</f>
        <v/>
      </c>
      <c r="BK817" s="843" t="str">
        <f aca="false">IF($E817=$BJ$47,T817,"")</f>
        <v/>
      </c>
      <c r="BL817" s="628"/>
      <c r="BM817" s="843" t="str">
        <f aca="false">IF($E817=$BM$47,S817,"")</f>
        <v/>
      </c>
      <c r="BN817" s="843" t="str">
        <f aca="false">IF($E817=$BM$47,T817,"")</f>
        <v/>
      </c>
      <c r="BO817" s="628"/>
      <c r="BP817" s="843" t="str">
        <f aca="false">IF($E817=$BP$47,S817,"")</f>
        <v/>
      </c>
      <c r="BQ817" s="843" t="str">
        <f aca="false">IF($E817=$BP$47,T817,"")</f>
        <v/>
      </c>
      <c r="BR817" s="628"/>
      <c r="BS817" s="843" t="str">
        <f aca="false">IF($E817=$BS$47,S817,"")</f>
        <v/>
      </c>
      <c r="BT817" s="843" t="str">
        <f aca="false">IF($E817=$BS$47,T817,"")</f>
        <v/>
      </c>
      <c r="BU817" s="628"/>
      <c r="BV817" s="860"/>
    </row>
    <row r="818" s="810" customFormat="true" ht="15" hidden="false" customHeight="false" outlineLevel="0" collapsed="false">
      <c r="A818" s="828" t="n">
        <v>2</v>
      </c>
      <c r="B818" s="829" t="str">
        <f aca="false">CONCATENATE(E818,": ",C818)</f>
        <v>: </v>
      </c>
      <c r="C818" s="831"/>
      <c r="D818" s="831"/>
      <c r="E818" s="831"/>
      <c r="F818" s="831"/>
      <c r="G818" s="831"/>
      <c r="H818" s="832"/>
      <c r="I818" s="830"/>
      <c r="J818" s="830"/>
      <c r="K818" s="833"/>
      <c r="L818" s="834"/>
      <c r="M818" s="833"/>
      <c r="N818" s="836" t="s">
        <v>638</v>
      </c>
      <c r="O818" s="837"/>
      <c r="P818" s="833"/>
      <c r="Q818" s="838"/>
      <c r="R818" s="839"/>
      <c r="S818" s="840" t="str">
        <f aca="false">IF(R818="Y","",IF(AND(M818="",K818=""),"",IF(M818="",K818,M818)))</f>
        <v/>
      </c>
      <c r="T818" s="841" t="str">
        <f aca="false">IF(S818="","",IF($S$845="Y",U818,IF(S818&gt;=$S$837-$AB$35*$S$841,IF(S818&lt;=$S$837+$AB$35*$S$841,S818,""),"")))</f>
        <v/>
      </c>
      <c r="U818" s="840" t="str">
        <f aca="false">IF(R818="Y","",IF(AND(M818="",K818=""),"",IF(M818="",K818*O818,M818*O818)))</f>
        <v/>
      </c>
      <c r="V818" s="842" t="str">
        <f aca="false">IF(AND(N818="",L818=""),"",IF(N818="",L818,N818))</f>
        <v>t C/ha</v>
      </c>
      <c r="W818" s="628"/>
      <c r="X818" s="628"/>
      <c r="Z818" s="727"/>
      <c r="AP818" s="860"/>
      <c r="AQ818" s="628"/>
      <c r="AR818" s="628"/>
      <c r="AS818" s="844"/>
      <c r="AT818" s="628"/>
      <c r="AU818" s="843" t="e">
        <f aca="false">IF($AT$44="region",IF($E818=AU$762,$S818,""),IF($G818=AU$762,$S818,""))</f>
        <v>#REF!</v>
      </c>
      <c r="AV818" s="843" t="e">
        <f aca="false">IF($AT$44="Region",IF($E818=AU$762,$T818,""),IF($G818=AU$762,$T818,""))</f>
        <v>#REF!</v>
      </c>
      <c r="AW818" s="628"/>
      <c r="AX818" s="843" t="e">
        <f aca="false">IF($AT$44="region",IF($E818=AX$762,$S818,""),IF($G818=AX$762,$S818,""))</f>
        <v>#REF!</v>
      </c>
      <c r="AY818" s="843" t="e">
        <f aca="false">IF($AT$44="Region",IF($E818=AX$762,$T818,""),IF($G818=AX$762,$T818,""))</f>
        <v>#REF!</v>
      </c>
      <c r="AZ818" s="628"/>
      <c r="BA818" s="843" t="e">
        <f aca="false">IF($AT$44="region",IF($E818=BA$762,$S818,""),IF($G818=BA$762,$S818,""))</f>
        <v>#REF!</v>
      </c>
      <c r="BB818" s="843" t="e">
        <f aca="false">IF($AT$44="Region",IF($E818=BA$762,$T818,""),IF($G818=BA$762,$T818,""))</f>
        <v>#REF!</v>
      </c>
      <c r="BC818" s="628"/>
      <c r="BD818" s="843" t="e">
        <f aca="false">IF($AT$44="region",IF($E818=BD$762,$S818,""),IF($G818=BD$762,$S818,""))</f>
        <v>#REF!</v>
      </c>
      <c r="BE818" s="843" t="e">
        <f aca="false">IF($AT$44="Region",IF($E818=BD$762,$T818,""),IF($G818=BD$762,$T818,""))</f>
        <v>#REF!</v>
      </c>
      <c r="BF818" s="628"/>
      <c r="BG818" s="843" t="e">
        <f aca="false">IF($AT$44="region",IF($E818=BG$762,$S818,""),IF($G818=BG$762,$S818,""))</f>
        <v>#REF!</v>
      </c>
      <c r="BH818" s="843" t="e">
        <f aca="false">IF($AT$44="Region",IF($E818=BG$762,$T818,""),IF($G818=BG$762,$T818,""))</f>
        <v>#REF!</v>
      </c>
      <c r="BI818" s="628"/>
      <c r="BJ818" s="843" t="str">
        <f aca="false">IF($E818=$BJ$47,S818,"")</f>
        <v/>
      </c>
      <c r="BK818" s="843" t="str">
        <f aca="false">IF($E818=$BJ$47,T818,"")</f>
        <v/>
      </c>
      <c r="BL818" s="628"/>
      <c r="BM818" s="843" t="str">
        <f aca="false">IF($E818=$BM$47,S818,"")</f>
        <v/>
      </c>
      <c r="BN818" s="843" t="str">
        <f aca="false">IF($E818=$BM$47,T818,"")</f>
        <v/>
      </c>
      <c r="BO818" s="628"/>
      <c r="BP818" s="843" t="str">
        <f aca="false">IF($E818=$BP$47,S818,"")</f>
        <v/>
      </c>
      <c r="BQ818" s="843" t="str">
        <f aca="false">IF($E818=$BP$47,T818,"")</f>
        <v/>
      </c>
      <c r="BR818" s="628"/>
      <c r="BS818" s="843" t="str">
        <f aca="false">IF($E818=$BS$47,S818,"")</f>
        <v/>
      </c>
      <c r="BT818" s="843" t="str">
        <f aca="false">IF($E818=$BS$47,T818,"")</f>
        <v/>
      </c>
      <c r="BU818" s="628"/>
      <c r="BV818" s="860"/>
    </row>
    <row r="819" s="810" customFormat="true" ht="15" hidden="false" customHeight="false" outlineLevel="0" collapsed="false">
      <c r="A819" s="828" t="n">
        <v>3</v>
      </c>
      <c r="B819" s="829" t="str">
        <f aca="false">CONCATENATE(E819,": ",C819)</f>
        <v>: </v>
      </c>
      <c r="C819" s="831"/>
      <c r="D819" s="831"/>
      <c r="E819" s="831"/>
      <c r="F819" s="830"/>
      <c r="G819" s="831"/>
      <c r="H819" s="832"/>
      <c r="I819" s="830"/>
      <c r="J819" s="830"/>
      <c r="K819" s="833"/>
      <c r="L819" s="834"/>
      <c r="M819" s="833"/>
      <c r="N819" s="836" t="s">
        <v>638</v>
      </c>
      <c r="O819" s="837"/>
      <c r="P819" s="833"/>
      <c r="Q819" s="838"/>
      <c r="R819" s="839"/>
      <c r="S819" s="840" t="str">
        <f aca="false">IF(R819="Y","",IF(AND(M819="",K819=""),"",IF(M819="",K819,M819)))</f>
        <v/>
      </c>
      <c r="T819" s="841" t="str">
        <f aca="false">IF(S819="","",IF($S$845="Y",U819,IF(S819&gt;=$S$837-$AB$35*$S$841,IF(S819&lt;=$S$837+$AB$35*$S$841,S819,""),"")))</f>
        <v/>
      </c>
      <c r="U819" s="840" t="str">
        <f aca="false">IF(R819="Y","",IF(AND(M819="",K819=""),"",IF(M819="",K819*O819,M819*O819)))</f>
        <v/>
      </c>
      <c r="V819" s="842" t="str">
        <f aca="false">IF(AND(N819="",L819=""),"",IF(N819="",L819,N819))</f>
        <v>t C/ha</v>
      </c>
      <c r="W819" s="628"/>
      <c r="X819" s="628"/>
      <c r="Z819" s="727"/>
      <c r="AP819" s="860"/>
      <c r="AQ819" s="628"/>
      <c r="AR819" s="628"/>
      <c r="AT819" s="628"/>
      <c r="AU819" s="843" t="e">
        <f aca="false">IF($AT$44="region",IF($E819=AU$762,$S819,""),IF($G819=AU$762,$S819,""))</f>
        <v>#REF!</v>
      </c>
      <c r="AV819" s="843" t="e">
        <f aca="false">IF($AT$44="Region",IF($E819=AU$762,$T819,""),IF($G819=AU$762,$T819,""))</f>
        <v>#REF!</v>
      </c>
      <c r="AW819" s="628"/>
      <c r="AX819" s="843" t="e">
        <f aca="false">IF($AT$44="region",IF($E819=AX$762,$S819,""),IF($G819=AX$762,$S819,""))</f>
        <v>#REF!</v>
      </c>
      <c r="AY819" s="843" t="e">
        <f aca="false">IF($AT$44="Region",IF($E819=AX$762,$T819,""),IF($G819=AX$762,$T819,""))</f>
        <v>#REF!</v>
      </c>
      <c r="AZ819" s="628"/>
      <c r="BA819" s="843" t="e">
        <f aca="false">IF($AT$44="region",IF($E819=BA$762,$S819,""),IF($G819=BA$762,$S819,""))</f>
        <v>#REF!</v>
      </c>
      <c r="BB819" s="843" t="e">
        <f aca="false">IF($AT$44="Region",IF($E819=BA$762,$T819,""),IF($G819=BA$762,$T819,""))</f>
        <v>#REF!</v>
      </c>
      <c r="BC819" s="628"/>
      <c r="BD819" s="843" t="e">
        <f aca="false">IF($AT$44="region",IF($E819=BD$762,$S819,""),IF($G819=BD$762,$S819,""))</f>
        <v>#REF!</v>
      </c>
      <c r="BE819" s="843" t="e">
        <f aca="false">IF($AT$44="Region",IF($E819=BD$762,$T819,""),IF($G819=BD$762,$T819,""))</f>
        <v>#REF!</v>
      </c>
      <c r="BF819" s="628"/>
      <c r="BG819" s="843" t="e">
        <f aca="false">IF($AT$44="region",IF($E819=BG$762,$S819,""),IF($G819=BG$762,$S819,""))</f>
        <v>#REF!</v>
      </c>
      <c r="BH819" s="843" t="e">
        <f aca="false">IF($AT$44="Region",IF($E819=BG$762,$T819,""),IF($G819=BG$762,$T819,""))</f>
        <v>#REF!</v>
      </c>
      <c r="BI819" s="628"/>
      <c r="BJ819" s="843" t="str">
        <f aca="false">IF($E819=$BJ$47,S819,"")</f>
        <v/>
      </c>
      <c r="BK819" s="843" t="str">
        <f aca="false">IF($E819=$BJ$47,T819,"")</f>
        <v/>
      </c>
      <c r="BL819" s="628"/>
      <c r="BM819" s="843" t="str">
        <f aca="false">IF($E819=$BM$47,S819,"")</f>
        <v/>
      </c>
      <c r="BN819" s="843" t="str">
        <f aca="false">IF($E819=$BM$47,T819,"")</f>
        <v/>
      </c>
      <c r="BO819" s="628"/>
      <c r="BP819" s="843" t="str">
        <f aca="false">IF($E819=$BP$47,S819,"")</f>
        <v/>
      </c>
      <c r="BQ819" s="843" t="str">
        <f aca="false">IF($E819=$BP$47,T819,"")</f>
        <v/>
      </c>
      <c r="BR819" s="628"/>
      <c r="BS819" s="843" t="str">
        <f aca="false">IF($E819=$BS$47,S819,"")</f>
        <v/>
      </c>
      <c r="BT819" s="843" t="str">
        <f aca="false">IF($E819=$BS$47,T819,"")</f>
        <v/>
      </c>
      <c r="BU819" s="628"/>
      <c r="BV819" s="860"/>
    </row>
    <row r="820" s="810" customFormat="true" ht="15" hidden="false" customHeight="false" outlineLevel="0" collapsed="false">
      <c r="A820" s="828" t="n">
        <v>4</v>
      </c>
      <c r="B820" s="829" t="str">
        <f aca="false">CONCATENATE(E820,": ",C820)</f>
        <v>: </v>
      </c>
      <c r="C820" s="831"/>
      <c r="D820" s="831"/>
      <c r="E820" s="831"/>
      <c r="F820" s="830"/>
      <c r="G820" s="831"/>
      <c r="H820" s="832"/>
      <c r="I820" s="830"/>
      <c r="J820" s="830"/>
      <c r="K820" s="833"/>
      <c r="L820" s="834"/>
      <c r="M820" s="833"/>
      <c r="N820" s="836" t="s">
        <v>638</v>
      </c>
      <c r="O820" s="837"/>
      <c r="P820" s="833"/>
      <c r="Q820" s="838"/>
      <c r="R820" s="839"/>
      <c r="S820" s="840" t="str">
        <f aca="false">IF(R820="Y","",IF(AND(M820="",K820=""),"",IF(M820="",K820,M820)))</f>
        <v/>
      </c>
      <c r="T820" s="841" t="str">
        <f aca="false">IF(S820="","",IF($S$845="Y",U820,IF(S820&gt;=$S$837-$AB$35*$S$841,IF(S820&lt;=$S$837+$AB$35*$S$841,S820,""),"")))</f>
        <v/>
      </c>
      <c r="U820" s="840" t="str">
        <f aca="false">IF(R820="Y","",IF(AND(M820="",K820=""),"",IF(M820="",K820*O820,M820*O820)))</f>
        <v/>
      </c>
      <c r="V820" s="842" t="str">
        <f aca="false">IF(AND(N820="",L820=""),"",IF(N820="",L820,N820))</f>
        <v>t C/ha</v>
      </c>
      <c r="W820" s="628"/>
      <c r="X820" s="628"/>
      <c r="Z820" s="727"/>
      <c r="AP820" s="860"/>
      <c r="AQ820" s="628"/>
      <c r="AR820" s="628"/>
      <c r="AS820" s="844"/>
      <c r="AT820" s="628"/>
      <c r="AU820" s="843" t="e">
        <f aca="false">IF($AT$44="region",IF($E820=AU$762,$S820,""),IF($G820=AU$762,$S820,""))</f>
        <v>#REF!</v>
      </c>
      <c r="AV820" s="843" t="e">
        <f aca="false">IF($AT$44="Region",IF($E820=AU$762,$T820,""),IF($G820=AU$762,$T820,""))</f>
        <v>#REF!</v>
      </c>
      <c r="AW820" s="628"/>
      <c r="AX820" s="843" t="e">
        <f aca="false">IF($AT$44="region",IF($E820=AX$762,$S820,""),IF($G820=AX$762,$S820,""))</f>
        <v>#REF!</v>
      </c>
      <c r="AY820" s="843" t="e">
        <f aca="false">IF($AT$44="Region",IF($E820=AX$762,$T820,""),IF($G820=AX$762,$T820,""))</f>
        <v>#REF!</v>
      </c>
      <c r="AZ820" s="628"/>
      <c r="BA820" s="843" t="e">
        <f aca="false">IF($AT$44="region",IF($E820=BA$762,$S820,""),IF($G820=BA$762,$S820,""))</f>
        <v>#REF!</v>
      </c>
      <c r="BB820" s="843" t="e">
        <f aca="false">IF($AT$44="Region",IF($E820=BA$762,$T820,""),IF($G820=BA$762,$T820,""))</f>
        <v>#REF!</v>
      </c>
      <c r="BC820" s="628"/>
      <c r="BD820" s="843" t="e">
        <f aca="false">IF($AT$44="region",IF($E820=BD$762,$S820,""),IF($G820=BD$762,$S820,""))</f>
        <v>#REF!</v>
      </c>
      <c r="BE820" s="843" t="e">
        <f aca="false">IF($AT$44="Region",IF($E820=BD$762,$T820,""),IF($G820=BD$762,$T820,""))</f>
        <v>#REF!</v>
      </c>
      <c r="BF820" s="628"/>
      <c r="BG820" s="843" t="e">
        <f aca="false">IF($AT$44="region",IF($E820=BG$762,$S820,""),IF($G820=BG$762,$S820,""))</f>
        <v>#REF!</v>
      </c>
      <c r="BH820" s="843" t="e">
        <f aca="false">IF($AT$44="Region",IF($E820=BG$762,$T820,""),IF($G820=BG$762,$T820,""))</f>
        <v>#REF!</v>
      </c>
      <c r="BI820" s="628"/>
      <c r="BJ820" s="843" t="str">
        <f aca="false">IF($E820=$BJ$47,S820,"")</f>
        <v/>
      </c>
      <c r="BK820" s="843" t="str">
        <f aca="false">IF($E820=$BJ$47,T820,"")</f>
        <v/>
      </c>
      <c r="BL820" s="628"/>
      <c r="BM820" s="843" t="str">
        <f aca="false">IF($E820=$BM$47,S820,"")</f>
        <v/>
      </c>
      <c r="BN820" s="843" t="str">
        <f aca="false">IF($E820=$BM$47,T820,"")</f>
        <v/>
      </c>
      <c r="BO820" s="628"/>
      <c r="BP820" s="843" t="str">
        <f aca="false">IF($E820=$BP$47,S820,"")</f>
        <v/>
      </c>
      <c r="BQ820" s="843" t="str">
        <f aca="false">IF($E820=$BP$47,T820,"")</f>
        <v/>
      </c>
      <c r="BR820" s="628"/>
      <c r="BS820" s="843" t="str">
        <f aca="false">IF($E820=$BS$47,S820,"")</f>
        <v/>
      </c>
      <c r="BT820" s="843" t="str">
        <f aca="false">IF($E820=$BS$47,T820,"")</f>
        <v/>
      </c>
      <c r="BU820" s="628"/>
      <c r="BV820" s="860"/>
    </row>
    <row r="821" s="810" customFormat="true" ht="15" hidden="false" customHeight="false" outlineLevel="0" collapsed="false">
      <c r="A821" s="828" t="n">
        <v>5</v>
      </c>
      <c r="B821" s="829" t="str">
        <f aca="false">CONCATENATE(E821,": ",C821)</f>
        <v>: </v>
      </c>
      <c r="C821" s="831"/>
      <c r="D821" s="831"/>
      <c r="E821" s="831"/>
      <c r="F821" s="830"/>
      <c r="G821" s="831"/>
      <c r="H821" s="832"/>
      <c r="I821" s="830"/>
      <c r="J821" s="830"/>
      <c r="K821" s="833"/>
      <c r="L821" s="834"/>
      <c r="M821" s="833"/>
      <c r="N821" s="836" t="s">
        <v>638</v>
      </c>
      <c r="O821" s="837"/>
      <c r="P821" s="833"/>
      <c r="Q821" s="838"/>
      <c r="R821" s="839"/>
      <c r="S821" s="840" t="str">
        <f aca="false">IF(R821="Y","",IF(AND(M821="",K821=""),"",IF(M821="",K821,M821)))</f>
        <v/>
      </c>
      <c r="T821" s="841" t="str">
        <f aca="false">IF(S821="","",IF($S$845="Y",U821,IF(S821&gt;=$S$837-$AB$35*$S$841,IF(S821&lt;=$S$837+$AB$35*$S$841,S821,""),"")))</f>
        <v/>
      </c>
      <c r="U821" s="840" t="str">
        <f aca="false">IF(R821="Y","",IF(AND(M821="",K821=""),"",IF(M821="",K821*O821,M821*O821)))</f>
        <v/>
      </c>
      <c r="V821" s="842" t="str">
        <f aca="false">IF(AND(N821="",L821=""),"",IF(N821="",L821,N821))</f>
        <v>t C/ha</v>
      </c>
      <c r="W821" s="628"/>
      <c r="X821" s="628"/>
      <c r="Z821" s="727"/>
      <c r="AP821" s="860"/>
      <c r="AQ821" s="628"/>
      <c r="AR821" s="628"/>
      <c r="AS821" s="844"/>
      <c r="AT821" s="628"/>
      <c r="AU821" s="843" t="e">
        <f aca="false">IF($AT$44="region",IF($E821=AU$762,$S821,""),IF($G821=AU$762,$S821,""))</f>
        <v>#REF!</v>
      </c>
      <c r="AV821" s="843" t="e">
        <f aca="false">IF($AT$44="Region",IF($E821=AU$762,$T821,""),IF($G821=AU$762,$T821,""))</f>
        <v>#REF!</v>
      </c>
      <c r="AW821" s="628"/>
      <c r="AX821" s="843" t="e">
        <f aca="false">IF($AT$44="region",IF($E821=AX$762,$S821,""),IF($G821=AX$762,$S821,""))</f>
        <v>#REF!</v>
      </c>
      <c r="AY821" s="843" t="e">
        <f aca="false">IF($AT$44="Region",IF($E821=AX$762,$T821,""),IF($G821=AX$762,$T821,""))</f>
        <v>#REF!</v>
      </c>
      <c r="AZ821" s="628"/>
      <c r="BA821" s="843" t="e">
        <f aca="false">IF($AT$44="region",IF($E821=BA$762,$S821,""),IF($G821=BA$762,$S821,""))</f>
        <v>#REF!</v>
      </c>
      <c r="BB821" s="843" t="e">
        <f aca="false">IF($AT$44="Region",IF($E821=BA$762,$T821,""),IF($G821=BA$762,$T821,""))</f>
        <v>#REF!</v>
      </c>
      <c r="BC821" s="628"/>
      <c r="BD821" s="843" t="e">
        <f aca="false">IF($AT$44="region",IF($E821=BD$762,$S821,""),IF($G821=BD$762,$S821,""))</f>
        <v>#REF!</v>
      </c>
      <c r="BE821" s="843" t="e">
        <f aca="false">IF($AT$44="Region",IF($E821=BD$762,$T821,""),IF($G821=BD$762,$T821,""))</f>
        <v>#REF!</v>
      </c>
      <c r="BF821" s="628"/>
      <c r="BG821" s="843" t="e">
        <f aca="false">IF($AT$44="region",IF($E821=BG$762,$S821,""),IF($G821=BG$762,$S821,""))</f>
        <v>#REF!</v>
      </c>
      <c r="BH821" s="843" t="e">
        <f aca="false">IF($AT$44="Region",IF($E821=BG$762,$T821,""),IF($G821=BG$762,$T821,""))</f>
        <v>#REF!</v>
      </c>
      <c r="BI821" s="628"/>
      <c r="BJ821" s="843" t="str">
        <f aca="false">IF($E821=$BJ$47,S821,"")</f>
        <v/>
      </c>
      <c r="BK821" s="843" t="str">
        <f aca="false">IF($E821=$BJ$47,T821,"")</f>
        <v/>
      </c>
      <c r="BL821" s="628"/>
      <c r="BM821" s="843" t="str">
        <f aca="false">IF($E821=$BM$47,S821,"")</f>
        <v/>
      </c>
      <c r="BN821" s="843" t="str">
        <f aca="false">IF($E821=$BM$47,T821,"")</f>
        <v/>
      </c>
      <c r="BO821" s="628"/>
      <c r="BP821" s="843" t="str">
        <f aca="false">IF($E821=$BP$47,S821,"")</f>
        <v/>
      </c>
      <c r="BQ821" s="843" t="str">
        <f aca="false">IF($E821=$BP$47,T821,"")</f>
        <v/>
      </c>
      <c r="BR821" s="628"/>
      <c r="BS821" s="843" t="str">
        <f aca="false">IF($E821=$BS$47,S821,"")</f>
        <v/>
      </c>
      <c r="BT821" s="843" t="str">
        <f aca="false">IF($E821=$BS$47,T821,"")</f>
        <v/>
      </c>
      <c r="BU821" s="628"/>
      <c r="BV821" s="860"/>
    </row>
    <row r="822" s="810" customFormat="true" ht="15" hidden="false" customHeight="false" outlineLevel="0" collapsed="false">
      <c r="A822" s="828" t="n">
        <v>6</v>
      </c>
      <c r="B822" s="829" t="str">
        <f aca="false">CONCATENATE(E822,": ",C822)</f>
        <v>: </v>
      </c>
      <c r="C822" s="831"/>
      <c r="D822" s="831"/>
      <c r="E822" s="831"/>
      <c r="F822" s="830"/>
      <c r="G822" s="831"/>
      <c r="H822" s="832"/>
      <c r="I822" s="830"/>
      <c r="J822" s="830"/>
      <c r="K822" s="833"/>
      <c r="L822" s="834"/>
      <c r="M822" s="833"/>
      <c r="N822" s="836" t="s">
        <v>638</v>
      </c>
      <c r="O822" s="837"/>
      <c r="P822" s="833"/>
      <c r="Q822" s="838"/>
      <c r="R822" s="839"/>
      <c r="S822" s="840" t="str">
        <f aca="false">IF(R822="Y","",IF(AND(M822="",K822=""),"",IF(M822="",K822,M822)))</f>
        <v/>
      </c>
      <c r="T822" s="841" t="str">
        <f aca="false">IF(S822="","",IF($S$845="Y",U822,IF(S822&gt;=$S$837-$AB$35*$S$841,IF(S822&lt;=$S$837+$AB$35*$S$841,S822,""),"")))</f>
        <v/>
      </c>
      <c r="U822" s="840" t="str">
        <f aca="false">IF(R822="Y","",IF(AND(M822="",K822=""),"",IF(M822="",K822*O822,M822*O822)))</f>
        <v/>
      </c>
      <c r="V822" s="842" t="str">
        <f aca="false">IF(AND(N822="",L822=""),"",IF(N822="",L822,N822))</f>
        <v>t C/ha</v>
      </c>
      <c r="W822" s="628"/>
      <c r="X822" s="628"/>
      <c r="Z822" s="727"/>
      <c r="AP822" s="860"/>
      <c r="AQ822" s="628"/>
      <c r="AR822" s="628"/>
      <c r="AS822" s="844"/>
      <c r="AT822" s="628"/>
      <c r="AU822" s="843" t="e">
        <f aca="false">IF($AT$44="region",IF($E822=AU$762,$S822,""),IF($G822=AU$762,$S822,""))</f>
        <v>#REF!</v>
      </c>
      <c r="AV822" s="843" t="e">
        <f aca="false">IF($AT$44="Region",IF($E822=AU$762,$T822,""),IF($G822=AU$762,$T822,""))</f>
        <v>#REF!</v>
      </c>
      <c r="AW822" s="628"/>
      <c r="AX822" s="843" t="e">
        <f aca="false">IF($AT$44="region",IF($E822=AX$762,$S822,""),IF($G822=AX$762,$S822,""))</f>
        <v>#REF!</v>
      </c>
      <c r="AY822" s="843" t="e">
        <f aca="false">IF($AT$44="Region",IF($E822=AX$762,$T822,""),IF($G822=AX$762,$T822,""))</f>
        <v>#REF!</v>
      </c>
      <c r="AZ822" s="628"/>
      <c r="BA822" s="843" t="e">
        <f aca="false">IF($AT$44="region",IF($E822=BA$762,$S822,""),IF($G822=BA$762,$S822,""))</f>
        <v>#REF!</v>
      </c>
      <c r="BB822" s="843" t="e">
        <f aca="false">IF($AT$44="Region",IF($E822=BA$762,$T822,""),IF($G822=BA$762,$T822,""))</f>
        <v>#REF!</v>
      </c>
      <c r="BC822" s="628"/>
      <c r="BD822" s="843" t="e">
        <f aca="false">IF($AT$44="region",IF($E822=BD$762,$S822,""),IF($G822=BD$762,$S822,""))</f>
        <v>#REF!</v>
      </c>
      <c r="BE822" s="843" t="e">
        <f aca="false">IF($AT$44="Region",IF($E822=BD$762,$T822,""),IF($G822=BD$762,$T822,""))</f>
        <v>#REF!</v>
      </c>
      <c r="BF822" s="628"/>
      <c r="BG822" s="843" t="e">
        <f aca="false">IF($AT$44="region",IF($E822=BG$762,$S822,""),IF($G822=BG$762,$S822,""))</f>
        <v>#REF!</v>
      </c>
      <c r="BH822" s="843" t="e">
        <f aca="false">IF($AT$44="Region",IF($E822=BG$762,$T822,""),IF($G822=BG$762,$T822,""))</f>
        <v>#REF!</v>
      </c>
      <c r="BI822" s="628"/>
      <c r="BJ822" s="843" t="str">
        <f aca="false">IF($E822=$BJ$47,S822,"")</f>
        <v/>
      </c>
      <c r="BK822" s="843" t="str">
        <f aca="false">IF($E822=$BJ$47,T822,"")</f>
        <v/>
      </c>
      <c r="BL822" s="628"/>
      <c r="BM822" s="843" t="str">
        <f aca="false">IF($E822=$BM$47,S822,"")</f>
        <v/>
      </c>
      <c r="BN822" s="843" t="str">
        <f aca="false">IF($E822=$BM$47,T822,"")</f>
        <v/>
      </c>
      <c r="BO822" s="628"/>
      <c r="BP822" s="843" t="str">
        <f aca="false">IF($E822=$BP$47,S822,"")</f>
        <v/>
      </c>
      <c r="BQ822" s="843" t="str">
        <f aca="false">IF($E822=$BP$47,T822,"")</f>
        <v/>
      </c>
      <c r="BR822" s="628"/>
      <c r="BS822" s="843" t="str">
        <f aca="false">IF($E822=$BS$47,S822,"")</f>
        <v/>
      </c>
      <c r="BT822" s="843" t="str">
        <f aca="false">IF($E822=$BS$47,T822,"")</f>
        <v/>
      </c>
      <c r="BU822" s="628"/>
      <c r="BV822" s="860"/>
    </row>
    <row r="823" s="810" customFormat="true" ht="15" hidden="false" customHeight="false" outlineLevel="0" collapsed="false">
      <c r="A823" s="828" t="n">
        <v>7</v>
      </c>
      <c r="B823" s="829" t="str">
        <f aca="false">CONCATENATE(E823,": ",C823)</f>
        <v>: </v>
      </c>
      <c r="C823" s="831"/>
      <c r="D823" s="831"/>
      <c r="E823" s="831"/>
      <c r="F823" s="830"/>
      <c r="G823" s="831"/>
      <c r="H823" s="832"/>
      <c r="I823" s="830"/>
      <c r="J823" s="830"/>
      <c r="K823" s="833"/>
      <c r="L823" s="834"/>
      <c r="M823" s="833"/>
      <c r="N823" s="836" t="s">
        <v>638</v>
      </c>
      <c r="O823" s="837"/>
      <c r="P823" s="833"/>
      <c r="Q823" s="838"/>
      <c r="R823" s="839"/>
      <c r="S823" s="840" t="str">
        <f aca="false">IF(R823="Y","",IF(AND(M823="",K823=""),"",IF(M823="",K823,M823)))</f>
        <v/>
      </c>
      <c r="T823" s="841" t="str">
        <f aca="false">IF(S823="","",IF($S$845="Y",U823,IF(S823&gt;=$S$837-$AB$35*$S$841,IF(S823&lt;=$S$837+$AB$35*$S$841,S823,""),"")))</f>
        <v/>
      </c>
      <c r="U823" s="840" t="str">
        <f aca="false">IF(R823="Y","",IF(AND(M823="",K823=""),"",IF(M823="",K823*O823,M823*O823)))</f>
        <v/>
      </c>
      <c r="V823" s="842" t="str">
        <f aca="false">IF(AND(N823="",L823=""),"",IF(N823="",L823,N823))</f>
        <v>t C/ha</v>
      </c>
      <c r="W823" s="628"/>
      <c r="X823" s="628"/>
      <c r="Z823" s="727"/>
      <c r="AP823" s="860"/>
      <c r="AQ823" s="628"/>
      <c r="AR823" s="628"/>
      <c r="AS823" s="844"/>
      <c r="AT823" s="628"/>
      <c r="AU823" s="843" t="e">
        <f aca="false">IF($AT$44="region",IF($E823=AU$762,$S823,""),IF($G823=AU$762,$S823,""))</f>
        <v>#REF!</v>
      </c>
      <c r="AV823" s="843" t="e">
        <f aca="false">IF($AT$44="Region",IF($E823=AU$762,$T823,""),IF($G823=AU$762,$T823,""))</f>
        <v>#REF!</v>
      </c>
      <c r="AW823" s="628"/>
      <c r="AX823" s="843" t="e">
        <f aca="false">IF($AT$44="region",IF($E823=AX$762,$S823,""),IF($G823=AX$762,$S823,""))</f>
        <v>#REF!</v>
      </c>
      <c r="AY823" s="843" t="e">
        <f aca="false">IF($AT$44="Region",IF($E823=AX$762,$T823,""),IF($G823=AX$762,$T823,""))</f>
        <v>#REF!</v>
      </c>
      <c r="AZ823" s="628"/>
      <c r="BA823" s="843" t="e">
        <f aca="false">IF($AT$44="region",IF($E823=BA$762,$S823,""),IF($G823=BA$762,$S823,""))</f>
        <v>#REF!</v>
      </c>
      <c r="BB823" s="843" t="e">
        <f aca="false">IF($AT$44="Region",IF($E823=BA$762,$T823,""),IF($G823=BA$762,$T823,""))</f>
        <v>#REF!</v>
      </c>
      <c r="BC823" s="628"/>
      <c r="BD823" s="843" t="e">
        <f aca="false">IF($AT$44="region",IF($E823=BD$762,$S823,""),IF($G823=BD$762,$S823,""))</f>
        <v>#REF!</v>
      </c>
      <c r="BE823" s="843" t="e">
        <f aca="false">IF($AT$44="Region",IF($E823=BD$762,$T823,""),IF($G823=BD$762,$T823,""))</f>
        <v>#REF!</v>
      </c>
      <c r="BF823" s="628"/>
      <c r="BG823" s="843" t="e">
        <f aca="false">IF($AT$44="region",IF($E823=BG$762,$S823,""),IF($G823=BG$762,$S823,""))</f>
        <v>#REF!</v>
      </c>
      <c r="BH823" s="843" t="e">
        <f aca="false">IF($AT$44="Region",IF($E823=BG$762,$T823,""),IF($G823=BG$762,$T823,""))</f>
        <v>#REF!</v>
      </c>
      <c r="BI823" s="628"/>
      <c r="BJ823" s="843" t="str">
        <f aca="false">IF($E823=$BJ$47,S823,"")</f>
        <v/>
      </c>
      <c r="BK823" s="843" t="str">
        <f aca="false">IF($E823=$BJ$47,T823,"")</f>
        <v/>
      </c>
      <c r="BL823" s="628"/>
      <c r="BM823" s="843" t="str">
        <f aca="false">IF($E823=$BM$47,S823,"")</f>
        <v/>
      </c>
      <c r="BN823" s="843" t="str">
        <f aca="false">IF($E823=$BM$47,T823,"")</f>
        <v/>
      </c>
      <c r="BO823" s="628"/>
      <c r="BP823" s="843" t="str">
        <f aca="false">IF($E823=$BP$47,S823,"")</f>
        <v/>
      </c>
      <c r="BQ823" s="843" t="str">
        <f aca="false">IF($E823=$BP$47,T823,"")</f>
        <v/>
      </c>
      <c r="BR823" s="628"/>
      <c r="BS823" s="843" t="str">
        <f aca="false">IF($E823=$BS$47,S823,"")</f>
        <v/>
      </c>
      <c r="BT823" s="843" t="str">
        <f aca="false">IF($E823=$BS$47,T823,"")</f>
        <v/>
      </c>
      <c r="BU823" s="628"/>
      <c r="BV823" s="860"/>
    </row>
    <row r="824" s="810" customFormat="true" ht="15" hidden="false" customHeight="false" outlineLevel="0" collapsed="false">
      <c r="A824" s="828" t="n">
        <v>8</v>
      </c>
      <c r="B824" s="829" t="str">
        <f aca="false">CONCATENATE(E824,": ",C824)</f>
        <v>: </v>
      </c>
      <c r="C824" s="831"/>
      <c r="D824" s="831"/>
      <c r="E824" s="831"/>
      <c r="F824" s="830"/>
      <c r="G824" s="831"/>
      <c r="H824" s="832"/>
      <c r="I824" s="830"/>
      <c r="J824" s="830"/>
      <c r="K824" s="833"/>
      <c r="L824" s="834"/>
      <c r="M824" s="833"/>
      <c r="N824" s="836" t="s">
        <v>638</v>
      </c>
      <c r="O824" s="837"/>
      <c r="P824" s="833"/>
      <c r="Q824" s="838"/>
      <c r="R824" s="839"/>
      <c r="S824" s="840" t="str">
        <f aca="false">IF(R824="Y","",IF(AND(M824="",K824=""),"",IF(M824="",K824,M824)))</f>
        <v/>
      </c>
      <c r="T824" s="841" t="str">
        <f aca="false">IF(S824="","",IF($S$845="Y",U824,IF(S824&gt;=$S$837-$AB$35*$S$841,IF(S824&lt;=$S$837+$AB$35*$S$841,S824,""),"")))</f>
        <v/>
      </c>
      <c r="U824" s="840" t="str">
        <f aca="false">IF(R824="Y","",IF(AND(M824="",K824=""),"",IF(M824="",K824*O824,M824*O824)))</f>
        <v/>
      </c>
      <c r="V824" s="842" t="str">
        <f aca="false">IF(AND(N824="",L824=""),"",IF(N824="",L824,N824))</f>
        <v>t C/ha</v>
      </c>
      <c r="W824" s="628"/>
      <c r="X824" s="628"/>
      <c r="Z824" s="727"/>
      <c r="AP824" s="860"/>
      <c r="AQ824" s="628"/>
      <c r="AR824" s="628"/>
      <c r="AS824" s="844"/>
      <c r="AT824" s="628"/>
      <c r="AU824" s="843" t="e">
        <f aca="false">IF($AT$44="region",IF($E824=AU$762,$S824,""),IF($G824=AU$762,$S824,""))</f>
        <v>#REF!</v>
      </c>
      <c r="AV824" s="843" t="e">
        <f aca="false">IF($AT$44="Region",IF($E824=AU$762,$T824,""),IF($G824=AU$762,$T824,""))</f>
        <v>#REF!</v>
      </c>
      <c r="AW824" s="628"/>
      <c r="AX824" s="843" t="e">
        <f aca="false">IF($AT$44="region",IF($E824=AX$762,$S824,""),IF($G824=AX$762,$S824,""))</f>
        <v>#REF!</v>
      </c>
      <c r="AY824" s="843" t="e">
        <f aca="false">IF($AT$44="Region",IF($E824=AX$762,$T824,""),IF($G824=AX$762,$T824,""))</f>
        <v>#REF!</v>
      </c>
      <c r="AZ824" s="628"/>
      <c r="BA824" s="843" t="e">
        <f aca="false">IF($AT$44="region",IF($E824=BA$762,$S824,""),IF($G824=BA$762,$S824,""))</f>
        <v>#REF!</v>
      </c>
      <c r="BB824" s="843" t="e">
        <f aca="false">IF($AT$44="Region",IF($E824=BA$762,$T824,""),IF($G824=BA$762,$T824,""))</f>
        <v>#REF!</v>
      </c>
      <c r="BC824" s="628"/>
      <c r="BD824" s="843" t="e">
        <f aca="false">IF($AT$44="region",IF($E824=BD$762,$S824,""),IF($G824=BD$762,$S824,""))</f>
        <v>#REF!</v>
      </c>
      <c r="BE824" s="843" t="e">
        <f aca="false">IF($AT$44="Region",IF($E824=BD$762,$T824,""),IF($G824=BD$762,$T824,""))</f>
        <v>#REF!</v>
      </c>
      <c r="BF824" s="628"/>
      <c r="BG824" s="843" t="e">
        <f aca="false">IF($AT$44="region",IF($E824=BG$762,$S824,""),IF($G824=BG$762,$S824,""))</f>
        <v>#REF!</v>
      </c>
      <c r="BH824" s="843" t="e">
        <f aca="false">IF($AT$44="Region",IF($E824=BG$762,$T824,""),IF($G824=BG$762,$T824,""))</f>
        <v>#REF!</v>
      </c>
      <c r="BI824" s="628"/>
      <c r="BJ824" s="843" t="str">
        <f aca="false">IF($E824=$BJ$47,S824,"")</f>
        <v/>
      </c>
      <c r="BK824" s="843" t="str">
        <f aca="false">IF($E824=$BJ$47,T824,"")</f>
        <v/>
      </c>
      <c r="BL824" s="628"/>
      <c r="BM824" s="843" t="str">
        <f aca="false">IF($E824=$BM$47,S824,"")</f>
        <v/>
      </c>
      <c r="BN824" s="843" t="str">
        <f aca="false">IF($E824=$BM$47,T824,"")</f>
        <v/>
      </c>
      <c r="BO824" s="628"/>
      <c r="BP824" s="843" t="str">
        <f aca="false">IF($E824=$BP$47,S824,"")</f>
        <v/>
      </c>
      <c r="BQ824" s="843" t="str">
        <f aca="false">IF($E824=$BP$47,T824,"")</f>
        <v/>
      </c>
      <c r="BR824" s="628"/>
      <c r="BS824" s="843" t="str">
        <f aca="false">IF($E824=$BS$47,S824,"")</f>
        <v/>
      </c>
      <c r="BT824" s="843" t="str">
        <f aca="false">IF($E824=$BS$47,T824,"")</f>
        <v/>
      </c>
      <c r="BU824" s="628"/>
      <c r="BV824" s="860"/>
    </row>
    <row r="825" s="810" customFormat="true" ht="15" hidden="false" customHeight="false" outlineLevel="0" collapsed="false">
      <c r="A825" s="828" t="n">
        <v>9</v>
      </c>
      <c r="B825" s="829" t="str">
        <f aca="false">CONCATENATE(E825,": ",C825)</f>
        <v>: </v>
      </c>
      <c r="C825" s="831"/>
      <c r="D825" s="831"/>
      <c r="E825" s="831"/>
      <c r="F825" s="830"/>
      <c r="G825" s="831"/>
      <c r="H825" s="832"/>
      <c r="I825" s="830"/>
      <c r="J825" s="830"/>
      <c r="K825" s="833"/>
      <c r="L825" s="834"/>
      <c r="M825" s="833"/>
      <c r="N825" s="836" t="s">
        <v>638</v>
      </c>
      <c r="O825" s="837"/>
      <c r="P825" s="833"/>
      <c r="Q825" s="838"/>
      <c r="R825" s="839"/>
      <c r="S825" s="840" t="str">
        <f aca="false">IF(R825="Y","",IF(AND(M825="",K825=""),"",IF(M825="",K825,M825)))</f>
        <v/>
      </c>
      <c r="T825" s="841" t="str">
        <f aca="false">IF(S825="","",IF($S$845="Y",U825,IF(S825&gt;=$S$837-$AB$35*$S$841,IF(S825&lt;=$S$837+$AB$35*$S$841,S825,""),"")))</f>
        <v/>
      </c>
      <c r="U825" s="840" t="str">
        <f aca="false">IF(R825="Y","",IF(AND(M825="",K825=""),"",IF(M825="",K825*O825,M825*O825)))</f>
        <v/>
      </c>
      <c r="V825" s="842" t="str">
        <f aca="false">IF(AND(N825="",L825=""),"",IF(N825="",L825,N825))</f>
        <v>t C/ha</v>
      </c>
      <c r="W825" s="628"/>
      <c r="X825" s="628"/>
      <c r="Z825" s="727"/>
      <c r="AP825" s="860"/>
      <c r="AQ825" s="628"/>
      <c r="AR825" s="628"/>
      <c r="AS825" s="844"/>
      <c r="AT825" s="628"/>
      <c r="AU825" s="843" t="e">
        <f aca="false">IF($AT$44="region",IF($E825=AU$762,$S825,""),IF($G825=AU$762,$S825,""))</f>
        <v>#REF!</v>
      </c>
      <c r="AV825" s="843" t="e">
        <f aca="false">IF($AT$44="Region",IF($E825=AU$762,$T825,""),IF($G825=AU$762,$T825,""))</f>
        <v>#REF!</v>
      </c>
      <c r="AW825" s="628"/>
      <c r="AX825" s="843" t="e">
        <f aca="false">IF($AT$44="region",IF($E825=AX$762,$S825,""),IF($G825=AX$762,$S825,""))</f>
        <v>#REF!</v>
      </c>
      <c r="AY825" s="843" t="e">
        <f aca="false">IF($AT$44="Region",IF($E825=AX$762,$T825,""),IF($G825=AX$762,$T825,""))</f>
        <v>#REF!</v>
      </c>
      <c r="AZ825" s="628"/>
      <c r="BA825" s="843" t="e">
        <f aca="false">IF($AT$44="region",IF($E825=BA$762,$S825,""),IF($G825=BA$762,$S825,""))</f>
        <v>#REF!</v>
      </c>
      <c r="BB825" s="843" t="e">
        <f aca="false">IF($AT$44="Region",IF($E825=BA$762,$T825,""),IF($G825=BA$762,$T825,""))</f>
        <v>#REF!</v>
      </c>
      <c r="BC825" s="628"/>
      <c r="BD825" s="843" t="e">
        <f aca="false">IF($AT$44="region",IF($E825=BD$762,$S825,""),IF($G825=BD$762,$S825,""))</f>
        <v>#REF!</v>
      </c>
      <c r="BE825" s="843" t="e">
        <f aca="false">IF($AT$44="Region",IF($E825=BD$762,$T825,""),IF($G825=BD$762,$T825,""))</f>
        <v>#REF!</v>
      </c>
      <c r="BF825" s="628"/>
      <c r="BG825" s="843" t="e">
        <f aca="false">IF($AT$44="region",IF($E825=BG$762,$S825,""),IF($G825=BG$762,$S825,""))</f>
        <v>#REF!</v>
      </c>
      <c r="BH825" s="843" t="e">
        <f aca="false">IF($AT$44="Region",IF($E825=BG$762,$T825,""),IF($G825=BG$762,$T825,""))</f>
        <v>#REF!</v>
      </c>
      <c r="BI825" s="628"/>
      <c r="BJ825" s="843" t="str">
        <f aca="false">IF($E825=$BJ$47,S825,"")</f>
        <v/>
      </c>
      <c r="BK825" s="843" t="str">
        <f aca="false">IF($E825=$BJ$47,T825,"")</f>
        <v/>
      </c>
      <c r="BL825" s="628"/>
      <c r="BM825" s="843" t="str">
        <f aca="false">IF($E825=$BM$47,S825,"")</f>
        <v/>
      </c>
      <c r="BN825" s="843" t="str">
        <f aca="false">IF($E825=$BM$47,T825,"")</f>
        <v/>
      </c>
      <c r="BO825" s="628"/>
      <c r="BP825" s="843" t="str">
        <f aca="false">IF($E825=$BP$47,S825,"")</f>
        <v/>
      </c>
      <c r="BQ825" s="843" t="str">
        <f aca="false">IF($E825=$BP$47,T825,"")</f>
        <v/>
      </c>
      <c r="BR825" s="628"/>
      <c r="BS825" s="843" t="str">
        <f aca="false">IF($E825=$BS$47,S825,"")</f>
        <v/>
      </c>
      <c r="BT825" s="843" t="str">
        <f aca="false">IF($E825=$BS$47,T825,"")</f>
        <v/>
      </c>
      <c r="BU825" s="628"/>
      <c r="BV825" s="860"/>
    </row>
    <row r="826" s="810" customFormat="true" ht="15" hidden="false" customHeight="false" outlineLevel="0" collapsed="false">
      <c r="A826" s="828" t="n">
        <v>10</v>
      </c>
      <c r="B826" s="829" t="str">
        <f aca="false">CONCATENATE(E826,": ",C826)</f>
        <v>: </v>
      </c>
      <c r="C826" s="831"/>
      <c r="D826" s="831"/>
      <c r="E826" s="831"/>
      <c r="F826" s="830"/>
      <c r="G826" s="831"/>
      <c r="H826" s="832"/>
      <c r="I826" s="830"/>
      <c r="J826" s="830"/>
      <c r="K826" s="833"/>
      <c r="L826" s="834"/>
      <c r="M826" s="833"/>
      <c r="N826" s="836" t="s">
        <v>638</v>
      </c>
      <c r="O826" s="837"/>
      <c r="P826" s="833"/>
      <c r="Q826" s="838"/>
      <c r="R826" s="839"/>
      <c r="S826" s="840" t="str">
        <f aca="false">IF(R826="Y","",IF(AND(M826="",K826=""),"",IF(M826="",K826,M826)))</f>
        <v/>
      </c>
      <c r="T826" s="841" t="str">
        <f aca="false">IF(S826="","",IF($S$845="Y",U826,IF(S826&gt;=$S$837-$AB$35*$S$841,IF(S826&lt;=$S$837+$AB$35*$S$841,S826,""),"")))</f>
        <v/>
      </c>
      <c r="U826" s="840" t="str">
        <f aca="false">IF(R826="Y","",IF(AND(M826="",K826=""),"",IF(M826="",K826*O826,M826*O826)))</f>
        <v/>
      </c>
      <c r="V826" s="842" t="str">
        <f aca="false">IF(AND(N826="",L826=""),"",IF(N826="",L826,N826))</f>
        <v>t C/ha</v>
      </c>
      <c r="W826" s="628"/>
      <c r="X826" s="628"/>
      <c r="Z826" s="727"/>
      <c r="AP826" s="860"/>
      <c r="AQ826" s="628"/>
      <c r="AR826" s="628"/>
      <c r="AS826" s="844"/>
      <c r="AT826" s="628"/>
      <c r="AU826" s="843" t="e">
        <f aca="false">IF($AT$44="region",IF($E826=AU$762,$S826,""),IF($G826=AU$762,$S826,""))</f>
        <v>#REF!</v>
      </c>
      <c r="AV826" s="843" t="e">
        <f aca="false">IF($AT$44="Region",IF($E826=AU$762,$T826,""),IF($G826=AU$762,$T826,""))</f>
        <v>#REF!</v>
      </c>
      <c r="AW826" s="628"/>
      <c r="AX826" s="843" t="e">
        <f aca="false">IF($AT$44="region",IF($E826=AX$762,$S826,""),IF($G826=AX$762,$S826,""))</f>
        <v>#REF!</v>
      </c>
      <c r="AY826" s="843" t="e">
        <f aca="false">IF($AT$44="Region",IF($E826=AX$762,$T826,""),IF($G826=AX$762,$T826,""))</f>
        <v>#REF!</v>
      </c>
      <c r="AZ826" s="628"/>
      <c r="BA826" s="843" t="e">
        <f aca="false">IF($AT$44="region",IF($E826=BA$762,$S826,""),IF($G826=BA$762,$S826,""))</f>
        <v>#REF!</v>
      </c>
      <c r="BB826" s="843" t="e">
        <f aca="false">IF($AT$44="Region",IF($E826=BA$762,$T826,""),IF($G826=BA$762,$T826,""))</f>
        <v>#REF!</v>
      </c>
      <c r="BC826" s="628"/>
      <c r="BD826" s="843" t="e">
        <f aca="false">IF($AT$44="region",IF($E826=BD$762,$S826,""),IF($G826=BD$762,$S826,""))</f>
        <v>#REF!</v>
      </c>
      <c r="BE826" s="843" t="e">
        <f aca="false">IF($AT$44="Region",IF($E826=BD$762,$T826,""),IF($G826=BD$762,$T826,""))</f>
        <v>#REF!</v>
      </c>
      <c r="BF826" s="628"/>
      <c r="BG826" s="843" t="e">
        <f aca="false">IF($AT$44="region",IF($E826=BG$762,$S826,""),IF($G826=BG$762,$S826,""))</f>
        <v>#REF!</v>
      </c>
      <c r="BH826" s="843" t="e">
        <f aca="false">IF($AT$44="Region",IF($E826=BG$762,$T826,""),IF($G826=BG$762,$T826,""))</f>
        <v>#REF!</v>
      </c>
      <c r="BI826" s="628"/>
      <c r="BJ826" s="843" t="str">
        <f aca="false">IF($E826=$BJ$47,S826,"")</f>
        <v/>
      </c>
      <c r="BK826" s="843" t="str">
        <f aca="false">IF($E826=$BJ$47,T826,"")</f>
        <v/>
      </c>
      <c r="BL826" s="628"/>
      <c r="BM826" s="843" t="str">
        <f aca="false">IF($E826=$BM$47,S826,"")</f>
        <v/>
      </c>
      <c r="BN826" s="843" t="str">
        <f aca="false">IF($E826=$BM$47,T826,"")</f>
        <v/>
      </c>
      <c r="BO826" s="628"/>
      <c r="BP826" s="843" t="str">
        <f aca="false">IF($E826=$BP$47,S826,"")</f>
        <v/>
      </c>
      <c r="BQ826" s="843" t="str">
        <f aca="false">IF($E826=$BP$47,T826,"")</f>
        <v/>
      </c>
      <c r="BR826" s="628"/>
      <c r="BS826" s="843" t="str">
        <f aca="false">IF($E826=$BS$47,S826,"")</f>
        <v/>
      </c>
      <c r="BT826" s="843" t="str">
        <f aca="false">IF($E826=$BS$47,T826,"")</f>
        <v/>
      </c>
      <c r="BU826" s="628"/>
      <c r="BV826" s="860"/>
    </row>
    <row r="827" s="810" customFormat="true" ht="15" hidden="false" customHeight="false" outlineLevel="0" collapsed="false">
      <c r="A827" s="828" t="n">
        <v>11</v>
      </c>
      <c r="B827" s="829" t="str">
        <f aca="false">CONCATENATE(E827,": ",C827)</f>
        <v>: </v>
      </c>
      <c r="C827" s="831"/>
      <c r="D827" s="831"/>
      <c r="E827" s="831"/>
      <c r="F827" s="830"/>
      <c r="G827" s="831"/>
      <c r="H827" s="832"/>
      <c r="I827" s="830"/>
      <c r="J827" s="830"/>
      <c r="K827" s="833"/>
      <c r="L827" s="834"/>
      <c r="M827" s="833"/>
      <c r="N827" s="836" t="s">
        <v>638</v>
      </c>
      <c r="O827" s="837"/>
      <c r="P827" s="833"/>
      <c r="Q827" s="838"/>
      <c r="R827" s="839"/>
      <c r="S827" s="840" t="str">
        <f aca="false">IF(R827="Y","",IF(AND(M827="",K827=""),"",IF(M827="",K827,M827)))</f>
        <v/>
      </c>
      <c r="T827" s="841" t="str">
        <f aca="false">IF(S827="","",IF($S$845="Y",U827,IF(S827&gt;=$S$837-$AB$35*$S$841,IF(S827&lt;=$S$837+$AB$35*$S$841,S827,""),"")))</f>
        <v/>
      </c>
      <c r="U827" s="840" t="str">
        <f aca="false">IF(R827="Y","",IF(AND(M827="",K827=""),"",IF(M827="",K827*O827,M827*O827)))</f>
        <v/>
      </c>
      <c r="V827" s="842" t="str">
        <f aca="false">IF(AND(N827="",L827=""),"",IF(N827="",L827,N827))</f>
        <v>t C/ha</v>
      </c>
      <c r="W827" s="628"/>
      <c r="X827" s="628"/>
      <c r="Z827" s="727"/>
      <c r="AP827" s="860"/>
      <c r="AQ827" s="628"/>
      <c r="AR827" s="628"/>
      <c r="AS827" s="844"/>
      <c r="AT827" s="628"/>
      <c r="AU827" s="843" t="e">
        <f aca="false">IF($AT$44="region",IF($E827=AU$762,$S827,""),IF($G827=AU$762,$S827,""))</f>
        <v>#REF!</v>
      </c>
      <c r="AV827" s="843" t="e">
        <f aca="false">IF($AT$44="Region",IF($E827=AU$762,$T827,""),IF($G827=AU$762,$T827,""))</f>
        <v>#REF!</v>
      </c>
      <c r="AW827" s="628"/>
      <c r="AX827" s="843" t="e">
        <f aca="false">IF($AT$44="region",IF($E827=AX$762,$S827,""),IF($G827=AX$762,$S827,""))</f>
        <v>#REF!</v>
      </c>
      <c r="AY827" s="843" t="e">
        <f aca="false">IF($AT$44="Region",IF($E827=AX$762,$T827,""),IF($G827=AX$762,$T827,""))</f>
        <v>#REF!</v>
      </c>
      <c r="AZ827" s="628"/>
      <c r="BA827" s="843" t="e">
        <f aca="false">IF($AT$44="region",IF($E827=BA$762,$S827,""),IF($G827=BA$762,$S827,""))</f>
        <v>#REF!</v>
      </c>
      <c r="BB827" s="843" t="e">
        <f aca="false">IF($AT$44="Region",IF($E827=BA$762,$T827,""),IF($G827=BA$762,$T827,""))</f>
        <v>#REF!</v>
      </c>
      <c r="BC827" s="628"/>
      <c r="BD827" s="843" t="e">
        <f aca="false">IF($AT$44="region",IF($E827=BD$762,$S827,""),IF($G827=BD$762,$S827,""))</f>
        <v>#REF!</v>
      </c>
      <c r="BE827" s="843" t="e">
        <f aca="false">IF($AT$44="Region",IF($E827=BD$762,$T827,""),IF($G827=BD$762,$T827,""))</f>
        <v>#REF!</v>
      </c>
      <c r="BF827" s="628"/>
      <c r="BG827" s="843" t="e">
        <f aca="false">IF($AT$44="region",IF($E827=BG$762,$S827,""),IF($G827=BG$762,$S827,""))</f>
        <v>#REF!</v>
      </c>
      <c r="BH827" s="843" t="e">
        <f aca="false">IF($AT$44="Region",IF($E827=BG$762,$T827,""),IF($G827=BG$762,$T827,""))</f>
        <v>#REF!</v>
      </c>
      <c r="BI827" s="628"/>
      <c r="BJ827" s="843" t="str">
        <f aca="false">IF($E827=$BJ$47,S827,"")</f>
        <v/>
      </c>
      <c r="BK827" s="843" t="str">
        <f aca="false">IF($E827=$BJ$47,T827,"")</f>
        <v/>
      </c>
      <c r="BL827" s="628"/>
      <c r="BM827" s="843" t="str">
        <f aca="false">IF($E827=$BM$47,S827,"")</f>
        <v/>
      </c>
      <c r="BN827" s="843" t="str">
        <f aca="false">IF($E827=$BM$47,T827,"")</f>
        <v/>
      </c>
      <c r="BO827" s="628"/>
      <c r="BP827" s="843" t="str">
        <f aca="false">IF($E827=$BP$47,S827,"")</f>
        <v/>
      </c>
      <c r="BQ827" s="843" t="str">
        <f aca="false">IF($E827=$BP$47,T827,"")</f>
        <v/>
      </c>
      <c r="BR827" s="628"/>
      <c r="BS827" s="843" t="str">
        <f aca="false">IF($E827=$BS$47,S827,"")</f>
        <v/>
      </c>
      <c r="BT827" s="843" t="str">
        <f aca="false">IF($E827=$BS$47,T827,"")</f>
        <v/>
      </c>
      <c r="BU827" s="628"/>
      <c r="BV827" s="860"/>
    </row>
    <row r="828" s="810" customFormat="true" ht="15" hidden="false" customHeight="false" outlineLevel="0" collapsed="false">
      <c r="A828" s="828" t="n">
        <v>12</v>
      </c>
      <c r="B828" s="829" t="str">
        <f aca="false">CONCATENATE(E828,": ",C828)</f>
        <v>: </v>
      </c>
      <c r="C828" s="831"/>
      <c r="D828" s="831"/>
      <c r="E828" s="831"/>
      <c r="F828" s="830"/>
      <c r="G828" s="831"/>
      <c r="H828" s="832"/>
      <c r="I828" s="830"/>
      <c r="J828" s="830"/>
      <c r="K828" s="833"/>
      <c r="L828" s="834"/>
      <c r="M828" s="833"/>
      <c r="N828" s="836" t="s">
        <v>638</v>
      </c>
      <c r="O828" s="837"/>
      <c r="P828" s="833"/>
      <c r="Q828" s="838"/>
      <c r="R828" s="839"/>
      <c r="S828" s="840" t="str">
        <f aca="false">IF(R828="Y","",IF(AND(M828="",K828=""),"",IF(M828="",K828,M828)))</f>
        <v/>
      </c>
      <c r="T828" s="841" t="str">
        <f aca="false">IF(S828="","",IF($S$845="Y",U828,IF(S828&gt;=$S$837-$AB$35*$S$841,IF(S828&lt;=$S$837+$AB$35*$S$841,S828,""),"")))</f>
        <v/>
      </c>
      <c r="U828" s="840" t="str">
        <f aca="false">IF(R828="Y","",IF(AND(M828="",K828=""),"",IF(M828="",K828*O828,M828*O828)))</f>
        <v/>
      </c>
      <c r="V828" s="842" t="str">
        <f aca="false">IF(AND(N828="",L828=""),"",IF(N828="",L828,N828))</f>
        <v>t C/ha</v>
      </c>
      <c r="W828" s="628"/>
      <c r="X828" s="628"/>
      <c r="Z828" s="727"/>
      <c r="AP828" s="860"/>
      <c r="AQ828" s="628"/>
      <c r="AR828" s="628"/>
      <c r="AS828" s="844"/>
      <c r="AT828" s="628"/>
      <c r="AU828" s="843" t="e">
        <f aca="false">IF($AT$44="region",IF($E828=AU$762,$S828,""),IF($G828=AU$762,$S828,""))</f>
        <v>#REF!</v>
      </c>
      <c r="AV828" s="843" t="e">
        <f aca="false">IF($AT$44="Region",IF($E828=AU$762,$T828,""),IF($G828=AU$762,$T828,""))</f>
        <v>#REF!</v>
      </c>
      <c r="AW828" s="628"/>
      <c r="AX828" s="843" t="e">
        <f aca="false">IF($AT$44="region",IF($E828=AX$762,$S828,""),IF($G828=AX$762,$S828,""))</f>
        <v>#REF!</v>
      </c>
      <c r="AY828" s="843" t="e">
        <f aca="false">IF($AT$44="Region",IF($E828=AX$762,$T828,""),IF($G828=AX$762,$T828,""))</f>
        <v>#REF!</v>
      </c>
      <c r="AZ828" s="628"/>
      <c r="BA828" s="843" t="e">
        <f aca="false">IF($AT$44="region",IF($E828=BA$762,$S828,""),IF($G828=BA$762,$S828,""))</f>
        <v>#REF!</v>
      </c>
      <c r="BB828" s="843" t="e">
        <f aca="false">IF($AT$44="Region",IF($E828=BA$762,$T828,""),IF($G828=BA$762,$T828,""))</f>
        <v>#REF!</v>
      </c>
      <c r="BC828" s="628"/>
      <c r="BD828" s="843" t="e">
        <f aca="false">IF($AT$44="region",IF($E828=BD$762,$S828,""),IF($G828=BD$762,$S828,""))</f>
        <v>#REF!</v>
      </c>
      <c r="BE828" s="843" t="e">
        <f aca="false">IF($AT$44="Region",IF($E828=BD$762,$T828,""),IF($G828=BD$762,$T828,""))</f>
        <v>#REF!</v>
      </c>
      <c r="BF828" s="628"/>
      <c r="BG828" s="843" t="e">
        <f aca="false">IF($AT$44="region",IF($E828=BG$762,$S828,""),IF($G828=BG$762,$S828,""))</f>
        <v>#REF!</v>
      </c>
      <c r="BH828" s="843" t="e">
        <f aca="false">IF($AT$44="Region",IF($E828=BG$762,$T828,""),IF($G828=BG$762,$T828,""))</f>
        <v>#REF!</v>
      </c>
      <c r="BI828" s="628"/>
      <c r="BJ828" s="843" t="str">
        <f aca="false">IF($E828=$BJ$47,S828,"")</f>
        <v/>
      </c>
      <c r="BK828" s="843" t="str">
        <f aca="false">IF($E828=$BJ$47,T828,"")</f>
        <v/>
      </c>
      <c r="BL828" s="628"/>
      <c r="BM828" s="843" t="str">
        <f aca="false">IF($E828=$BM$47,S828,"")</f>
        <v/>
      </c>
      <c r="BN828" s="843" t="str">
        <f aca="false">IF($E828=$BM$47,T828,"")</f>
        <v/>
      </c>
      <c r="BO828" s="628"/>
      <c r="BP828" s="843" t="str">
        <f aca="false">IF($E828=$BP$47,S828,"")</f>
        <v/>
      </c>
      <c r="BQ828" s="843" t="str">
        <f aca="false">IF($E828=$BP$47,T828,"")</f>
        <v/>
      </c>
      <c r="BR828" s="628"/>
      <c r="BS828" s="843" t="str">
        <f aca="false">IF($E828=$BS$47,S828,"")</f>
        <v/>
      </c>
      <c r="BT828" s="843" t="str">
        <f aca="false">IF($E828=$BS$47,T828,"")</f>
        <v/>
      </c>
      <c r="BU828" s="628"/>
      <c r="BV828" s="860"/>
    </row>
    <row r="829" s="810" customFormat="true" ht="15" hidden="false" customHeight="false" outlineLevel="0" collapsed="false">
      <c r="A829" s="828" t="n">
        <v>13</v>
      </c>
      <c r="B829" s="829" t="str">
        <f aca="false">CONCATENATE(E829,": ",C829)</f>
        <v>: </v>
      </c>
      <c r="C829" s="831"/>
      <c r="D829" s="831"/>
      <c r="E829" s="831"/>
      <c r="F829" s="830"/>
      <c r="G829" s="831"/>
      <c r="H829" s="832"/>
      <c r="I829" s="830"/>
      <c r="J829" s="830"/>
      <c r="K829" s="833"/>
      <c r="L829" s="834"/>
      <c r="M829" s="833"/>
      <c r="N829" s="836" t="s">
        <v>638</v>
      </c>
      <c r="O829" s="837"/>
      <c r="P829" s="833"/>
      <c r="Q829" s="838"/>
      <c r="R829" s="839"/>
      <c r="S829" s="840" t="str">
        <f aca="false">IF(R829="Y","",IF(AND(M829="",K829=""),"",IF(M829="",K829,M829)))</f>
        <v/>
      </c>
      <c r="T829" s="841" t="str">
        <f aca="false">IF(S829="","",IF($S$845="Y",U829,IF(S829&gt;=$S$837-$AB$35*$S$841,IF(S829&lt;=$S$837+$AB$35*$S$841,S829,""),"")))</f>
        <v/>
      </c>
      <c r="U829" s="840" t="str">
        <f aca="false">IF(R829="Y","",IF(AND(M829="",K829=""),"",IF(M829="",K829*O829,M829*O829)))</f>
        <v/>
      </c>
      <c r="V829" s="842" t="str">
        <f aca="false">IF(AND(N829="",L829=""),"",IF(N829="",L829,N829))</f>
        <v>t C/ha</v>
      </c>
      <c r="W829" s="628"/>
      <c r="X829" s="628"/>
      <c r="Z829" s="727"/>
      <c r="AP829" s="860"/>
      <c r="AQ829" s="628"/>
      <c r="AR829" s="628"/>
      <c r="AS829" s="844"/>
      <c r="AT829" s="628"/>
      <c r="AU829" s="843" t="e">
        <f aca="false">IF($AT$44="region",IF($E829=AU$762,$S829,""),IF($G829=AU$762,$S829,""))</f>
        <v>#REF!</v>
      </c>
      <c r="AV829" s="843" t="e">
        <f aca="false">IF($AT$44="Region",IF($E829=AU$762,$T829,""),IF($G829=AU$762,$T829,""))</f>
        <v>#REF!</v>
      </c>
      <c r="AW829" s="628"/>
      <c r="AX829" s="843" t="e">
        <f aca="false">IF($AT$44="region",IF($E829=AX$762,$S829,""),IF($G829=AX$762,$S829,""))</f>
        <v>#REF!</v>
      </c>
      <c r="AY829" s="843" t="e">
        <f aca="false">IF($AT$44="Region",IF($E829=AX$762,$T829,""),IF($G829=AX$762,$T829,""))</f>
        <v>#REF!</v>
      </c>
      <c r="AZ829" s="628"/>
      <c r="BA829" s="843" t="e">
        <f aca="false">IF($AT$44="region",IF($E829=BA$762,$S829,""),IF($G829=BA$762,$S829,""))</f>
        <v>#REF!</v>
      </c>
      <c r="BB829" s="843" t="e">
        <f aca="false">IF($AT$44="Region",IF($E829=BA$762,$T829,""),IF($G829=BA$762,$T829,""))</f>
        <v>#REF!</v>
      </c>
      <c r="BC829" s="628"/>
      <c r="BD829" s="843" t="e">
        <f aca="false">IF($AT$44="region",IF($E829=BD$762,$S829,""),IF($G829=BD$762,$S829,""))</f>
        <v>#REF!</v>
      </c>
      <c r="BE829" s="843" t="e">
        <f aca="false">IF($AT$44="Region",IF($E829=BD$762,$T829,""),IF($G829=BD$762,$T829,""))</f>
        <v>#REF!</v>
      </c>
      <c r="BF829" s="628"/>
      <c r="BG829" s="843" t="e">
        <f aca="false">IF($AT$44="region",IF($E829=BG$762,$S829,""),IF($G829=BG$762,$S829,""))</f>
        <v>#REF!</v>
      </c>
      <c r="BH829" s="843" t="e">
        <f aca="false">IF($AT$44="Region",IF($E829=BG$762,$T829,""),IF($G829=BG$762,$T829,""))</f>
        <v>#REF!</v>
      </c>
      <c r="BI829" s="628"/>
      <c r="BJ829" s="843" t="str">
        <f aca="false">IF($E829=$BJ$47,S829,"")</f>
        <v/>
      </c>
      <c r="BK829" s="843" t="str">
        <f aca="false">IF($E829=$BJ$47,T829,"")</f>
        <v/>
      </c>
      <c r="BL829" s="628"/>
      <c r="BM829" s="843" t="str">
        <f aca="false">IF($E829=$BM$47,S829,"")</f>
        <v/>
      </c>
      <c r="BN829" s="843" t="str">
        <f aca="false">IF($E829=$BM$47,T829,"")</f>
        <v/>
      </c>
      <c r="BO829" s="628"/>
      <c r="BP829" s="843" t="str">
        <f aca="false">IF($E829=$BP$47,S829,"")</f>
        <v/>
      </c>
      <c r="BQ829" s="843" t="str">
        <f aca="false">IF($E829=$BP$47,T829,"")</f>
        <v/>
      </c>
      <c r="BR829" s="628"/>
      <c r="BS829" s="843" t="str">
        <f aca="false">IF($E829=$BS$47,S829,"")</f>
        <v/>
      </c>
      <c r="BT829" s="843" t="str">
        <f aca="false">IF($E829=$BS$47,T829,"")</f>
        <v/>
      </c>
      <c r="BU829" s="628"/>
      <c r="BV829" s="860"/>
    </row>
    <row r="830" s="810" customFormat="true" ht="15" hidden="false" customHeight="false" outlineLevel="0" collapsed="false">
      <c r="A830" s="828" t="n">
        <v>14</v>
      </c>
      <c r="B830" s="829" t="str">
        <f aca="false">CONCATENATE(E830,": ",C830)</f>
        <v>: </v>
      </c>
      <c r="C830" s="831"/>
      <c r="D830" s="831"/>
      <c r="E830" s="831"/>
      <c r="F830" s="830"/>
      <c r="G830" s="831"/>
      <c r="H830" s="832"/>
      <c r="I830" s="830"/>
      <c r="J830" s="830"/>
      <c r="K830" s="833"/>
      <c r="L830" s="834"/>
      <c r="M830" s="833"/>
      <c r="N830" s="836" t="s">
        <v>638</v>
      </c>
      <c r="O830" s="837"/>
      <c r="P830" s="833"/>
      <c r="Q830" s="838"/>
      <c r="R830" s="839"/>
      <c r="S830" s="840" t="str">
        <f aca="false">IF(R830="Y","",IF(AND(M830="",K830=""),"",IF(M830="",K830,M830)))</f>
        <v/>
      </c>
      <c r="T830" s="841" t="str">
        <f aca="false">IF(S830="","",IF($S$845="Y",U830,IF(S830&gt;=$S$837-$AB$35*$S$841,IF(S830&lt;=$S$837+$AB$35*$S$841,S830,""),"")))</f>
        <v/>
      </c>
      <c r="U830" s="840" t="str">
        <f aca="false">IF(R830="Y","",IF(AND(M830="",K830=""),"",IF(M830="",K830*O830,M830*O830)))</f>
        <v/>
      </c>
      <c r="V830" s="842" t="str">
        <f aca="false">IF(AND(N830="",L830=""),"",IF(N830="",L830,N830))</f>
        <v>t C/ha</v>
      </c>
      <c r="W830" s="628"/>
      <c r="X830" s="628"/>
      <c r="Z830" s="727"/>
      <c r="AP830" s="860"/>
      <c r="AQ830" s="628"/>
      <c r="AR830" s="628"/>
      <c r="AS830" s="844"/>
      <c r="AT830" s="628"/>
      <c r="AU830" s="843" t="e">
        <f aca="false">IF($AT$44="region",IF($E830=AU$762,$S830,""),IF($G830=AU$762,$S830,""))</f>
        <v>#REF!</v>
      </c>
      <c r="AV830" s="843" t="e">
        <f aca="false">IF($AT$44="Region",IF($E830=AU$762,$T830,""),IF($G830=AU$762,$T830,""))</f>
        <v>#REF!</v>
      </c>
      <c r="AW830" s="628"/>
      <c r="AX830" s="843" t="e">
        <f aca="false">IF($AT$44="region",IF($E830=AX$762,$S830,""),IF($G830=AX$762,$S830,""))</f>
        <v>#REF!</v>
      </c>
      <c r="AY830" s="843" t="e">
        <f aca="false">IF($AT$44="Region",IF($E830=AX$762,$T830,""),IF($G830=AX$762,$T830,""))</f>
        <v>#REF!</v>
      </c>
      <c r="AZ830" s="628"/>
      <c r="BA830" s="843" t="e">
        <f aca="false">IF($AT$44="region",IF($E830=BA$762,$S830,""),IF($G830=BA$762,$S830,""))</f>
        <v>#REF!</v>
      </c>
      <c r="BB830" s="843" t="e">
        <f aca="false">IF($AT$44="Region",IF($E830=BA$762,$T830,""),IF($G830=BA$762,$T830,""))</f>
        <v>#REF!</v>
      </c>
      <c r="BC830" s="628"/>
      <c r="BD830" s="843" t="e">
        <f aca="false">IF($AT$44="region",IF($E830=BD$762,$S830,""),IF($G830=BD$762,$S830,""))</f>
        <v>#REF!</v>
      </c>
      <c r="BE830" s="843" t="e">
        <f aca="false">IF($AT$44="Region",IF($E830=BD$762,$T830,""),IF($G830=BD$762,$T830,""))</f>
        <v>#REF!</v>
      </c>
      <c r="BF830" s="628"/>
      <c r="BG830" s="843" t="e">
        <f aca="false">IF($AT$44="region",IF($E830=BG$762,$S830,""),IF($G830=BG$762,$S830,""))</f>
        <v>#REF!</v>
      </c>
      <c r="BH830" s="843" t="e">
        <f aca="false">IF($AT$44="Region",IF($E830=BG$762,$T830,""),IF($G830=BG$762,$T830,""))</f>
        <v>#REF!</v>
      </c>
      <c r="BI830" s="628"/>
      <c r="BJ830" s="843" t="str">
        <f aca="false">IF($E830=$BJ$47,S830,"")</f>
        <v/>
      </c>
      <c r="BK830" s="843" t="str">
        <f aca="false">IF($E830=$BJ$47,T830,"")</f>
        <v/>
      </c>
      <c r="BL830" s="628"/>
      <c r="BM830" s="843" t="str">
        <f aca="false">IF($E830=$BM$47,S830,"")</f>
        <v/>
      </c>
      <c r="BN830" s="843" t="str">
        <f aca="false">IF($E830=$BM$47,T830,"")</f>
        <v/>
      </c>
      <c r="BO830" s="628"/>
      <c r="BP830" s="843" t="str">
        <f aca="false">IF($E830=$BP$47,S830,"")</f>
        <v/>
      </c>
      <c r="BQ830" s="843" t="str">
        <f aca="false">IF($E830=$BP$47,T830,"")</f>
        <v/>
      </c>
      <c r="BR830" s="628"/>
      <c r="BS830" s="843" t="str">
        <f aca="false">IF($E830=$BS$47,S830,"")</f>
        <v/>
      </c>
      <c r="BT830" s="843" t="str">
        <f aca="false">IF($E830=$BS$47,T830,"")</f>
        <v/>
      </c>
      <c r="BU830" s="628"/>
      <c r="BV830" s="860"/>
    </row>
    <row r="831" s="810" customFormat="true" ht="15" hidden="false" customHeight="false" outlineLevel="0" collapsed="false">
      <c r="A831" s="828" t="n">
        <v>15</v>
      </c>
      <c r="B831" s="829" t="str">
        <f aca="false">CONCATENATE(E831,": ",C831)</f>
        <v>: </v>
      </c>
      <c r="C831" s="831"/>
      <c r="D831" s="831"/>
      <c r="E831" s="831"/>
      <c r="F831" s="830"/>
      <c r="G831" s="831"/>
      <c r="H831" s="832"/>
      <c r="I831" s="830"/>
      <c r="J831" s="830"/>
      <c r="K831" s="833"/>
      <c r="L831" s="834"/>
      <c r="M831" s="833"/>
      <c r="N831" s="836" t="s">
        <v>638</v>
      </c>
      <c r="O831" s="837"/>
      <c r="P831" s="833"/>
      <c r="Q831" s="838"/>
      <c r="R831" s="839"/>
      <c r="S831" s="840" t="str">
        <f aca="false">IF(R831="Y","",IF(AND(M831="",K831=""),"",IF(M831="",K831,M831)))</f>
        <v/>
      </c>
      <c r="T831" s="841" t="str">
        <f aca="false">IF(S831="","",IF($S$845="Y",U831,IF(S831&gt;=$S$837-$AB$35*$S$841,IF(S831&lt;=$S$837+$AB$35*$S$841,S831,""),"")))</f>
        <v/>
      </c>
      <c r="U831" s="840" t="str">
        <f aca="false">IF(R831="Y","",IF(AND(M831="",K831=""),"",IF(M831="",K831*O831,M831*O831)))</f>
        <v/>
      </c>
      <c r="V831" s="842" t="str">
        <f aca="false">IF(AND(N831="",L831=""),"",IF(N831="",L831,N831))</f>
        <v>t C/ha</v>
      </c>
      <c r="W831" s="628"/>
      <c r="X831" s="628"/>
      <c r="Z831" s="727"/>
      <c r="AP831" s="860"/>
      <c r="AQ831" s="628"/>
      <c r="AR831" s="628"/>
      <c r="AS831" s="844"/>
      <c r="AT831" s="628"/>
      <c r="AU831" s="843" t="e">
        <f aca="false">IF($AT$44="region",IF($E831=AU$762,$S831,""),IF($G831=AU$762,$S831,""))</f>
        <v>#REF!</v>
      </c>
      <c r="AV831" s="843" t="e">
        <f aca="false">IF($AT$44="Region",IF($E831=AU$762,$T831,""),IF($G831=AU$762,$T831,""))</f>
        <v>#REF!</v>
      </c>
      <c r="AW831" s="628"/>
      <c r="AX831" s="843" t="e">
        <f aca="false">IF($AT$44="region",IF($E831=AX$762,$S831,""),IF($G831=AX$762,$S831,""))</f>
        <v>#REF!</v>
      </c>
      <c r="AY831" s="843" t="e">
        <f aca="false">IF($AT$44="Region",IF($E831=AX$762,$T831,""),IF($G831=AX$762,$T831,""))</f>
        <v>#REF!</v>
      </c>
      <c r="AZ831" s="628"/>
      <c r="BA831" s="843" t="e">
        <f aca="false">IF($AT$44="region",IF($E831=BA$762,$S831,""),IF($G831=BA$762,$S831,""))</f>
        <v>#REF!</v>
      </c>
      <c r="BB831" s="843" t="e">
        <f aca="false">IF($AT$44="Region",IF($E831=BA$762,$T831,""),IF($G831=BA$762,$T831,""))</f>
        <v>#REF!</v>
      </c>
      <c r="BC831" s="628"/>
      <c r="BD831" s="843" t="e">
        <f aca="false">IF($AT$44="region",IF($E831=BD$762,$S831,""),IF($G831=BD$762,$S831,""))</f>
        <v>#REF!</v>
      </c>
      <c r="BE831" s="843" t="e">
        <f aca="false">IF($AT$44="Region",IF($E831=BD$762,$T831,""),IF($G831=BD$762,$T831,""))</f>
        <v>#REF!</v>
      </c>
      <c r="BF831" s="628"/>
      <c r="BG831" s="843" t="e">
        <f aca="false">IF($AT$44="region",IF($E831=BG$762,$S831,""),IF($G831=BG$762,$S831,""))</f>
        <v>#REF!</v>
      </c>
      <c r="BH831" s="843" t="e">
        <f aca="false">IF($AT$44="Region",IF($E831=BG$762,$T831,""),IF($G831=BG$762,$T831,""))</f>
        <v>#REF!</v>
      </c>
      <c r="BI831" s="628"/>
      <c r="BJ831" s="843" t="str">
        <f aca="false">IF($E831=$BJ$47,S831,"")</f>
        <v/>
      </c>
      <c r="BK831" s="843" t="str">
        <f aca="false">IF($E831=$BJ$47,T831,"")</f>
        <v/>
      </c>
      <c r="BL831" s="628"/>
      <c r="BM831" s="843" t="str">
        <f aca="false">IF($E831=$BM$47,S831,"")</f>
        <v/>
      </c>
      <c r="BN831" s="843" t="str">
        <f aca="false">IF($E831=$BM$47,T831,"")</f>
        <v/>
      </c>
      <c r="BO831" s="628"/>
      <c r="BP831" s="843" t="str">
        <f aca="false">IF($E831=$BP$47,S831,"")</f>
        <v/>
      </c>
      <c r="BQ831" s="843" t="str">
        <f aca="false">IF($E831=$BP$47,T831,"")</f>
        <v/>
      </c>
      <c r="BR831" s="628"/>
      <c r="BS831" s="843" t="str">
        <f aca="false">IF($E831=$BS$47,S831,"")</f>
        <v/>
      </c>
      <c r="BT831" s="843" t="str">
        <f aca="false">IF($E831=$BS$47,T831,"")</f>
        <v/>
      </c>
      <c r="BU831" s="628"/>
      <c r="BV831" s="860"/>
    </row>
    <row r="832" s="810" customFormat="true" ht="15" hidden="false" customHeight="false" outlineLevel="0" collapsed="false">
      <c r="A832" s="828" t="n">
        <v>16</v>
      </c>
      <c r="B832" s="829" t="str">
        <f aca="false">CONCATENATE(E832,": ",C832)</f>
        <v>: </v>
      </c>
      <c r="C832" s="831"/>
      <c r="D832" s="831"/>
      <c r="E832" s="831"/>
      <c r="F832" s="830"/>
      <c r="G832" s="831"/>
      <c r="H832" s="832"/>
      <c r="I832" s="830"/>
      <c r="J832" s="830"/>
      <c r="K832" s="833"/>
      <c r="L832" s="834"/>
      <c r="M832" s="833"/>
      <c r="N832" s="836" t="s">
        <v>638</v>
      </c>
      <c r="O832" s="837"/>
      <c r="P832" s="833"/>
      <c r="Q832" s="838"/>
      <c r="R832" s="839"/>
      <c r="S832" s="840" t="str">
        <f aca="false">IF(R832="Y","",IF(AND(M832="",K832=""),"",IF(M832="",K832,M832)))</f>
        <v/>
      </c>
      <c r="T832" s="841" t="str">
        <f aca="false">IF(S832="","",IF($S$845="Y",U832,IF(S832&gt;=$S$837-$AB$35*$S$841,IF(S832&lt;=$S$837+$AB$35*$S$841,S832,""),"")))</f>
        <v/>
      </c>
      <c r="U832" s="840" t="str">
        <f aca="false">IF(R832="Y","",IF(AND(M832="",K832=""),"",IF(M832="",K832*O832,M832*O832)))</f>
        <v/>
      </c>
      <c r="V832" s="842" t="str">
        <f aca="false">IF(AND(N832="",L832=""),"",IF(N832="",L832,N832))</f>
        <v>t C/ha</v>
      </c>
      <c r="W832" s="628"/>
      <c r="X832" s="628"/>
      <c r="Z832" s="727"/>
      <c r="AP832" s="860"/>
      <c r="AQ832" s="628"/>
      <c r="AR832" s="628"/>
      <c r="AS832" s="844"/>
      <c r="AT832" s="628"/>
      <c r="AU832" s="843" t="e">
        <f aca="false">IF($AT$44="region",IF($E832=AU$762,$S832,""),IF($G832=AU$762,$S832,""))</f>
        <v>#REF!</v>
      </c>
      <c r="AV832" s="843" t="e">
        <f aca="false">IF($AT$44="Region",IF($E832=AU$762,$T832,""),IF($G832=AU$762,$T832,""))</f>
        <v>#REF!</v>
      </c>
      <c r="AW832" s="628"/>
      <c r="AX832" s="843" t="e">
        <f aca="false">IF($AT$44="region",IF($E832=AX$762,$S832,""),IF($G832=AX$762,$S832,""))</f>
        <v>#REF!</v>
      </c>
      <c r="AY832" s="843" t="e">
        <f aca="false">IF($AT$44="Region",IF($E832=AX$762,$T832,""),IF($G832=AX$762,$T832,""))</f>
        <v>#REF!</v>
      </c>
      <c r="AZ832" s="628"/>
      <c r="BA832" s="843" t="e">
        <f aca="false">IF($AT$44="region",IF($E832=BA$762,$S832,""),IF($G832=BA$762,$S832,""))</f>
        <v>#REF!</v>
      </c>
      <c r="BB832" s="843" t="e">
        <f aca="false">IF($AT$44="Region",IF($E832=BA$762,$T832,""),IF($G832=BA$762,$T832,""))</f>
        <v>#REF!</v>
      </c>
      <c r="BC832" s="628"/>
      <c r="BD832" s="843" t="e">
        <f aca="false">IF($AT$44="region",IF($E832=BD$762,$S832,""),IF($G832=BD$762,$S832,""))</f>
        <v>#REF!</v>
      </c>
      <c r="BE832" s="843" t="e">
        <f aca="false">IF($AT$44="Region",IF($E832=BD$762,$T832,""),IF($G832=BD$762,$T832,""))</f>
        <v>#REF!</v>
      </c>
      <c r="BF832" s="628"/>
      <c r="BG832" s="843" t="e">
        <f aca="false">IF($AT$44="region",IF($E832=BG$762,$S832,""),IF($G832=BG$762,$S832,""))</f>
        <v>#REF!</v>
      </c>
      <c r="BH832" s="843" t="e">
        <f aca="false">IF($AT$44="Region",IF($E832=BG$762,$T832,""),IF($G832=BG$762,$T832,""))</f>
        <v>#REF!</v>
      </c>
      <c r="BI832" s="628"/>
      <c r="BJ832" s="843" t="str">
        <f aca="false">IF($E832=$BJ$47,S832,"")</f>
        <v/>
      </c>
      <c r="BK832" s="843" t="str">
        <f aca="false">IF($E832=$BJ$47,T832,"")</f>
        <v/>
      </c>
      <c r="BL832" s="628"/>
      <c r="BM832" s="843" t="str">
        <f aca="false">IF($E832=$BM$47,S832,"")</f>
        <v/>
      </c>
      <c r="BN832" s="843" t="str">
        <f aca="false">IF($E832=$BM$47,T832,"")</f>
        <v/>
      </c>
      <c r="BO832" s="628"/>
      <c r="BP832" s="843" t="str">
        <f aca="false">IF($E832=$BP$47,S832,"")</f>
        <v/>
      </c>
      <c r="BQ832" s="843" t="str">
        <f aca="false">IF($E832=$BP$47,T832,"")</f>
        <v/>
      </c>
      <c r="BR832" s="628"/>
      <c r="BS832" s="843" t="str">
        <f aca="false">IF($E832=$BS$47,S832,"")</f>
        <v/>
      </c>
      <c r="BT832" s="843" t="str">
        <f aca="false">IF($E832=$BS$47,T832,"")</f>
        <v/>
      </c>
      <c r="BU832" s="628"/>
      <c r="BV832" s="860"/>
    </row>
    <row r="833" s="810" customFormat="true" ht="15" hidden="false" customHeight="false" outlineLevel="0" collapsed="false">
      <c r="A833" s="828" t="n">
        <v>17</v>
      </c>
      <c r="B833" s="829" t="str">
        <f aca="false">CONCATENATE(E833,": ",C833)</f>
        <v>: </v>
      </c>
      <c r="C833" s="831"/>
      <c r="D833" s="831"/>
      <c r="E833" s="831"/>
      <c r="F833" s="830"/>
      <c r="G833" s="831"/>
      <c r="H833" s="832"/>
      <c r="I833" s="830"/>
      <c r="J833" s="830"/>
      <c r="K833" s="833"/>
      <c r="L833" s="834"/>
      <c r="M833" s="833"/>
      <c r="N833" s="836" t="s">
        <v>638</v>
      </c>
      <c r="O833" s="837"/>
      <c r="P833" s="833"/>
      <c r="Q833" s="838"/>
      <c r="R833" s="839"/>
      <c r="S833" s="840" t="str">
        <f aca="false">IF(R833="Y","",IF(AND(M833="",K833=""),"",IF(M833="",K833,M833)))</f>
        <v/>
      </c>
      <c r="T833" s="841" t="str">
        <f aca="false">IF(S833="","",IF($S$845="Y",U833,IF(S833&gt;=$S$837-$AB$35*$S$841,IF(S833&lt;=$S$837+$AB$35*$S$841,S833,""),"")))</f>
        <v/>
      </c>
      <c r="U833" s="840" t="str">
        <f aca="false">IF(R833="Y","",IF(AND(M833="",K833=""),"",IF(M833="",K833*O833,M833*O833)))</f>
        <v/>
      </c>
      <c r="V833" s="842" t="str">
        <f aca="false">IF(AND(N833="",L833=""),"",IF(N833="",L833,N833))</f>
        <v>t C/ha</v>
      </c>
      <c r="W833" s="628"/>
      <c r="X833" s="628"/>
      <c r="Z833" s="727"/>
      <c r="AP833" s="860"/>
      <c r="AQ833" s="628"/>
      <c r="AR833" s="628"/>
      <c r="AS833" s="844"/>
      <c r="AT833" s="628"/>
      <c r="AU833" s="843" t="e">
        <f aca="false">IF($AT$44="region",IF($E833=AU$762,$S833,""),IF($G833=AU$762,$S833,""))</f>
        <v>#REF!</v>
      </c>
      <c r="AV833" s="843" t="e">
        <f aca="false">IF($AT$44="Region",IF($E833=AU$762,$T833,""),IF($G833=AU$762,$T833,""))</f>
        <v>#REF!</v>
      </c>
      <c r="AW833" s="628"/>
      <c r="AX833" s="843" t="e">
        <f aca="false">IF($AT$44="region",IF($E833=AX$762,$S833,""),IF($G833=AX$762,$S833,""))</f>
        <v>#REF!</v>
      </c>
      <c r="AY833" s="843" t="e">
        <f aca="false">IF($AT$44="Region",IF($E833=AX$762,$T833,""),IF($G833=AX$762,$T833,""))</f>
        <v>#REF!</v>
      </c>
      <c r="AZ833" s="628"/>
      <c r="BA833" s="843" t="e">
        <f aca="false">IF($AT$44="region",IF($E833=BA$762,$S833,""),IF($G833=BA$762,$S833,""))</f>
        <v>#REF!</v>
      </c>
      <c r="BB833" s="843" t="e">
        <f aca="false">IF($AT$44="Region",IF($E833=BA$762,$T833,""),IF($G833=BA$762,$T833,""))</f>
        <v>#REF!</v>
      </c>
      <c r="BC833" s="628"/>
      <c r="BD833" s="843" t="e">
        <f aca="false">IF($AT$44="region",IF($E833=BD$762,$S833,""),IF($G833=BD$762,$S833,""))</f>
        <v>#REF!</v>
      </c>
      <c r="BE833" s="843" t="e">
        <f aca="false">IF($AT$44="Region",IF($E833=BD$762,$T833,""),IF($G833=BD$762,$T833,""))</f>
        <v>#REF!</v>
      </c>
      <c r="BF833" s="628"/>
      <c r="BG833" s="843" t="e">
        <f aca="false">IF($AT$44="region",IF($E833=BG$762,$S833,""),IF($G833=BG$762,$S833,""))</f>
        <v>#REF!</v>
      </c>
      <c r="BH833" s="843" t="e">
        <f aca="false">IF($AT$44="Region",IF($E833=BG$762,$T833,""),IF($G833=BG$762,$T833,""))</f>
        <v>#REF!</v>
      </c>
      <c r="BI833" s="628"/>
      <c r="BJ833" s="843" t="str">
        <f aca="false">IF($E833=$BJ$47,S833,"")</f>
        <v/>
      </c>
      <c r="BK833" s="843" t="str">
        <f aca="false">IF($E833=$BJ$47,T833,"")</f>
        <v/>
      </c>
      <c r="BL833" s="628"/>
      <c r="BM833" s="843" t="str">
        <f aca="false">IF($E833=$BM$47,S833,"")</f>
        <v/>
      </c>
      <c r="BN833" s="843" t="str">
        <f aca="false">IF($E833=$BM$47,T833,"")</f>
        <v/>
      </c>
      <c r="BO833" s="628"/>
      <c r="BP833" s="843" t="str">
        <f aca="false">IF($E833=$BP$47,S833,"")</f>
        <v/>
      </c>
      <c r="BQ833" s="843" t="str">
        <f aca="false">IF($E833=$BP$47,T833,"")</f>
        <v/>
      </c>
      <c r="BR833" s="628"/>
      <c r="BS833" s="843" t="str">
        <f aca="false">IF($E833=$BS$47,S833,"")</f>
        <v/>
      </c>
      <c r="BT833" s="843" t="str">
        <f aca="false">IF($E833=$BS$47,T833,"")</f>
        <v/>
      </c>
      <c r="BU833" s="628"/>
      <c r="BV833" s="860"/>
    </row>
    <row r="834" s="810" customFormat="true" ht="15" hidden="false" customHeight="false" outlineLevel="0" collapsed="false">
      <c r="A834" s="828" t="n">
        <v>18</v>
      </c>
      <c r="B834" s="829" t="str">
        <f aca="false">CONCATENATE(E834,": ",C834)</f>
        <v>: </v>
      </c>
      <c r="C834" s="831"/>
      <c r="D834" s="831"/>
      <c r="E834" s="831"/>
      <c r="F834" s="830"/>
      <c r="G834" s="831"/>
      <c r="H834" s="832"/>
      <c r="I834" s="830"/>
      <c r="J834" s="830"/>
      <c r="K834" s="833"/>
      <c r="L834" s="834"/>
      <c r="M834" s="833"/>
      <c r="N834" s="836" t="s">
        <v>638</v>
      </c>
      <c r="O834" s="837"/>
      <c r="P834" s="833"/>
      <c r="Q834" s="838"/>
      <c r="R834" s="839"/>
      <c r="S834" s="840" t="str">
        <f aca="false">IF(R834="Y","",IF(AND(M834="",K834=""),"",IF(M834="",K834,M834)))</f>
        <v/>
      </c>
      <c r="T834" s="841" t="str">
        <f aca="false">IF(S834="","",IF($S$845="Y",U834,IF(S834&gt;=$S$837-$AB$35*$S$841,IF(S834&lt;=$S$837+$AB$35*$S$841,S834,""),"")))</f>
        <v/>
      </c>
      <c r="U834" s="840" t="str">
        <f aca="false">IF(R834="Y","",IF(AND(M834="",K834=""),"",IF(M834="",K834*O834,M834*O834)))</f>
        <v/>
      </c>
      <c r="V834" s="842" t="str">
        <f aca="false">IF(AND(N834="",L834=""),"",IF(N834="",L834,N834))</f>
        <v>t C/ha</v>
      </c>
      <c r="W834" s="628"/>
      <c r="X834" s="628"/>
      <c r="Z834" s="727"/>
      <c r="AP834" s="860"/>
      <c r="AQ834" s="628"/>
      <c r="AR834" s="628"/>
      <c r="AS834" s="844"/>
      <c r="AT834" s="628"/>
      <c r="AU834" s="843" t="e">
        <f aca="false">IF($AT$44="region",IF($E834=AU$762,$S834,""),IF($G834=AU$762,$S834,""))</f>
        <v>#REF!</v>
      </c>
      <c r="AV834" s="843" t="e">
        <f aca="false">IF($AT$44="Region",IF($E834=AU$762,$T834,""),IF($G834=AU$762,$T834,""))</f>
        <v>#REF!</v>
      </c>
      <c r="AW834" s="628"/>
      <c r="AX834" s="843" t="e">
        <f aca="false">IF($AT$44="region",IF($E834=AX$762,$S834,""),IF($G834=AX$762,$S834,""))</f>
        <v>#REF!</v>
      </c>
      <c r="AY834" s="843" t="e">
        <f aca="false">IF($AT$44="Region",IF($E834=AX$762,$T834,""),IF($G834=AX$762,$T834,""))</f>
        <v>#REF!</v>
      </c>
      <c r="AZ834" s="628"/>
      <c r="BA834" s="843" t="e">
        <f aca="false">IF($AT$44="region",IF($E834=BA$762,$S834,""),IF($G834=BA$762,$S834,""))</f>
        <v>#REF!</v>
      </c>
      <c r="BB834" s="843" t="e">
        <f aca="false">IF($AT$44="Region",IF($E834=BA$762,$T834,""),IF($G834=BA$762,$T834,""))</f>
        <v>#REF!</v>
      </c>
      <c r="BC834" s="628"/>
      <c r="BD834" s="843" t="e">
        <f aca="false">IF($AT$44="region",IF($E834=BD$762,$S834,""),IF($G834=BD$762,$S834,""))</f>
        <v>#REF!</v>
      </c>
      <c r="BE834" s="843" t="e">
        <f aca="false">IF($AT$44="Region",IF($E834=BD$762,$T834,""),IF($G834=BD$762,$T834,""))</f>
        <v>#REF!</v>
      </c>
      <c r="BF834" s="628"/>
      <c r="BG834" s="843" t="e">
        <f aca="false">IF($AT$44="region",IF($E834=BG$762,$S834,""),IF($G834=BG$762,$S834,""))</f>
        <v>#REF!</v>
      </c>
      <c r="BH834" s="843" t="e">
        <f aca="false">IF($AT$44="Region",IF($E834=BG$762,$T834,""),IF($G834=BG$762,$T834,""))</f>
        <v>#REF!</v>
      </c>
      <c r="BI834" s="628"/>
      <c r="BJ834" s="843" t="str">
        <f aca="false">IF($E834=$BJ$47,S834,"")</f>
        <v/>
      </c>
      <c r="BK834" s="843" t="str">
        <f aca="false">IF($E834=$BJ$47,T834,"")</f>
        <v/>
      </c>
      <c r="BL834" s="628"/>
      <c r="BM834" s="843" t="str">
        <f aca="false">IF($E834=$BM$47,S834,"")</f>
        <v/>
      </c>
      <c r="BN834" s="843" t="str">
        <f aca="false">IF($E834=$BM$47,T834,"")</f>
        <v/>
      </c>
      <c r="BO834" s="628"/>
      <c r="BP834" s="843" t="str">
        <f aca="false">IF($E834=$BP$47,S834,"")</f>
        <v/>
      </c>
      <c r="BQ834" s="843" t="str">
        <f aca="false">IF($E834=$BP$47,T834,"")</f>
        <v/>
      </c>
      <c r="BR834" s="628"/>
      <c r="BS834" s="843" t="str">
        <f aca="false">IF($E834=$BS$47,S834,"")</f>
        <v/>
      </c>
      <c r="BT834" s="843" t="str">
        <f aca="false">IF($E834=$BS$47,T834,"")</f>
        <v/>
      </c>
      <c r="BU834" s="628"/>
      <c r="BV834" s="860"/>
    </row>
    <row r="835" s="810" customFormat="true" ht="15" hidden="false" customHeight="false" outlineLevel="0" collapsed="false">
      <c r="A835" s="828" t="n">
        <v>19</v>
      </c>
      <c r="B835" s="829" t="str">
        <f aca="false">CONCATENATE(E835,": ",C835)</f>
        <v>: </v>
      </c>
      <c r="C835" s="831"/>
      <c r="D835" s="831"/>
      <c r="E835" s="831"/>
      <c r="F835" s="830"/>
      <c r="G835" s="831"/>
      <c r="H835" s="832"/>
      <c r="I835" s="830"/>
      <c r="J835" s="830"/>
      <c r="K835" s="833"/>
      <c r="L835" s="834"/>
      <c r="M835" s="833"/>
      <c r="N835" s="836" t="s">
        <v>638</v>
      </c>
      <c r="O835" s="837"/>
      <c r="P835" s="833"/>
      <c r="Q835" s="838"/>
      <c r="R835" s="839"/>
      <c r="S835" s="840" t="str">
        <f aca="false">IF(R835="Y","",IF(AND(M835="",K835=""),"",IF(M835="",K835,M835)))</f>
        <v/>
      </c>
      <c r="T835" s="841" t="str">
        <f aca="false">IF(S835="","",IF($S$845="Y",U835,IF(S835&gt;=$S$837-$AB$35*$S$841,IF(S835&lt;=$S$837+$AB$35*$S$841,S835,""),"")))</f>
        <v/>
      </c>
      <c r="U835" s="840" t="str">
        <f aca="false">IF(R835="Y","",IF(AND(M835="",K835=""),"",IF(M835="",K835*O835,M835*O835)))</f>
        <v/>
      </c>
      <c r="V835" s="842" t="str">
        <f aca="false">IF(AND(N835="",L835=""),"",IF(N835="",L835,N835))</f>
        <v>t C/ha</v>
      </c>
      <c r="W835" s="628"/>
      <c r="X835" s="628"/>
      <c r="Z835" s="727"/>
      <c r="AP835" s="860"/>
      <c r="AQ835" s="628"/>
      <c r="AR835" s="628"/>
      <c r="AS835" s="844"/>
      <c r="AT835" s="628"/>
      <c r="AU835" s="843" t="e">
        <f aca="false">IF($AT$44="region",IF($E835=AU$762,$S835,""),IF($G835=AU$762,$S835,""))</f>
        <v>#REF!</v>
      </c>
      <c r="AV835" s="843" t="e">
        <f aca="false">IF($AT$44="Region",IF($E835=AU$762,$T835,""),IF($G835=AU$762,$T835,""))</f>
        <v>#REF!</v>
      </c>
      <c r="AW835" s="628"/>
      <c r="AX835" s="843" t="e">
        <f aca="false">IF($AT$44="region",IF($E835=AX$762,$S835,""),IF($G835=AX$762,$S835,""))</f>
        <v>#REF!</v>
      </c>
      <c r="AY835" s="843" t="e">
        <f aca="false">IF($AT$44="Region",IF($E835=AX$762,$T835,""),IF($G835=AX$762,$T835,""))</f>
        <v>#REF!</v>
      </c>
      <c r="AZ835" s="628"/>
      <c r="BA835" s="843" t="e">
        <f aca="false">IF($AT$44="region",IF($E835=BA$762,$S835,""),IF($G835=BA$762,$S835,""))</f>
        <v>#REF!</v>
      </c>
      <c r="BB835" s="843" t="e">
        <f aca="false">IF($AT$44="Region",IF($E835=BA$762,$T835,""),IF($G835=BA$762,$T835,""))</f>
        <v>#REF!</v>
      </c>
      <c r="BC835" s="628"/>
      <c r="BD835" s="843" t="e">
        <f aca="false">IF($AT$44="region",IF($E835=BD$762,$S835,""),IF($G835=BD$762,$S835,""))</f>
        <v>#REF!</v>
      </c>
      <c r="BE835" s="843" t="e">
        <f aca="false">IF($AT$44="Region",IF($E835=BD$762,$T835,""),IF($G835=BD$762,$T835,""))</f>
        <v>#REF!</v>
      </c>
      <c r="BF835" s="628"/>
      <c r="BG835" s="843" t="e">
        <f aca="false">IF($AT$44="region",IF($E835=BG$762,$S835,""),IF($G835=BG$762,$S835,""))</f>
        <v>#REF!</v>
      </c>
      <c r="BH835" s="843" t="e">
        <f aca="false">IF($AT$44="Region",IF($E835=BG$762,$T835,""),IF($G835=BG$762,$T835,""))</f>
        <v>#REF!</v>
      </c>
      <c r="BI835" s="628"/>
      <c r="BJ835" s="843" t="str">
        <f aca="false">IF($E835=$BJ$47,S835,"")</f>
        <v/>
      </c>
      <c r="BK835" s="843" t="str">
        <f aca="false">IF($E835=$BJ$47,T835,"")</f>
        <v/>
      </c>
      <c r="BL835" s="628"/>
      <c r="BM835" s="843" t="str">
        <f aca="false">IF($E835=$BM$47,S835,"")</f>
        <v/>
      </c>
      <c r="BN835" s="843" t="str">
        <f aca="false">IF($E835=$BM$47,T835,"")</f>
        <v/>
      </c>
      <c r="BO835" s="628"/>
      <c r="BP835" s="843" t="str">
        <f aca="false">IF($E835=$BP$47,S835,"")</f>
        <v/>
      </c>
      <c r="BQ835" s="843" t="str">
        <f aca="false">IF($E835=$BP$47,T835,"")</f>
        <v/>
      </c>
      <c r="BR835" s="628"/>
      <c r="BS835" s="843" t="str">
        <f aca="false">IF($E835=$BS$47,S835,"")</f>
        <v/>
      </c>
      <c r="BT835" s="843" t="str">
        <f aca="false">IF($E835=$BS$47,T835,"")</f>
        <v/>
      </c>
      <c r="BU835" s="628"/>
      <c r="BV835" s="860"/>
    </row>
    <row r="836" s="810" customFormat="true" ht="15" hidden="false" customHeight="false" outlineLevel="0" collapsed="false">
      <c r="A836" s="828" t="n">
        <v>20</v>
      </c>
      <c r="B836" s="829" t="str">
        <f aca="false">CONCATENATE(E836,": ",C836)</f>
        <v>: </v>
      </c>
      <c r="C836" s="831"/>
      <c r="D836" s="831"/>
      <c r="E836" s="831"/>
      <c r="F836" s="830"/>
      <c r="G836" s="831"/>
      <c r="H836" s="832"/>
      <c r="I836" s="830"/>
      <c r="J836" s="830"/>
      <c r="K836" s="833"/>
      <c r="L836" s="834"/>
      <c r="M836" s="833"/>
      <c r="N836" s="836" t="s">
        <v>638</v>
      </c>
      <c r="O836" s="837"/>
      <c r="P836" s="833"/>
      <c r="Q836" s="838"/>
      <c r="R836" s="839"/>
      <c r="S836" s="840" t="str">
        <f aca="false">IF(R836="Y","",IF(AND(M836="",K836=""),"",IF(M836="",K836,M836)))</f>
        <v/>
      </c>
      <c r="T836" s="841" t="str">
        <f aca="false">IF(S836="","",IF($S$845="Y",U836,IF(S836&gt;=$S$837-$AB$35*$S$841,IF(S836&lt;=$S$837+$AB$35*$S$841,S836,""),"")))</f>
        <v/>
      </c>
      <c r="U836" s="840" t="str">
        <f aca="false">IF(R836="Y","",IF(AND(M836="",K836=""),"",IF(M836="",K836*O836,M836*O836)))</f>
        <v/>
      </c>
      <c r="V836" s="842" t="str">
        <f aca="false">IF(AND(N836="",L836=""),"",IF(N836="",L836,N836))</f>
        <v>t C/ha</v>
      </c>
      <c r="W836" s="628"/>
      <c r="X836" s="628"/>
      <c r="Z836" s="727"/>
      <c r="AP836" s="860"/>
      <c r="AQ836" s="628"/>
      <c r="AR836" s="628"/>
      <c r="AS836" s="844"/>
      <c r="AT836" s="628"/>
      <c r="AU836" s="843" t="e">
        <f aca="false">IF($AT$44="region",IF($E836=AU$762,$S836,""),IF($G836=AU$762,$S836,""))</f>
        <v>#REF!</v>
      </c>
      <c r="AV836" s="843" t="e">
        <f aca="false">IF($AT$44="Region",IF($E836=AU$762,$T836,""),IF($G836=AU$762,$T836,""))</f>
        <v>#REF!</v>
      </c>
      <c r="AW836" s="628"/>
      <c r="AX836" s="843" t="e">
        <f aca="false">IF($AT$44="region",IF($E836=AX$762,$S836,""),IF($G836=AX$762,$S836,""))</f>
        <v>#REF!</v>
      </c>
      <c r="AY836" s="843" t="e">
        <f aca="false">IF($AT$44="Region",IF($E836=AX$762,$T836,""),IF($G836=AX$762,$T836,""))</f>
        <v>#REF!</v>
      </c>
      <c r="AZ836" s="628"/>
      <c r="BA836" s="843" t="e">
        <f aca="false">IF($AT$44="region",IF($E836=BA$762,$S836,""),IF($G836=BA$762,$S836,""))</f>
        <v>#REF!</v>
      </c>
      <c r="BB836" s="843" t="e">
        <f aca="false">IF($AT$44="Region",IF($E836=BA$762,$T836,""),IF($G836=BA$762,$T836,""))</f>
        <v>#REF!</v>
      </c>
      <c r="BC836" s="628"/>
      <c r="BD836" s="843" t="e">
        <f aca="false">IF($AT$44="region",IF($E836=BD$762,$S836,""),IF($G836=BD$762,$S836,""))</f>
        <v>#REF!</v>
      </c>
      <c r="BE836" s="843" t="e">
        <f aca="false">IF($AT$44="Region",IF($E836=BD$762,$T836,""),IF($G836=BD$762,$T836,""))</f>
        <v>#REF!</v>
      </c>
      <c r="BF836" s="628"/>
      <c r="BG836" s="843" t="e">
        <f aca="false">IF($AT$44="region",IF($E836=BG$762,$S836,""),IF($G836=BG$762,$S836,""))</f>
        <v>#REF!</v>
      </c>
      <c r="BH836" s="843" t="e">
        <f aca="false">IF($AT$44="Region",IF($E836=BG$762,$T836,""),IF($G836=BG$762,$T836,""))</f>
        <v>#REF!</v>
      </c>
      <c r="BI836" s="628"/>
      <c r="BJ836" s="843" t="str">
        <f aca="false">IF($E836=$BJ$47,S836,"")</f>
        <v/>
      </c>
      <c r="BK836" s="843" t="str">
        <f aca="false">IF($E836=$BJ$47,T836,"")</f>
        <v/>
      </c>
      <c r="BL836" s="628"/>
      <c r="BM836" s="843" t="str">
        <f aca="false">IF($E836=$BM$47,S836,"")</f>
        <v/>
      </c>
      <c r="BN836" s="843" t="str">
        <f aca="false">IF($E836=$BM$47,T836,"")</f>
        <v/>
      </c>
      <c r="BO836" s="628"/>
      <c r="BP836" s="843" t="str">
        <f aca="false">IF($E836=$BP$47,S836,"")</f>
        <v/>
      </c>
      <c r="BQ836" s="843" t="str">
        <f aca="false">IF($E836=$BP$47,T836,"")</f>
        <v/>
      </c>
      <c r="BR836" s="628"/>
      <c r="BS836" s="843" t="str">
        <f aca="false">IF($E836=$BS$47,S836,"")</f>
        <v/>
      </c>
      <c r="BT836" s="843" t="str">
        <f aca="false">IF($E836=$BS$47,T836,"")</f>
        <v/>
      </c>
      <c r="BU836" s="628"/>
      <c r="BV836" s="860"/>
    </row>
    <row r="837" s="810" customFormat="true" ht="15" hidden="false" customHeight="false" outlineLevel="0" collapsed="false">
      <c r="A837" s="846"/>
      <c r="B837" s="847" t="s">
        <v>409</v>
      </c>
      <c r="C837" s="846"/>
      <c r="D837" s="846"/>
      <c r="E837" s="848"/>
      <c r="F837" s="848"/>
      <c r="G837" s="848"/>
      <c r="I837" s="628"/>
      <c r="J837" s="849"/>
      <c r="L837" s="628"/>
      <c r="P837" s="838"/>
      <c r="Q837" s="838"/>
      <c r="R837" s="849" t="s">
        <v>356</v>
      </c>
      <c r="S837" s="850" t="e">
        <f aca="false">AVERAGE(S817:S836)</f>
        <v>#DIV/0!</v>
      </c>
      <c r="T837" s="850" t="e">
        <f aca="false">IF(S845="Y",SUM(T817:T836)/SUM(O817:O836),AVERAGE(T817:T836))</f>
        <v>#DIV/0!</v>
      </c>
      <c r="U837" s="851" t="e">
        <f aca="false">SUM(U817:U836)/SUM(O817:O836)</f>
        <v>#DIV/0!</v>
      </c>
      <c r="V837" s="628"/>
      <c r="W837" s="628"/>
      <c r="X837" s="628"/>
      <c r="Z837" s="912"/>
      <c r="AP837" s="860"/>
      <c r="AQ837" s="628"/>
      <c r="AR837" s="628"/>
      <c r="AS837" s="628"/>
      <c r="AT837" s="849" t="s">
        <v>356</v>
      </c>
      <c r="AU837" s="852" t="e">
        <f aca="false">AVERAGE(AU817:AU836)</f>
        <v>#REF!</v>
      </c>
      <c r="AV837" s="852" t="e">
        <f aca="false">SUM(AV817:AV836)/COUNTIF(AV817:AV836,"&gt;0")</f>
        <v>#REF!</v>
      </c>
      <c r="AW837" s="628"/>
      <c r="AX837" s="852" t="e">
        <f aca="false">AVERAGE(AX817:AX836)</f>
        <v>#REF!</v>
      </c>
      <c r="AY837" s="852" t="e">
        <f aca="false">SUM(AY817:AY836)/COUNTIF(AY817:AY836,"&gt;0")</f>
        <v>#REF!</v>
      </c>
      <c r="AZ837" s="628"/>
      <c r="BA837" s="852" t="e">
        <f aca="false">AVERAGE(BA817:BA836)</f>
        <v>#REF!</v>
      </c>
      <c r="BB837" s="852" t="e">
        <f aca="false">SUM(BB817:BB836)/COUNTIF(BB817:BB836,"&gt;0")</f>
        <v>#REF!</v>
      </c>
      <c r="BC837" s="628"/>
      <c r="BD837" s="852" t="e">
        <f aca="false">AVERAGE(BD817:BD836)</f>
        <v>#REF!</v>
      </c>
      <c r="BE837" s="852" t="e">
        <f aca="false">SUM(BE817:BE836)/COUNTIF(BE817:BE836,"&gt;0")</f>
        <v>#REF!</v>
      </c>
      <c r="BF837" s="628"/>
      <c r="BG837" s="852" t="e">
        <f aca="false">AVERAGE(BG817:BG836)</f>
        <v>#REF!</v>
      </c>
      <c r="BH837" s="852" t="e">
        <f aca="false">SUM(BH817:BH836)/COUNTIF(BH817:BH836,"&gt;0")</f>
        <v>#REF!</v>
      </c>
      <c r="BI837" s="849"/>
      <c r="BJ837" s="852" t="e">
        <f aca="false">AVERAGE(BJ817:BJ836)</f>
        <v>#DIV/0!</v>
      </c>
      <c r="BK837" s="852" t="e">
        <f aca="false">SUM(BK817:BK836)/COUNTIF(BK817:BK836,"&gt;0")</f>
        <v>#DIV/0!</v>
      </c>
      <c r="BL837" s="628"/>
      <c r="BM837" s="852" t="e">
        <f aca="false">AVERAGE(BM817:BM836)</f>
        <v>#DIV/0!</v>
      </c>
      <c r="BN837" s="852" t="e">
        <f aca="false">SUM(BN817:BN836)/COUNTIF(BN817:BN836,"&gt;0")</f>
        <v>#DIV/0!</v>
      </c>
      <c r="BO837" s="628"/>
      <c r="BP837" s="852" t="e">
        <f aca="false">AVERAGE(BP817:BP836)</f>
        <v>#DIV/0!</v>
      </c>
      <c r="BQ837" s="852" t="e">
        <f aca="false">SUM(BQ817:BQ836)/COUNTIF(BQ817:BQ836,"&gt;0")</f>
        <v>#DIV/0!</v>
      </c>
      <c r="BR837" s="628"/>
      <c r="BS837" s="852" t="e">
        <f aca="false">AVERAGE(BS817:BS836)</f>
        <v>#DIV/0!</v>
      </c>
      <c r="BT837" s="852" t="e">
        <f aca="false">SUM(BT817:BT836)/COUNTIF(BT817:BT836,"&gt;0")</f>
        <v>#DIV/0!</v>
      </c>
      <c r="BU837" s="628"/>
      <c r="BV837" s="860"/>
    </row>
    <row r="838" s="810" customFormat="true" ht="15" hidden="false" customHeight="true" outlineLevel="0" collapsed="false">
      <c r="A838" s="846"/>
      <c r="B838" s="847" t="s">
        <v>410</v>
      </c>
      <c r="C838" s="848" t="s">
        <v>358</v>
      </c>
      <c r="D838" s="853" t="s">
        <v>639</v>
      </c>
      <c r="E838" s="853"/>
      <c r="F838" s="853"/>
      <c r="G838" s="853"/>
      <c r="H838" s="853"/>
      <c r="I838" s="853"/>
      <c r="J838" s="853"/>
      <c r="K838" s="853"/>
      <c r="L838" s="628"/>
      <c r="P838" s="838"/>
      <c r="Q838" s="838"/>
      <c r="R838" s="854" t="s">
        <v>97</v>
      </c>
      <c r="S838" s="855" t="e">
        <f aca="false">S837+V838*S841</f>
        <v>#DIV/0!</v>
      </c>
      <c r="T838" s="855" t="e">
        <f aca="false">T837+V838*T841</f>
        <v>#DIV/0!</v>
      </c>
      <c r="U838" s="855" t="e">
        <f aca="false">U837+V838*U841</f>
        <v>#DIV/0!</v>
      </c>
      <c r="V838" s="856" t="n">
        <v>1</v>
      </c>
      <c r="W838" s="669" t="s">
        <v>360</v>
      </c>
      <c r="X838" s="628"/>
      <c r="Y838" s="628" t="s">
        <v>361</v>
      </c>
      <c r="Z838" s="914"/>
      <c r="AP838" s="860"/>
      <c r="AQ838" s="628"/>
      <c r="AR838" s="628"/>
      <c r="AS838" s="628"/>
      <c r="AT838" s="854" t="s">
        <v>97</v>
      </c>
      <c r="AU838" s="857" t="e">
        <f aca="false">AU837+(AU843*AU840)</f>
        <v>#REF!</v>
      </c>
      <c r="AV838" s="857" t="e">
        <f aca="false">AV837+(AV843*AU840)</f>
        <v>#REF!</v>
      </c>
      <c r="AW838" s="628"/>
      <c r="AX838" s="857" t="e">
        <f aca="false">AX837+(AX843*AX840)</f>
        <v>#REF!</v>
      </c>
      <c r="AY838" s="857" t="e">
        <f aca="false">AY837+(AY843*AX840)</f>
        <v>#REF!</v>
      </c>
      <c r="AZ838" s="628"/>
      <c r="BA838" s="857" t="e">
        <f aca="false">BA837+(BA843*BA840)</f>
        <v>#REF!</v>
      </c>
      <c r="BB838" s="857" t="e">
        <f aca="false">BB837+(BB843*BA840)</f>
        <v>#REF!</v>
      </c>
      <c r="BC838" s="628"/>
      <c r="BD838" s="857" t="e">
        <f aca="false">BD837+(BD843*BD840)</f>
        <v>#REF!</v>
      </c>
      <c r="BE838" s="857" t="e">
        <f aca="false">BE837+(BE843*BD840)</f>
        <v>#REF!</v>
      </c>
      <c r="BF838" s="628"/>
      <c r="BG838" s="857" t="e">
        <f aca="false">BG837+(BG843*BG840)</f>
        <v>#REF!</v>
      </c>
      <c r="BH838" s="857" t="e">
        <f aca="false">BH837+(BH843*BG840)</f>
        <v>#REF!</v>
      </c>
      <c r="BI838" s="854"/>
      <c r="BJ838" s="857" t="e">
        <f aca="false">BJ837+(BJ843*BJ840)</f>
        <v>#DIV/0!</v>
      </c>
      <c r="BK838" s="857" t="e">
        <f aca="false">BK837+(BK843*BJ840)</f>
        <v>#DIV/0!</v>
      </c>
      <c r="BL838" s="628"/>
      <c r="BM838" s="857" t="e">
        <f aca="false">BM837+(BM843*BM840)</f>
        <v>#DIV/0!</v>
      </c>
      <c r="BN838" s="857" t="e">
        <f aca="false">BN837+(BN843*BM840)</f>
        <v>#DIV/0!</v>
      </c>
      <c r="BO838" s="628"/>
      <c r="BP838" s="857" t="e">
        <f aca="false">BP837+(BP843*BP840)</f>
        <v>#DIV/0!</v>
      </c>
      <c r="BQ838" s="857" t="e">
        <f aca="false">BQ837+(BQ843*BP840)</f>
        <v>#DIV/0!</v>
      </c>
      <c r="BR838" s="628"/>
      <c r="BS838" s="857" t="e">
        <f aca="false">BS837+(BS843*BS840)</f>
        <v>#DIV/0!</v>
      </c>
      <c r="BT838" s="857" t="e">
        <f aca="false">BT837+(BT843*BS840)</f>
        <v>#DIV/0!</v>
      </c>
      <c r="BU838" s="628"/>
      <c r="BV838" s="860"/>
    </row>
    <row r="839" s="810" customFormat="true" ht="15" hidden="false" customHeight="false" outlineLevel="0" collapsed="false">
      <c r="A839" s="846"/>
      <c r="B839" s="847" t="s">
        <v>411</v>
      </c>
      <c r="C839" s="858"/>
      <c r="D839" s="853"/>
      <c r="E839" s="853"/>
      <c r="F839" s="853"/>
      <c r="G839" s="853"/>
      <c r="H839" s="853"/>
      <c r="I839" s="853"/>
      <c r="J839" s="853"/>
      <c r="K839" s="853"/>
      <c r="L839" s="628"/>
      <c r="M839" s="628"/>
      <c r="P839" s="838"/>
      <c r="R839" s="854" t="s">
        <v>98</v>
      </c>
      <c r="S839" s="855" t="e">
        <f aca="false">IF($Y839="Y",MIN(S817:S836),S837-$V839*S841)</f>
        <v>#DIV/0!</v>
      </c>
      <c r="T839" s="855" t="e">
        <f aca="false">IF($Y839="Y",MIN(T817:T836),T837-$V839*T841)</f>
        <v>#DIV/0!</v>
      </c>
      <c r="U839" s="855" t="e">
        <f aca="false">IF($Y839="Y",MIN(U817:U836),U837-$V839*U841)</f>
        <v>#DIV/0!</v>
      </c>
      <c r="V839" s="856" t="n">
        <v>1</v>
      </c>
      <c r="W839" s="669" t="s">
        <v>364</v>
      </c>
      <c r="X839" s="628"/>
      <c r="Y839" s="859" t="s">
        <v>166</v>
      </c>
      <c r="Z839" s="914"/>
      <c r="AP839" s="860"/>
      <c r="AQ839" s="628"/>
      <c r="AR839" s="628"/>
      <c r="AS839" s="628"/>
      <c r="AT839" s="854" t="s">
        <v>98</v>
      </c>
      <c r="AU839" s="857" t="e">
        <f aca="false">AU837-(AU843*AU841)</f>
        <v>#REF!</v>
      </c>
      <c r="AV839" s="857" t="e">
        <f aca="false">AV837-(AV843*AU841)</f>
        <v>#REF!</v>
      </c>
      <c r="AW839" s="628"/>
      <c r="AX839" s="857" t="e">
        <f aca="false">AX837-(AX843*AX841)</f>
        <v>#REF!</v>
      </c>
      <c r="AY839" s="857" t="e">
        <f aca="false">AY837-(AY843*AX841)</f>
        <v>#REF!</v>
      </c>
      <c r="AZ839" s="628"/>
      <c r="BA839" s="857" t="e">
        <f aca="false">BA837-(BA843*BA841)</f>
        <v>#REF!</v>
      </c>
      <c r="BB839" s="857" t="e">
        <f aca="false">BB837-(BB843*BA841)</f>
        <v>#REF!</v>
      </c>
      <c r="BC839" s="628"/>
      <c r="BD839" s="857" t="e">
        <f aca="false">BD837-(BD843*BD841)</f>
        <v>#REF!</v>
      </c>
      <c r="BE839" s="857" t="e">
        <f aca="false">BE837-(BE843*BD841)</f>
        <v>#REF!</v>
      </c>
      <c r="BF839" s="628"/>
      <c r="BG839" s="857" t="e">
        <f aca="false">BG837-(BG843*BG841)</f>
        <v>#REF!</v>
      </c>
      <c r="BH839" s="857" t="e">
        <f aca="false">BH837-(BH843*BG841)</f>
        <v>#REF!</v>
      </c>
      <c r="BI839" s="854"/>
      <c r="BJ839" s="857" t="e">
        <f aca="false">BJ837-(BJ843*BJ841)</f>
        <v>#DIV/0!</v>
      </c>
      <c r="BK839" s="857" t="e">
        <f aca="false">BK837-(BK843*BJ841)</f>
        <v>#DIV/0!</v>
      </c>
      <c r="BL839" s="628"/>
      <c r="BM839" s="857" t="e">
        <f aca="false">BM837-(BM843*BM841)</f>
        <v>#DIV/0!</v>
      </c>
      <c r="BN839" s="857" t="e">
        <f aca="false">BN837-(BN843*BM841)</f>
        <v>#DIV/0!</v>
      </c>
      <c r="BO839" s="628"/>
      <c r="BP839" s="857" t="e">
        <f aca="false">BP837-(BP843*BP841)</f>
        <v>#DIV/0!</v>
      </c>
      <c r="BQ839" s="857" t="e">
        <f aca="false">BQ837-(BQ843*BP841)</f>
        <v>#DIV/0!</v>
      </c>
      <c r="BR839" s="628"/>
      <c r="BS839" s="857" t="e">
        <f aca="false">BS837-(BS843*BS841)</f>
        <v>#DIV/0!</v>
      </c>
      <c r="BT839" s="857" t="e">
        <f aca="false">BT837-(BT843*BS841)</f>
        <v>#DIV/0!</v>
      </c>
      <c r="BU839" s="628"/>
      <c r="BV839" s="860"/>
    </row>
    <row r="840" s="810" customFormat="true" ht="14.25" hidden="false" customHeight="false" outlineLevel="0" collapsed="false">
      <c r="A840" s="846"/>
      <c r="B840" s="846"/>
      <c r="C840" s="858"/>
      <c r="D840" s="853"/>
      <c r="E840" s="853"/>
      <c r="F840" s="853"/>
      <c r="G840" s="853"/>
      <c r="H840" s="853"/>
      <c r="I840" s="853"/>
      <c r="J840" s="853"/>
      <c r="K840" s="853"/>
      <c r="R840" s="854" t="s">
        <v>365</v>
      </c>
      <c r="S840" s="855" t="e">
        <f aca="false">IF((0.67*S841)&gt;S837,"no","yes")</f>
        <v>#DIV/0!</v>
      </c>
      <c r="T840" s="855" t="e">
        <f aca="false">IF((0.67*T841)&gt;T837,"no","yes")</f>
        <v>#DIV/0!</v>
      </c>
      <c r="U840" s="855" t="e">
        <f aca="false">IF((0.67*U841)&gt;U837,"no","yes")</f>
        <v>#DIV/0!</v>
      </c>
      <c r="Z840" s="914"/>
      <c r="AP840" s="860"/>
      <c r="AS840" s="861" t="s">
        <v>366</v>
      </c>
      <c r="AT840" s="861"/>
      <c r="AU840" s="856" t="n">
        <v>1</v>
      </c>
      <c r="AX840" s="856" t="n">
        <v>1</v>
      </c>
      <c r="BA840" s="856" t="n">
        <v>1</v>
      </c>
      <c r="BD840" s="856" t="n">
        <v>1</v>
      </c>
      <c r="BG840" s="856" t="n">
        <v>1</v>
      </c>
      <c r="BI840" s="854"/>
      <c r="BJ840" s="856" t="n">
        <v>1</v>
      </c>
      <c r="BM840" s="856" t="n">
        <v>1</v>
      </c>
      <c r="BP840" s="856" t="n">
        <v>1</v>
      </c>
      <c r="BS840" s="856" t="n">
        <v>1</v>
      </c>
      <c r="BV840" s="860"/>
    </row>
    <row r="841" s="810" customFormat="true" ht="14.25" hidden="false" customHeight="false" outlineLevel="0" collapsed="false">
      <c r="A841" s="862" t="str">
        <f aca="false">HYPERLINK("#"&amp;"'"&amp;A$1&amp;"'!a1","Back to top")</f>
        <v>Back to top</v>
      </c>
      <c r="B841" s="862"/>
      <c r="C841" s="858"/>
      <c r="D841" s="853"/>
      <c r="E841" s="853"/>
      <c r="F841" s="853"/>
      <c r="G841" s="853"/>
      <c r="H841" s="853"/>
      <c r="I841" s="853"/>
      <c r="J841" s="853"/>
      <c r="K841" s="853"/>
      <c r="N841" s="669"/>
      <c r="O841" s="669"/>
      <c r="R841" s="854" t="s">
        <v>371</v>
      </c>
      <c r="S841" s="855" t="e">
        <f aca="false">_xlfn.STDEV.P(S817:S836)</f>
        <v>#DIV/0!</v>
      </c>
      <c r="T841" s="855" t="e">
        <f aca="false" t="array" ref="T841:T841">IF(S845="Y",SQRT(SUM(IFERROR(O817:O836*(S817:S836-(T837))^2,0))/((COUNTIFS(O817:O836,"&lt;&gt;"&amp;"")-1)/COUNTIFS(O817:O836,"&lt;&gt;"&amp;"")*SUM(O817:O836))),_xlfn.STDEV.P(T817:T836))</f>
        <v>#DIV/0!</v>
      </c>
      <c r="U841" s="855" t="e">
        <f aca="false" t="array" ref="U841:U841">SQRT(SUM(IFERROR(O817:O836*(S817:S836-(U837))^2,0))/((COUNTIFS(O817:O836,"&lt;&gt;"&amp;"")-1)/COUNTIFS(O817:O836,"&lt;&gt;"&amp;"")*SUM(O817:O836)))</f>
        <v>#DIV/0!</v>
      </c>
      <c r="Z841" s="914"/>
      <c r="AP841" s="860"/>
      <c r="AS841" s="861"/>
      <c r="AT841" s="861"/>
      <c r="AU841" s="856" t="n">
        <v>1</v>
      </c>
      <c r="AX841" s="856" t="n">
        <v>1</v>
      </c>
      <c r="BA841" s="856" t="n">
        <v>1</v>
      </c>
      <c r="BD841" s="856" t="n">
        <v>1</v>
      </c>
      <c r="BG841" s="856" t="n">
        <v>1</v>
      </c>
      <c r="BI841" s="854"/>
      <c r="BJ841" s="856" t="n">
        <v>1</v>
      </c>
      <c r="BM841" s="856" t="n">
        <v>1</v>
      </c>
      <c r="BP841" s="856" t="n">
        <v>1</v>
      </c>
      <c r="BS841" s="856" t="n">
        <v>1</v>
      </c>
      <c r="BV841" s="860"/>
    </row>
    <row r="842" s="810" customFormat="true" ht="15" hidden="false" customHeight="false" outlineLevel="0" collapsed="false">
      <c r="A842" s="846"/>
      <c r="B842" s="846"/>
      <c r="C842" s="828"/>
      <c r="D842" s="853"/>
      <c r="E842" s="853"/>
      <c r="F842" s="853"/>
      <c r="G842" s="853"/>
      <c r="H842" s="853"/>
      <c r="I842" s="853"/>
      <c r="J842" s="853"/>
      <c r="K842" s="853"/>
      <c r="R842" s="863" t="s">
        <v>372</v>
      </c>
      <c r="S842" s="864" t="n">
        <f aca="false">COUNTIF(S817:S836,"&gt;0")</f>
        <v>0</v>
      </c>
      <c r="T842" s="864" t="n">
        <f aca="false">COUNTIF(T817:T836,"&gt;0")</f>
        <v>0</v>
      </c>
      <c r="U842" s="865"/>
      <c r="V842" s="866" t="s">
        <v>369</v>
      </c>
      <c r="Z842" s="727"/>
      <c r="AP842" s="860"/>
      <c r="AT842" s="854" t="s">
        <v>365</v>
      </c>
      <c r="AU842" s="857" t="e">
        <f aca="false">IF((0.67*AU843)&gt;AU837,"no","yes")</f>
        <v>#REF!</v>
      </c>
      <c r="AV842" s="857" t="e">
        <f aca="false">IF((0.67*AV843)&gt;AV837,"no","yes")</f>
        <v>#REF!</v>
      </c>
      <c r="AX842" s="857" t="e">
        <f aca="false">IF((0.67*AX843)&gt;AX837,"no","yes")</f>
        <v>#REF!</v>
      </c>
      <c r="AY842" s="857" t="e">
        <f aca="false">IF((0.67*AY843)&gt;AY837,"no","yes")</f>
        <v>#REF!</v>
      </c>
      <c r="BA842" s="857" t="e">
        <f aca="false">IF((0.67*BA843)&gt;BA837,"no","yes")</f>
        <v>#REF!</v>
      </c>
      <c r="BB842" s="857" t="e">
        <f aca="false">IF((0.67*BB843)&gt;BB837,"no","yes")</f>
        <v>#REF!</v>
      </c>
      <c r="BD842" s="857" t="e">
        <f aca="false">IF((0.67*BD843)&gt;BD837,"no","yes")</f>
        <v>#REF!</v>
      </c>
      <c r="BE842" s="857" t="e">
        <f aca="false">IF((0.67*BE843)&gt;BE837,"no","yes")</f>
        <v>#REF!</v>
      </c>
      <c r="BG842" s="857" t="e">
        <f aca="false">IF((0.67*BG843)&gt;BG837,"no","yes")</f>
        <v>#REF!</v>
      </c>
      <c r="BH842" s="857" t="e">
        <f aca="false">IF((0.67*BH843)&gt;BH837,"no","yes")</f>
        <v>#REF!</v>
      </c>
      <c r="BI842" s="863"/>
      <c r="BJ842" s="857" t="e">
        <f aca="false">IF((0.67*BJ843)&gt;BJ837,"no","yes")</f>
        <v>#DIV/0!</v>
      </c>
      <c r="BK842" s="857" t="e">
        <f aca="false">IF((0.67*BK843)&gt;BK837,"no","yes")</f>
        <v>#DIV/0!</v>
      </c>
      <c r="BM842" s="857" t="e">
        <f aca="false">IF((0.67*BM843)&gt;BM837,"no","yes")</f>
        <v>#DIV/0!</v>
      </c>
      <c r="BN842" s="857" t="e">
        <f aca="false">IF((0.67*BN843)&gt;BN837,"no","yes")</f>
        <v>#DIV/0!</v>
      </c>
      <c r="BP842" s="857" t="e">
        <f aca="false">IF((0.67*BP843)&gt;BP837,"no","yes")</f>
        <v>#DIV/0!</v>
      </c>
      <c r="BQ842" s="857" t="e">
        <f aca="false">IF((0.67*BQ843)&gt;BQ837,"no","yes")</f>
        <v>#DIV/0!</v>
      </c>
      <c r="BS842" s="857" t="e">
        <f aca="false">IF((0.67*BS843)&gt;BS837,"no","yes")</f>
        <v>#DIV/0!</v>
      </c>
      <c r="BT842" s="857" t="e">
        <f aca="false">IF((0.67*BT843)&gt;BT837,"no","yes")</f>
        <v>#DIV/0!</v>
      </c>
      <c r="BV842" s="860"/>
    </row>
    <row r="843" s="810" customFormat="true" ht="14.25" hidden="false" customHeight="false" outlineLevel="0" collapsed="false">
      <c r="A843" s="846"/>
      <c r="B843" s="846"/>
      <c r="C843" s="846"/>
      <c r="D843" s="853"/>
      <c r="E843" s="853"/>
      <c r="F843" s="853"/>
      <c r="G843" s="853"/>
      <c r="H843" s="853"/>
      <c r="I843" s="853"/>
      <c r="J843" s="853"/>
      <c r="K843" s="853"/>
      <c r="T843" s="838"/>
      <c r="U843" s="838"/>
      <c r="V843" s="894"/>
      <c r="W843" s="895"/>
      <c r="X843" s="896"/>
      <c r="Z843" s="727"/>
      <c r="AP843" s="860"/>
      <c r="AT843" s="854" t="s">
        <v>371</v>
      </c>
      <c r="AU843" s="857" t="e">
        <f aca="false">_xlfn.STDEV.P(AU817:AU836)</f>
        <v>#REF!</v>
      </c>
      <c r="AV843" s="857" t="e">
        <f aca="false">_xlfn.STDEV.P(AV817:AV836)</f>
        <v>#REF!</v>
      </c>
      <c r="AX843" s="857" t="e">
        <f aca="false">_xlfn.STDEV.P(AX817:AX836)</f>
        <v>#REF!</v>
      </c>
      <c r="AY843" s="857" t="e">
        <f aca="false">_xlfn.STDEV.P(AY817:AY836)</f>
        <v>#REF!</v>
      </c>
      <c r="BA843" s="857" t="e">
        <f aca="false">_xlfn.STDEV.P(BA817:BA836)</f>
        <v>#REF!</v>
      </c>
      <c r="BB843" s="857" t="e">
        <f aca="false">_xlfn.STDEV.P(BB817:BB836)</f>
        <v>#REF!</v>
      </c>
      <c r="BD843" s="857" t="e">
        <f aca="false">_xlfn.STDEV.P(BD817:BD836)</f>
        <v>#REF!</v>
      </c>
      <c r="BE843" s="857" t="e">
        <f aca="false">_xlfn.STDEV.P(BE817:BE836)</f>
        <v>#REF!</v>
      </c>
      <c r="BG843" s="857" t="e">
        <f aca="false">_xlfn.STDEV.P(BG817:BG836)</f>
        <v>#REF!</v>
      </c>
      <c r="BH843" s="857" t="e">
        <f aca="false">_xlfn.STDEV.P(BH817:BH836)</f>
        <v>#REF!</v>
      </c>
      <c r="BJ843" s="857" t="e">
        <f aca="false">_xlfn.STDEV.P(BJ817:BJ836)</f>
        <v>#DIV/0!</v>
      </c>
      <c r="BK843" s="857" t="e">
        <f aca="false">_xlfn.STDEV.P(BK817:BK836)</f>
        <v>#DIV/0!</v>
      </c>
      <c r="BM843" s="857" t="e">
        <f aca="false">_xlfn.STDEV.P(BM817:BM836)</f>
        <v>#DIV/0!</v>
      </c>
      <c r="BN843" s="857" t="e">
        <f aca="false">_xlfn.STDEV.P(BN817:BN836)</f>
        <v>#DIV/0!</v>
      </c>
      <c r="BP843" s="857" t="e">
        <f aca="false">_xlfn.STDEV.P(BP817:BP836)</f>
        <v>#DIV/0!</v>
      </c>
      <c r="BQ843" s="857" t="e">
        <f aca="false">_xlfn.STDEV.P(BQ817:BQ836)</f>
        <v>#DIV/0!</v>
      </c>
      <c r="BS843" s="857" t="e">
        <f aca="false">_xlfn.STDEV.P(BS817:BS836)</f>
        <v>#DIV/0!</v>
      </c>
      <c r="BT843" s="857" t="e">
        <f aca="false">_xlfn.STDEV.P(BT817:BT836)</f>
        <v>#DIV/0!</v>
      </c>
      <c r="BV843" s="860"/>
    </row>
    <row r="844" s="810" customFormat="true" ht="15" hidden="false" customHeight="false" outlineLevel="0" collapsed="false">
      <c r="D844" s="853"/>
      <c r="E844" s="853"/>
      <c r="F844" s="853"/>
      <c r="G844" s="853"/>
      <c r="H844" s="853"/>
      <c r="I844" s="853"/>
      <c r="J844" s="853"/>
      <c r="K844" s="853"/>
      <c r="S844" s="869" t="s">
        <v>373</v>
      </c>
      <c r="V844" s="897"/>
      <c r="W844" s="898"/>
      <c r="X844" s="899"/>
      <c r="Z844" s="727"/>
      <c r="AP844" s="860"/>
      <c r="AT844" s="863" t="s">
        <v>372</v>
      </c>
      <c r="AU844" s="868" t="n">
        <f aca="false">COUNTIF(AU817:AU836,"&gt;0")</f>
        <v>0</v>
      </c>
      <c r="AV844" s="868" t="n">
        <f aca="false">COUNTIF(AV817:AV836,"&gt;0")</f>
        <v>0</v>
      </c>
      <c r="AX844" s="868" t="n">
        <f aca="false">COUNTIF(AX817:AX836,"&gt;0")</f>
        <v>0</v>
      </c>
      <c r="AY844" s="868" t="n">
        <f aca="false">COUNTIF(AY817:AY836,"&gt;0")</f>
        <v>0</v>
      </c>
      <c r="BA844" s="868" t="n">
        <f aca="false">COUNTIF(BA817:BA836,"&gt;0")</f>
        <v>0</v>
      </c>
      <c r="BB844" s="868" t="n">
        <f aca="false">COUNTIF(BB817:BB836,"&gt;0")</f>
        <v>0</v>
      </c>
      <c r="BD844" s="868" t="n">
        <f aca="false">COUNTIF(BD817:BD836,"&gt;0")</f>
        <v>0</v>
      </c>
      <c r="BE844" s="868" t="n">
        <f aca="false">COUNTIF(BE817:BE836,"&gt;0")</f>
        <v>0</v>
      </c>
      <c r="BG844" s="868" t="n">
        <f aca="false">COUNTIF(BG817:BG836,"&gt;0")</f>
        <v>0</v>
      </c>
      <c r="BH844" s="868" t="n">
        <f aca="false">COUNTIF(BH817:BH836,"&gt;0")</f>
        <v>0</v>
      </c>
      <c r="BJ844" s="868" t="n">
        <f aca="false">COUNTIF(BJ817:BJ836,"&gt;0")</f>
        <v>0</v>
      </c>
      <c r="BK844" s="868" t="n">
        <f aca="false">COUNTIF(BK817:BK836,"&gt;0")</f>
        <v>0</v>
      </c>
      <c r="BM844" s="868" t="n">
        <f aca="false">COUNTIF(BM817:BM836,"&gt;0")</f>
        <v>0</v>
      </c>
      <c r="BN844" s="868" t="n">
        <f aca="false">COUNTIF(BN817:BN836,"&gt;0")</f>
        <v>0</v>
      </c>
      <c r="BP844" s="868" t="n">
        <f aca="false">COUNTIF(BP817:BP836,"&gt;0")</f>
        <v>0</v>
      </c>
      <c r="BQ844" s="868" t="n">
        <f aca="false">COUNTIF(BQ817:BQ836,"&gt;0")</f>
        <v>0</v>
      </c>
      <c r="BS844" s="868" t="n">
        <f aca="false">COUNTIF(BS817:BS836,"&gt;0")</f>
        <v>0</v>
      </c>
      <c r="BT844" s="868" t="n">
        <f aca="false">COUNTIF(BT817:BT836,"&gt;0")</f>
        <v>0</v>
      </c>
      <c r="BV844" s="860"/>
    </row>
    <row r="845" s="667" customFormat="true" ht="14.25" hidden="false" customHeight="false" outlineLevel="0" collapsed="false">
      <c r="S845" s="870" t="s">
        <v>166</v>
      </c>
      <c r="U845" s="810"/>
      <c r="V845" s="897"/>
      <c r="W845" s="898"/>
      <c r="X845" s="899"/>
      <c r="Z845" s="728"/>
      <c r="AP845" s="729"/>
      <c r="AT845" s="905"/>
      <c r="BV845" s="729"/>
    </row>
    <row r="846" s="667" customFormat="true" ht="18" hidden="false" customHeight="false" outlineLevel="0" collapsed="false">
      <c r="U846" s="810"/>
      <c r="V846" s="902"/>
      <c r="W846" s="903"/>
      <c r="X846" s="904"/>
      <c r="Z846" s="728"/>
      <c r="AP846" s="805"/>
      <c r="BV846" s="805"/>
    </row>
    <row r="847" s="667" customFormat="true" ht="14.25" hidden="false" customHeight="false" outlineLevel="0" collapsed="false">
      <c r="U847" s="810"/>
      <c r="V847" s="810"/>
      <c r="W847" s="810"/>
      <c r="X847" s="810"/>
      <c r="Z847" s="728"/>
      <c r="AP847" s="729"/>
      <c r="BV847" s="729"/>
    </row>
    <row r="848" s="667" customFormat="true" ht="14.25" hidden="false" customHeight="false" outlineLevel="0" collapsed="false">
      <c r="Z848" s="728"/>
      <c r="AP848" s="729"/>
      <c r="AT848" s="905"/>
      <c r="BV848" s="729"/>
    </row>
    <row r="849" s="600" customFormat="true" ht="15.75" hidden="false" customHeight="false" outlineLevel="0" collapsed="false">
      <c r="A849" s="800" t="n">
        <f aca="false">1+A814</f>
        <v>23</v>
      </c>
      <c r="B849" s="800"/>
      <c r="C849" s="801" t="s">
        <v>150</v>
      </c>
      <c r="D849" s="881"/>
      <c r="E849" s="881"/>
      <c r="F849" s="881"/>
      <c r="G849" s="881"/>
      <c r="H849" s="881"/>
      <c r="K849" s="881"/>
      <c r="L849" s="881"/>
      <c r="M849" s="802"/>
      <c r="N849" s="802"/>
      <c r="O849" s="802"/>
      <c r="T849" s="883"/>
      <c r="U849" s="883"/>
      <c r="Z849" s="883"/>
      <c r="AQ849" s="771" t="n">
        <f aca="false">A849</f>
        <v>23</v>
      </c>
      <c r="AR849" s="771" t="str">
        <f aca="false">C849</f>
        <v>Disturbance Rate</v>
      </c>
      <c r="AT849" s="883"/>
    </row>
    <row r="850" s="667" customFormat="true" ht="15" hidden="false" customHeight="false" outlineLevel="0" collapsed="false">
      <c r="A850" s="884"/>
      <c r="B850" s="884"/>
      <c r="C850" s="884"/>
      <c r="D850" s="785"/>
      <c r="E850" s="785"/>
      <c r="F850" s="785"/>
      <c r="G850" s="785"/>
      <c r="H850" s="785"/>
      <c r="K850" s="785"/>
      <c r="L850" s="785"/>
      <c r="M850" s="810"/>
      <c r="N850" s="810"/>
      <c r="O850" s="810"/>
      <c r="T850" s="708"/>
      <c r="U850" s="708"/>
      <c r="Z850" s="728"/>
      <c r="AP850" s="729"/>
      <c r="AQ850" s="628"/>
      <c r="AR850" s="628"/>
      <c r="AS850" s="628"/>
      <c r="AT850" s="628"/>
      <c r="AU850" s="809" t="e">
        <f aca="false">IF($AT$44="Region",'Advanced Controls'!$A$59,#REF!)</f>
        <v>#REF!</v>
      </c>
      <c r="AV850" s="809"/>
      <c r="AW850" s="628"/>
      <c r="AX850" s="809" t="e">
        <f aca="false">IF($AT$44="Region",'Advanced Controls'!$A$60,#REF!)</f>
        <v>#REF!</v>
      </c>
      <c r="AY850" s="809"/>
      <c r="AZ850" s="628"/>
      <c r="BA850" s="809" t="e">
        <f aca="false">IF($AT$44="Region",'Advanced Controls'!$A$61,#REF!)</f>
        <v>#REF!</v>
      </c>
      <c r="BB850" s="809"/>
      <c r="BC850" s="628"/>
      <c r="BD850" s="809" t="e">
        <f aca="false">IF($AT$44="Region",'Advanced Controls'!$A$62,#REF!)</f>
        <v>#REF!</v>
      </c>
      <c r="BE850" s="809"/>
      <c r="BF850" s="628"/>
      <c r="BG850" s="809" t="e">
        <f aca="false">IF($AT$44="Region",'Advanced Controls'!$A$63,#REF!)</f>
        <v>#REF!</v>
      </c>
      <c r="BH850" s="809"/>
      <c r="BI850" s="628"/>
      <c r="BJ850" s="809" t="s">
        <v>80</v>
      </c>
      <c r="BK850" s="809"/>
      <c r="BL850" s="628"/>
      <c r="BM850" s="809" t="s">
        <v>81</v>
      </c>
      <c r="BN850" s="809"/>
      <c r="BO850" s="628"/>
      <c r="BP850" s="809" t="s">
        <v>82</v>
      </c>
      <c r="BQ850" s="809"/>
      <c r="BR850" s="628"/>
      <c r="BS850" s="809" t="s">
        <v>83</v>
      </c>
      <c r="BT850" s="809"/>
      <c r="BU850" s="628"/>
      <c r="BV850" s="729"/>
    </row>
    <row r="851" s="667" customFormat="true" ht="45.75" hidden="false" customHeight="false" outlineLevel="0" collapsed="false">
      <c r="A851" s="848" t="s">
        <v>329</v>
      </c>
      <c r="B851" s="812" t="s">
        <v>104</v>
      </c>
      <c r="C851" s="816" t="s">
        <v>330</v>
      </c>
      <c r="D851" s="907" t="s">
        <v>331</v>
      </c>
      <c r="E851" s="907" t="s">
        <v>332</v>
      </c>
      <c r="F851" s="816" t="s">
        <v>333</v>
      </c>
      <c r="G851" s="815" t="s">
        <v>326</v>
      </c>
      <c r="H851" s="816" t="s">
        <v>334</v>
      </c>
      <c r="I851" s="816" t="s">
        <v>335</v>
      </c>
      <c r="J851" s="816" t="s">
        <v>336</v>
      </c>
      <c r="K851" s="908" t="s">
        <v>337</v>
      </c>
      <c r="L851" s="818" t="s">
        <v>338</v>
      </c>
      <c r="M851" s="819" t="s">
        <v>339</v>
      </c>
      <c r="N851" s="820" t="s">
        <v>340</v>
      </c>
      <c r="O851" s="821" t="s">
        <v>341</v>
      </c>
      <c r="P851" s="820" t="s">
        <v>342</v>
      </c>
      <c r="Q851" s="807"/>
      <c r="R851" s="822" t="s">
        <v>343</v>
      </c>
      <c r="S851" s="823" t="s">
        <v>344</v>
      </c>
      <c r="T851" s="824" t="s">
        <v>345</v>
      </c>
      <c r="U851" s="823" t="s">
        <v>346</v>
      </c>
      <c r="V851" s="825" t="s">
        <v>347</v>
      </c>
      <c r="W851" s="807"/>
      <c r="X851" s="807"/>
      <c r="Z851" s="728"/>
      <c r="AP851" s="729"/>
      <c r="AQ851" s="807"/>
      <c r="AR851" s="807"/>
      <c r="AS851" s="825" t="s">
        <v>348</v>
      </c>
      <c r="AT851" s="807"/>
      <c r="AU851" s="826" t="s">
        <v>344</v>
      </c>
      <c r="AV851" s="827" t="s">
        <v>345</v>
      </c>
      <c r="AW851" s="807"/>
      <c r="AX851" s="826" t="s">
        <v>344</v>
      </c>
      <c r="AY851" s="827" t="s">
        <v>345</v>
      </c>
      <c r="AZ851" s="807"/>
      <c r="BA851" s="826" t="s">
        <v>344</v>
      </c>
      <c r="BB851" s="827" t="s">
        <v>345</v>
      </c>
      <c r="BC851" s="807"/>
      <c r="BD851" s="826" t="s">
        <v>344</v>
      </c>
      <c r="BE851" s="827" t="s">
        <v>345</v>
      </c>
      <c r="BF851" s="807"/>
      <c r="BG851" s="826" t="s">
        <v>344</v>
      </c>
      <c r="BH851" s="827" t="s">
        <v>345</v>
      </c>
      <c r="BI851" s="807"/>
      <c r="BJ851" s="826" t="s">
        <v>344</v>
      </c>
      <c r="BK851" s="827" t="s">
        <v>345</v>
      </c>
      <c r="BL851" s="807"/>
      <c r="BM851" s="826" t="s">
        <v>344</v>
      </c>
      <c r="BN851" s="827" t="s">
        <v>345</v>
      </c>
      <c r="BO851" s="807"/>
      <c r="BP851" s="826" t="s">
        <v>344</v>
      </c>
      <c r="BQ851" s="827" t="s">
        <v>345</v>
      </c>
      <c r="BR851" s="807"/>
      <c r="BS851" s="826" t="s">
        <v>344</v>
      </c>
      <c r="BT851" s="827" t="s">
        <v>345</v>
      </c>
      <c r="BU851" s="807"/>
      <c r="BV851" s="729"/>
    </row>
    <row r="852" s="667" customFormat="true" ht="15" hidden="false" customHeight="false" outlineLevel="0" collapsed="false">
      <c r="A852" s="828" t="n">
        <v>1</v>
      </c>
      <c r="B852" s="829" t="str">
        <f aca="false">CONCATENATE(E852,": ",C852)</f>
        <v>: </v>
      </c>
      <c r="C852" s="831"/>
      <c r="D852" s="831"/>
      <c r="E852" s="831"/>
      <c r="F852" s="871"/>
      <c r="G852" s="831"/>
      <c r="H852" s="832"/>
      <c r="I852" s="830"/>
      <c r="J852" s="830"/>
      <c r="K852" s="834"/>
      <c r="L852" s="834"/>
      <c r="M852" s="833"/>
      <c r="N852" s="836" t="s">
        <v>640</v>
      </c>
      <c r="O852" s="837"/>
      <c r="P852" s="833"/>
      <c r="Q852" s="838"/>
      <c r="R852" s="839"/>
      <c r="S852" s="840" t="str">
        <f aca="false">IF(R852="Y","",IF(AND(M852="",K852=""),"",IF(M852="",K852,M852)))</f>
        <v/>
      </c>
      <c r="T852" s="841" t="str">
        <f aca="false">IF(S852="","",IF($S$880="Y",U852,IF(S852&gt;=$S$872-$AB$35*$S$876,IF(S852&lt;=$S$872+$AB$35*$S$876,S852,""),"")))</f>
        <v/>
      </c>
      <c r="U852" s="840" t="str">
        <f aca="false">IF(R852="Y","",IF(AND(M852="",K852=""),"",IF(M852="",K852*O852,M852*O852)))</f>
        <v/>
      </c>
      <c r="V852" s="842" t="str">
        <f aca="false">IF(AND(N852="",L852=""),"",IF(N852="",L852,N852))</f>
        <v>% Annually</v>
      </c>
      <c r="W852" s="628"/>
      <c r="X852" s="628"/>
      <c r="Z852" s="728"/>
      <c r="AP852" s="729"/>
      <c r="AQ852" s="628"/>
      <c r="AR852" s="628"/>
      <c r="AS852" s="843" t="str">
        <f aca="false">$U852</f>
        <v/>
      </c>
      <c r="AT852" s="628"/>
      <c r="AU852" s="843" t="e">
        <f aca="false">IF($AT$44="region",IF($E852=AU$762,$S852,""),IF($G852=AU$762,$S852,""))</f>
        <v>#REF!</v>
      </c>
      <c r="AV852" s="843" t="e">
        <f aca="false">IF($AT$44="Region",IF($E852=AU$762,$T852,""),IF($G852=AU$762,$T852,""))</f>
        <v>#REF!</v>
      </c>
      <c r="AW852" s="628"/>
      <c r="AX852" s="843" t="e">
        <f aca="false">IF($AT$44="region",IF($E852=AX$762,$S852,""),IF($G852=AX$762,$S852,""))</f>
        <v>#REF!</v>
      </c>
      <c r="AY852" s="843" t="e">
        <f aca="false">IF($AT$44="Region",IF($E852=AX$762,$T852,""),IF($G852=AX$762,$T852,""))</f>
        <v>#REF!</v>
      </c>
      <c r="AZ852" s="628"/>
      <c r="BA852" s="843" t="e">
        <f aca="false">IF($AT$44="region",IF($E852=BA$762,$S852,""),IF($G852=BA$762,$S852,""))</f>
        <v>#REF!</v>
      </c>
      <c r="BB852" s="843" t="e">
        <f aca="false">IF($AT$44="Region",IF($E852=BA$762,$T852,""),IF($G852=BA$762,$T852,""))</f>
        <v>#REF!</v>
      </c>
      <c r="BC852" s="628"/>
      <c r="BD852" s="843" t="e">
        <f aca="false">IF($AT$44="region",IF($E852=BD$762,$S852,""),IF($G852=BD$762,$S852,""))</f>
        <v>#REF!</v>
      </c>
      <c r="BE852" s="843" t="e">
        <f aca="false">IF($AT$44="Region",IF($E852=BD$762,$T852,""),IF($G852=BD$762,$T852,""))</f>
        <v>#REF!</v>
      </c>
      <c r="BF852" s="628"/>
      <c r="BG852" s="843" t="e">
        <f aca="false">IF($AT$44="region",IF($E852=BG$762,$S852,""),IF($G852=BG$762,$S852,""))</f>
        <v>#REF!</v>
      </c>
      <c r="BH852" s="843" t="e">
        <f aca="false">IF($AT$44="Region",IF($E852=BG$762,$T852,""),IF($G852=BG$762,$T852,""))</f>
        <v>#REF!</v>
      </c>
      <c r="BI852" s="628"/>
      <c r="BJ852" s="843" t="str">
        <f aca="false">IF($E852=$BJ$47,S852,"")</f>
        <v/>
      </c>
      <c r="BK852" s="843" t="str">
        <f aca="false">IF($E852=$BJ$47,T852,"")</f>
        <v/>
      </c>
      <c r="BL852" s="628"/>
      <c r="BM852" s="843" t="str">
        <f aca="false">IF($E852=$BM$47,S852,"")</f>
        <v/>
      </c>
      <c r="BN852" s="843" t="str">
        <f aca="false">IF($E852=$BM$47,T852,"")</f>
        <v/>
      </c>
      <c r="BO852" s="628"/>
      <c r="BP852" s="843" t="str">
        <f aca="false">IF($E852=$BP$47,S852,"")</f>
        <v/>
      </c>
      <c r="BQ852" s="843" t="str">
        <f aca="false">IF($E852=$BP$47,T852,"")</f>
        <v/>
      </c>
      <c r="BR852" s="628"/>
      <c r="BS852" s="843" t="str">
        <f aca="false">IF($E852=$BS$47,S852,"")</f>
        <v/>
      </c>
      <c r="BT852" s="843" t="str">
        <f aca="false">IF($E852=$BS$47,T852,"")</f>
        <v/>
      </c>
      <c r="BU852" s="628"/>
      <c r="BV852" s="729"/>
    </row>
    <row r="853" s="667" customFormat="true" ht="15" hidden="false" customHeight="false" outlineLevel="0" collapsed="false">
      <c r="A853" s="828" t="n">
        <v>2</v>
      </c>
      <c r="B853" s="829" t="str">
        <f aca="false">CONCATENATE(E853,": ",C853)</f>
        <v>: </v>
      </c>
      <c r="C853" s="831"/>
      <c r="D853" s="831"/>
      <c r="E853" s="831"/>
      <c r="F853" s="831"/>
      <c r="G853" s="831"/>
      <c r="H853" s="832"/>
      <c r="I853" s="830"/>
      <c r="J853" s="830"/>
      <c r="K853" s="837"/>
      <c r="L853" s="834"/>
      <c r="M853" s="833"/>
      <c r="N853" s="836" t="s">
        <v>640</v>
      </c>
      <c r="O853" s="837"/>
      <c r="P853" s="833"/>
      <c r="Q853" s="838"/>
      <c r="R853" s="839"/>
      <c r="S853" s="840" t="str">
        <f aca="false">IF(R853="Y","",IF(AND(M853="",K853=""),"",IF(M853="",K853,M853)))</f>
        <v/>
      </c>
      <c r="T853" s="841" t="str">
        <f aca="false">IF(S853="","",IF($S$880="Y",U853,IF(S853&gt;=$S$872-$AB$35*$S$876,IF(S853&lt;=$S$872+$AB$35*$S$876,S853,""),"")))</f>
        <v/>
      </c>
      <c r="U853" s="840" t="str">
        <f aca="false">IF(R853="Y","",IF(AND(M853="",K853=""),"",IF(M853="",K853*O853,M853*O853)))</f>
        <v/>
      </c>
      <c r="V853" s="842" t="str">
        <f aca="false">IF(AND(N853="",L853=""),"",IF(N853="",L853,N853))</f>
        <v>% Annually</v>
      </c>
      <c r="W853" s="628"/>
      <c r="X853" s="628"/>
      <c r="Z853" s="728"/>
      <c r="AP853" s="729"/>
      <c r="AQ853" s="628"/>
      <c r="AR853" s="628"/>
      <c r="AS853" s="844"/>
      <c r="AT853" s="628"/>
      <c r="AU853" s="843" t="e">
        <f aca="false">IF($AT$44="region",IF($E853=AU$762,$S853,""),IF($G853=AU$762,$S853,""))</f>
        <v>#REF!</v>
      </c>
      <c r="AV853" s="843" t="e">
        <f aca="false">IF($AT$44="Region",IF($E853=AU$762,$T853,""),IF($G853=AU$762,$T853,""))</f>
        <v>#REF!</v>
      </c>
      <c r="AW853" s="628"/>
      <c r="AX853" s="843" t="e">
        <f aca="false">IF($AT$44="region",IF($E853=AX$762,$S853,""),IF($G853=AX$762,$S853,""))</f>
        <v>#REF!</v>
      </c>
      <c r="AY853" s="843" t="e">
        <f aca="false">IF($AT$44="Region",IF($E853=AX$762,$T853,""),IF($G853=AX$762,$T853,""))</f>
        <v>#REF!</v>
      </c>
      <c r="AZ853" s="628"/>
      <c r="BA853" s="843" t="e">
        <f aca="false">IF($AT$44="region",IF($E853=BA$762,$S853,""),IF($G853=BA$762,$S853,""))</f>
        <v>#REF!</v>
      </c>
      <c r="BB853" s="843" t="e">
        <f aca="false">IF($AT$44="Region",IF($E853=BA$762,$T853,""),IF($G853=BA$762,$T853,""))</f>
        <v>#REF!</v>
      </c>
      <c r="BC853" s="628"/>
      <c r="BD853" s="843" t="e">
        <f aca="false">IF($AT$44="region",IF($E853=BD$762,$S853,""),IF($G853=BD$762,$S853,""))</f>
        <v>#REF!</v>
      </c>
      <c r="BE853" s="843" t="e">
        <f aca="false">IF($AT$44="Region",IF($E853=BD$762,$T853,""),IF($G853=BD$762,$T853,""))</f>
        <v>#REF!</v>
      </c>
      <c r="BF853" s="628"/>
      <c r="BG853" s="843" t="e">
        <f aca="false">IF($AT$44="region",IF($E853=BG$762,$S853,""),IF($G853=BG$762,$S853,""))</f>
        <v>#REF!</v>
      </c>
      <c r="BH853" s="843" t="e">
        <f aca="false">IF($AT$44="Region",IF($E853=BG$762,$T853,""),IF($G853=BG$762,$T853,""))</f>
        <v>#REF!</v>
      </c>
      <c r="BI853" s="628"/>
      <c r="BJ853" s="843" t="str">
        <f aca="false">IF($E853=$BJ$47,S853,"")</f>
        <v/>
      </c>
      <c r="BK853" s="843" t="str">
        <f aca="false">IF($E853=$BJ$47,T853,"")</f>
        <v/>
      </c>
      <c r="BL853" s="628"/>
      <c r="BM853" s="843" t="str">
        <f aca="false">IF($E853=$BM$47,S853,"")</f>
        <v/>
      </c>
      <c r="BN853" s="843" t="str">
        <f aca="false">IF($E853=$BM$47,T853,"")</f>
        <v/>
      </c>
      <c r="BO853" s="628"/>
      <c r="BP853" s="843" t="str">
        <f aca="false">IF($E853=$BP$47,S853,"")</f>
        <v/>
      </c>
      <c r="BQ853" s="843" t="str">
        <f aca="false">IF($E853=$BP$47,T853,"")</f>
        <v/>
      </c>
      <c r="BR853" s="628"/>
      <c r="BS853" s="843" t="str">
        <f aca="false">IF($E853=$BS$47,S853,"")</f>
        <v/>
      </c>
      <c r="BT853" s="843" t="str">
        <f aca="false">IF($E853=$BS$47,T853,"")</f>
        <v/>
      </c>
      <c r="BU853" s="628"/>
      <c r="BV853" s="729"/>
    </row>
    <row r="854" s="667" customFormat="true" ht="15" hidden="false" customHeight="false" outlineLevel="0" collapsed="false">
      <c r="A854" s="828" t="n">
        <v>3</v>
      </c>
      <c r="B854" s="829" t="str">
        <f aca="false">CONCATENATE(E854,": ",C854)</f>
        <v>: </v>
      </c>
      <c r="C854" s="830"/>
      <c r="D854" s="830"/>
      <c r="E854" s="831"/>
      <c r="F854" s="830"/>
      <c r="G854" s="831"/>
      <c r="H854" s="832"/>
      <c r="I854" s="830"/>
      <c r="J854" s="830"/>
      <c r="K854" s="833"/>
      <c r="L854" s="834"/>
      <c r="M854" s="833"/>
      <c r="N854" s="836" t="s">
        <v>640</v>
      </c>
      <c r="O854" s="837"/>
      <c r="P854" s="833"/>
      <c r="Q854" s="838"/>
      <c r="R854" s="839"/>
      <c r="S854" s="840" t="str">
        <f aca="false">IF(R854="Y","",IF(AND(M854="",K854=""),"",IF(M854="",K854,M854)))</f>
        <v/>
      </c>
      <c r="T854" s="841" t="str">
        <f aca="false">IF(S854="","",IF($S$880="Y",U854,IF(S854&gt;=$S$872-$AB$35*$S$876,IF(S854&lt;=$S$872+$AB$35*$S$876,S854,""),"")))</f>
        <v/>
      </c>
      <c r="U854" s="840" t="str">
        <f aca="false">IF(R854="Y","",IF(AND(M854="",K854=""),"",IF(M854="",K854*O854,M854*O854)))</f>
        <v/>
      </c>
      <c r="V854" s="842" t="str">
        <f aca="false">IF(AND(N854="",L854=""),"",IF(N854="",L854,N854))</f>
        <v>% Annually</v>
      </c>
      <c r="W854" s="628"/>
      <c r="X854" s="628"/>
      <c r="Z854" s="728"/>
      <c r="AP854" s="729"/>
      <c r="AQ854" s="628"/>
      <c r="AR854" s="628"/>
      <c r="AS854" s="844"/>
      <c r="AT854" s="628"/>
      <c r="AU854" s="843" t="e">
        <f aca="false">IF($AT$44="region",IF($E854=AU$762,$S854,""),IF($G854=AU$762,$S854,""))</f>
        <v>#REF!</v>
      </c>
      <c r="AV854" s="843" t="e">
        <f aca="false">IF($AT$44="Region",IF($E854=AU$762,$T854,""),IF($G854=AU$762,$T854,""))</f>
        <v>#REF!</v>
      </c>
      <c r="AW854" s="628"/>
      <c r="AX854" s="843" t="e">
        <f aca="false">IF($AT$44="region",IF($E854=AX$762,$S854,""),IF($G854=AX$762,$S854,""))</f>
        <v>#REF!</v>
      </c>
      <c r="AY854" s="843" t="e">
        <f aca="false">IF($AT$44="Region",IF($E854=AX$762,$T854,""),IF($G854=AX$762,$T854,""))</f>
        <v>#REF!</v>
      </c>
      <c r="AZ854" s="628"/>
      <c r="BA854" s="843" t="e">
        <f aca="false">IF($AT$44="region",IF($E854=BA$762,$S854,""),IF($G854=BA$762,$S854,""))</f>
        <v>#REF!</v>
      </c>
      <c r="BB854" s="843" t="e">
        <f aca="false">IF($AT$44="Region",IF($E854=BA$762,$T854,""),IF($G854=BA$762,$T854,""))</f>
        <v>#REF!</v>
      </c>
      <c r="BC854" s="628"/>
      <c r="BD854" s="843" t="e">
        <f aca="false">IF($AT$44="region",IF($E854=BD$762,$S854,""),IF($G854=BD$762,$S854,""))</f>
        <v>#REF!</v>
      </c>
      <c r="BE854" s="843" t="e">
        <f aca="false">IF($AT$44="Region",IF($E854=BD$762,$T854,""),IF($G854=BD$762,$T854,""))</f>
        <v>#REF!</v>
      </c>
      <c r="BF854" s="628"/>
      <c r="BG854" s="843" t="e">
        <f aca="false">IF($AT$44="region",IF($E854=BG$762,$S854,""),IF($G854=BG$762,$S854,""))</f>
        <v>#REF!</v>
      </c>
      <c r="BH854" s="843" t="e">
        <f aca="false">IF($AT$44="Region",IF($E854=BG$762,$T854,""),IF($G854=BG$762,$T854,""))</f>
        <v>#REF!</v>
      </c>
      <c r="BI854" s="628"/>
      <c r="BJ854" s="843" t="str">
        <f aca="false">IF($E854=$BJ$47,S854,"")</f>
        <v/>
      </c>
      <c r="BK854" s="843" t="str">
        <f aca="false">IF($E854=$BJ$47,T854,"")</f>
        <v/>
      </c>
      <c r="BL854" s="628"/>
      <c r="BM854" s="843" t="str">
        <f aca="false">IF($E854=$BM$47,S854,"")</f>
        <v/>
      </c>
      <c r="BN854" s="843" t="str">
        <f aca="false">IF($E854=$BM$47,T854,"")</f>
        <v/>
      </c>
      <c r="BO854" s="628"/>
      <c r="BP854" s="843" t="str">
        <f aca="false">IF($E854=$BP$47,S854,"")</f>
        <v/>
      </c>
      <c r="BQ854" s="843" t="str">
        <f aca="false">IF($E854=$BP$47,T854,"")</f>
        <v/>
      </c>
      <c r="BR854" s="628"/>
      <c r="BS854" s="843" t="str">
        <f aca="false">IF($E854=$BS$47,S854,"")</f>
        <v/>
      </c>
      <c r="BT854" s="843" t="str">
        <f aca="false">IF($E854=$BS$47,T854,"")</f>
        <v/>
      </c>
      <c r="BU854" s="628"/>
      <c r="BV854" s="729"/>
    </row>
    <row r="855" s="667" customFormat="true" ht="15" hidden="false" customHeight="false" outlineLevel="0" collapsed="false">
      <c r="A855" s="828" t="n">
        <v>4</v>
      </c>
      <c r="B855" s="829" t="str">
        <f aca="false">CONCATENATE(E855,": ",C855)</f>
        <v>: </v>
      </c>
      <c r="C855" s="830"/>
      <c r="D855" s="830"/>
      <c r="E855" s="831"/>
      <c r="F855" s="830"/>
      <c r="G855" s="831"/>
      <c r="H855" s="832"/>
      <c r="I855" s="830"/>
      <c r="J855" s="830"/>
      <c r="K855" s="833"/>
      <c r="L855" s="834"/>
      <c r="M855" s="833"/>
      <c r="N855" s="836" t="s">
        <v>640</v>
      </c>
      <c r="O855" s="837"/>
      <c r="P855" s="833"/>
      <c r="Q855" s="838"/>
      <c r="R855" s="839"/>
      <c r="S855" s="840" t="str">
        <f aca="false">IF(R855="Y","",IF(AND(M855="",K855=""),"",IF(M855="",K855,M855)))</f>
        <v/>
      </c>
      <c r="T855" s="841" t="str">
        <f aca="false">IF(S855="","",IF($S$880="Y",U855,IF(S855&gt;=$S$872-$AB$35*$S$876,IF(S855&lt;=$S$872+$AB$35*$S$876,S855,""),"")))</f>
        <v/>
      </c>
      <c r="U855" s="840" t="str">
        <f aca="false">IF(R855="Y","",IF(AND(M855="",K855=""),"",IF(M855="",K855*O855,M855*O855)))</f>
        <v/>
      </c>
      <c r="V855" s="842" t="str">
        <f aca="false">IF(AND(N855="",L855=""),"",IF(N855="",L855,N855))</f>
        <v>% Annually</v>
      </c>
      <c r="W855" s="628"/>
      <c r="X855" s="628"/>
      <c r="Z855" s="728"/>
      <c r="AP855" s="729"/>
      <c r="AQ855" s="628"/>
      <c r="AR855" s="628"/>
      <c r="AS855" s="844"/>
      <c r="AT855" s="628"/>
      <c r="AU855" s="843" t="e">
        <f aca="false">IF($AT$44="region",IF($E855=AU$762,$S855,""),IF($G855=AU$762,$S855,""))</f>
        <v>#REF!</v>
      </c>
      <c r="AV855" s="843" t="e">
        <f aca="false">IF($AT$44="Region",IF($E855=AU$762,$T855,""),IF($G855=AU$762,$T855,""))</f>
        <v>#REF!</v>
      </c>
      <c r="AW855" s="628"/>
      <c r="AX855" s="843" t="e">
        <f aca="false">IF($AT$44="region",IF($E855=AX$762,$S855,""),IF($G855=AX$762,$S855,""))</f>
        <v>#REF!</v>
      </c>
      <c r="AY855" s="843" t="e">
        <f aca="false">IF($AT$44="Region",IF($E855=AX$762,$T855,""),IF($G855=AX$762,$T855,""))</f>
        <v>#REF!</v>
      </c>
      <c r="AZ855" s="628"/>
      <c r="BA855" s="843" t="e">
        <f aca="false">IF($AT$44="region",IF($E855=BA$762,$S855,""),IF($G855=BA$762,$S855,""))</f>
        <v>#REF!</v>
      </c>
      <c r="BB855" s="843" t="e">
        <f aca="false">IF($AT$44="Region",IF($E855=BA$762,$T855,""),IF($G855=BA$762,$T855,""))</f>
        <v>#REF!</v>
      </c>
      <c r="BC855" s="628"/>
      <c r="BD855" s="843" t="e">
        <f aca="false">IF($AT$44="region",IF($E855=BD$762,$S855,""),IF($G855=BD$762,$S855,""))</f>
        <v>#REF!</v>
      </c>
      <c r="BE855" s="843" t="e">
        <f aca="false">IF($AT$44="Region",IF($E855=BD$762,$T855,""),IF($G855=BD$762,$T855,""))</f>
        <v>#REF!</v>
      </c>
      <c r="BF855" s="628"/>
      <c r="BG855" s="843" t="e">
        <f aca="false">IF($AT$44="region",IF($E855=BG$762,$S855,""),IF($G855=BG$762,$S855,""))</f>
        <v>#REF!</v>
      </c>
      <c r="BH855" s="843" t="e">
        <f aca="false">IF($AT$44="Region",IF($E855=BG$762,$T855,""),IF($G855=BG$762,$T855,""))</f>
        <v>#REF!</v>
      </c>
      <c r="BI855" s="628"/>
      <c r="BJ855" s="843" t="str">
        <f aca="false">IF($E855=$BJ$47,S855,"")</f>
        <v/>
      </c>
      <c r="BK855" s="843" t="str">
        <f aca="false">IF($E855=$BJ$47,T855,"")</f>
        <v/>
      </c>
      <c r="BL855" s="628"/>
      <c r="BM855" s="843" t="str">
        <f aca="false">IF($E855=$BM$47,S855,"")</f>
        <v/>
      </c>
      <c r="BN855" s="843" t="str">
        <f aca="false">IF($E855=$BM$47,T855,"")</f>
        <v/>
      </c>
      <c r="BO855" s="628"/>
      <c r="BP855" s="843" t="str">
        <f aca="false">IF($E855=$BP$47,S855,"")</f>
        <v/>
      </c>
      <c r="BQ855" s="843" t="str">
        <f aca="false">IF($E855=$BP$47,T855,"")</f>
        <v/>
      </c>
      <c r="BR855" s="628"/>
      <c r="BS855" s="843" t="str">
        <f aca="false">IF($E855=$BS$47,S855,"")</f>
        <v/>
      </c>
      <c r="BT855" s="843" t="str">
        <f aca="false">IF($E855=$BS$47,T855,"")</f>
        <v/>
      </c>
      <c r="BU855" s="628"/>
      <c r="BV855" s="729"/>
    </row>
    <row r="856" s="667" customFormat="true" ht="15" hidden="false" customHeight="false" outlineLevel="0" collapsed="false">
      <c r="A856" s="828" t="n">
        <v>5</v>
      </c>
      <c r="B856" s="829" t="str">
        <f aca="false">CONCATENATE(E856,": ",C856)</f>
        <v>: </v>
      </c>
      <c r="C856" s="830"/>
      <c r="D856" s="830"/>
      <c r="E856" s="831"/>
      <c r="F856" s="830"/>
      <c r="G856" s="831"/>
      <c r="H856" s="832"/>
      <c r="I856" s="830"/>
      <c r="J856" s="830"/>
      <c r="K856" s="833"/>
      <c r="L856" s="834"/>
      <c r="M856" s="833"/>
      <c r="N856" s="836" t="s">
        <v>640</v>
      </c>
      <c r="O856" s="837"/>
      <c r="P856" s="833"/>
      <c r="Q856" s="838"/>
      <c r="R856" s="839"/>
      <c r="S856" s="840" t="str">
        <f aca="false">IF(R856="Y","",IF(AND(M856="",K856=""),"",IF(M856="",K856,M856)))</f>
        <v/>
      </c>
      <c r="T856" s="841" t="str">
        <f aca="false">IF(S856="","",IF($S$880="Y",U856,IF(S856&gt;=$S$872-$AB$35*$S$876,IF(S856&lt;=$S$872+$AB$35*$S$876,S856,""),"")))</f>
        <v/>
      </c>
      <c r="U856" s="840" t="str">
        <f aca="false">IF(R856="Y","",IF(AND(M856="",K856=""),"",IF(M856="",K856*O856,M856*O856)))</f>
        <v/>
      </c>
      <c r="V856" s="842" t="str">
        <f aca="false">IF(AND(N856="",L856=""),"",IF(N856="",L856,N856))</f>
        <v>% Annually</v>
      </c>
      <c r="W856" s="628"/>
      <c r="X856" s="628"/>
      <c r="Z856" s="728"/>
      <c r="AP856" s="729"/>
      <c r="AQ856" s="628"/>
      <c r="AR856" s="628"/>
      <c r="AS856" s="844"/>
      <c r="AT856" s="628"/>
      <c r="AU856" s="843" t="e">
        <f aca="false">IF($AT$44="region",IF($E856=AU$762,$S856,""),IF($G856=AU$762,$S856,""))</f>
        <v>#REF!</v>
      </c>
      <c r="AV856" s="843" t="e">
        <f aca="false">IF($AT$44="Region",IF($E856=AU$762,$T856,""),IF($G856=AU$762,$T856,""))</f>
        <v>#REF!</v>
      </c>
      <c r="AW856" s="628"/>
      <c r="AX856" s="843" t="e">
        <f aca="false">IF($AT$44="region",IF($E856=AX$762,$S856,""),IF($G856=AX$762,$S856,""))</f>
        <v>#REF!</v>
      </c>
      <c r="AY856" s="843" t="e">
        <f aca="false">IF($AT$44="Region",IF($E856=AX$762,$T856,""),IF($G856=AX$762,$T856,""))</f>
        <v>#REF!</v>
      </c>
      <c r="AZ856" s="628"/>
      <c r="BA856" s="843" t="e">
        <f aca="false">IF($AT$44="region",IF($E856=BA$762,$S856,""),IF($G856=BA$762,$S856,""))</f>
        <v>#REF!</v>
      </c>
      <c r="BB856" s="843" t="e">
        <f aca="false">IF($AT$44="Region",IF($E856=BA$762,$T856,""),IF($G856=BA$762,$T856,""))</f>
        <v>#REF!</v>
      </c>
      <c r="BC856" s="628"/>
      <c r="BD856" s="843" t="e">
        <f aca="false">IF($AT$44="region",IF($E856=BD$762,$S856,""),IF($G856=BD$762,$S856,""))</f>
        <v>#REF!</v>
      </c>
      <c r="BE856" s="843" t="e">
        <f aca="false">IF($AT$44="Region",IF($E856=BD$762,$T856,""),IF($G856=BD$762,$T856,""))</f>
        <v>#REF!</v>
      </c>
      <c r="BF856" s="628"/>
      <c r="BG856" s="843" t="e">
        <f aca="false">IF($AT$44="region",IF($E856=BG$762,$S856,""),IF($G856=BG$762,$S856,""))</f>
        <v>#REF!</v>
      </c>
      <c r="BH856" s="843" t="e">
        <f aca="false">IF($AT$44="Region",IF($E856=BG$762,$T856,""),IF($G856=BG$762,$T856,""))</f>
        <v>#REF!</v>
      </c>
      <c r="BI856" s="628"/>
      <c r="BJ856" s="843" t="str">
        <f aca="false">IF($E856=$BJ$47,S856,"")</f>
        <v/>
      </c>
      <c r="BK856" s="843" t="str">
        <f aca="false">IF($E856=$BJ$47,T856,"")</f>
        <v/>
      </c>
      <c r="BL856" s="628"/>
      <c r="BM856" s="843" t="str">
        <f aca="false">IF($E856=$BM$47,S856,"")</f>
        <v/>
      </c>
      <c r="BN856" s="843" t="str">
        <f aca="false">IF($E856=$BM$47,T856,"")</f>
        <v/>
      </c>
      <c r="BO856" s="628"/>
      <c r="BP856" s="843" t="str">
        <f aca="false">IF($E856=$BP$47,S856,"")</f>
        <v/>
      </c>
      <c r="BQ856" s="843" t="str">
        <f aca="false">IF($E856=$BP$47,T856,"")</f>
        <v/>
      </c>
      <c r="BR856" s="628"/>
      <c r="BS856" s="843" t="str">
        <f aca="false">IF($E856=$BS$47,S856,"")</f>
        <v/>
      </c>
      <c r="BT856" s="843" t="str">
        <f aca="false">IF($E856=$BS$47,T856,"")</f>
        <v/>
      </c>
      <c r="BU856" s="628"/>
      <c r="BV856" s="729"/>
    </row>
    <row r="857" s="667" customFormat="true" ht="15" hidden="false" customHeight="false" outlineLevel="0" collapsed="false">
      <c r="A857" s="828" t="n">
        <v>6</v>
      </c>
      <c r="B857" s="829" t="str">
        <f aca="false">CONCATENATE(E857,": ",C857)</f>
        <v>: </v>
      </c>
      <c r="C857" s="830"/>
      <c r="D857" s="830"/>
      <c r="E857" s="831"/>
      <c r="F857" s="830"/>
      <c r="G857" s="831"/>
      <c r="H857" s="832"/>
      <c r="I857" s="830"/>
      <c r="J857" s="830"/>
      <c r="K857" s="833"/>
      <c r="L857" s="834"/>
      <c r="M857" s="833"/>
      <c r="N857" s="836" t="s">
        <v>640</v>
      </c>
      <c r="O857" s="837"/>
      <c r="P857" s="833"/>
      <c r="Q857" s="838"/>
      <c r="R857" s="839"/>
      <c r="S857" s="840" t="str">
        <f aca="false">IF(R857="Y","",IF(AND(M857="",K857=""),"",IF(M857="",K857,M857)))</f>
        <v/>
      </c>
      <c r="T857" s="841" t="str">
        <f aca="false">IF(S857="","",IF($S$880="Y",U857,IF(S857&gt;=$S$872-$AB$35*$S$876,IF(S857&lt;=$S$872+$AB$35*$S$876,S857,""),"")))</f>
        <v/>
      </c>
      <c r="U857" s="840" t="str">
        <f aca="false">IF(R857="Y","",IF(AND(M857="",K857=""),"",IF(M857="",K857*O857,M857*O857)))</f>
        <v/>
      </c>
      <c r="V857" s="842" t="str">
        <f aca="false">IF(AND(N857="",L857=""),"",IF(N857="",L857,N857))</f>
        <v>% Annually</v>
      </c>
      <c r="W857" s="628"/>
      <c r="X857" s="628"/>
      <c r="Z857" s="728"/>
      <c r="AP857" s="729"/>
      <c r="AQ857" s="628"/>
      <c r="AR857" s="628"/>
      <c r="AS857" s="844"/>
      <c r="AT857" s="628"/>
      <c r="AU857" s="843" t="e">
        <f aca="false">IF($AT$44="region",IF($E857=AU$762,$S857,""),IF($G857=AU$762,$S857,""))</f>
        <v>#REF!</v>
      </c>
      <c r="AV857" s="843" t="e">
        <f aca="false">IF($AT$44="Region",IF($E857=AU$762,$T857,""),IF($G857=AU$762,$T857,""))</f>
        <v>#REF!</v>
      </c>
      <c r="AW857" s="628"/>
      <c r="AX857" s="843" t="e">
        <f aca="false">IF($AT$44="region",IF($E857=AX$762,$S857,""),IF($G857=AX$762,$S857,""))</f>
        <v>#REF!</v>
      </c>
      <c r="AY857" s="843" t="e">
        <f aca="false">IF($AT$44="Region",IF($E857=AX$762,$T857,""),IF($G857=AX$762,$T857,""))</f>
        <v>#REF!</v>
      </c>
      <c r="AZ857" s="628"/>
      <c r="BA857" s="843" t="e">
        <f aca="false">IF($AT$44="region",IF($E857=BA$762,$S857,""),IF($G857=BA$762,$S857,""))</f>
        <v>#REF!</v>
      </c>
      <c r="BB857" s="843" t="e">
        <f aca="false">IF($AT$44="Region",IF($E857=BA$762,$T857,""),IF($G857=BA$762,$T857,""))</f>
        <v>#REF!</v>
      </c>
      <c r="BC857" s="628"/>
      <c r="BD857" s="843" t="e">
        <f aca="false">IF($AT$44="region",IF($E857=BD$762,$S857,""),IF($G857=BD$762,$S857,""))</f>
        <v>#REF!</v>
      </c>
      <c r="BE857" s="843" t="e">
        <f aca="false">IF($AT$44="Region",IF($E857=BD$762,$T857,""),IF($G857=BD$762,$T857,""))</f>
        <v>#REF!</v>
      </c>
      <c r="BF857" s="628"/>
      <c r="BG857" s="843" t="e">
        <f aca="false">IF($AT$44="region",IF($E857=BG$762,$S857,""),IF($G857=BG$762,$S857,""))</f>
        <v>#REF!</v>
      </c>
      <c r="BH857" s="843" t="e">
        <f aca="false">IF($AT$44="Region",IF($E857=BG$762,$T857,""),IF($G857=BG$762,$T857,""))</f>
        <v>#REF!</v>
      </c>
      <c r="BI857" s="628"/>
      <c r="BJ857" s="843" t="str">
        <f aca="false">IF($E857=$BJ$47,S857,"")</f>
        <v/>
      </c>
      <c r="BK857" s="843" t="str">
        <f aca="false">IF($E857=$BJ$47,T857,"")</f>
        <v/>
      </c>
      <c r="BL857" s="628"/>
      <c r="BM857" s="843" t="str">
        <f aca="false">IF($E857=$BM$47,S857,"")</f>
        <v/>
      </c>
      <c r="BN857" s="843" t="str">
        <f aca="false">IF($E857=$BM$47,T857,"")</f>
        <v/>
      </c>
      <c r="BO857" s="628"/>
      <c r="BP857" s="843" t="str">
        <f aca="false">IF($E857=$BP$47,S857,"")</f>
        <v/>
      </c>
      <c r="BQ857" s="843" t="str">
        <f aca="false">IF($E857=$BP$47,T857,"")</f>
        <v/>
      </c>
      <c r="BR857" s="628"/>
      <c r="BS857" s="843" t="str">
        <f aca="false">IF($E857=$BS$47,S857,"")</f>
        <v/>
      </c>
      <c r="BT857" s="843" t="str">
        <f aca="false">IF($E857=$BS$47,T857,"")</f>
        <v/>
      </c>
      <c r="BU857" s="628"/>
      <c r="BV857" s="729"/>
    </row>
    <row r="858" s="667" customFormat="true" ht="15" hidden="false" customHeight="false" outlineLevel="0" collapsed="false">
      <c r="A858" s="828" t="n">
        <v>7</v>
      </c>
      <c r="B858" s="829" t="str">
        <f aca="false">CONCATENATE(E858,": ",C858)</f>
        <v>: </v>
      </c>
      <c r="C858" s="830"/>
      <c r="D858" s="830"/>
      <c r="E858" s="831"/>
      <c r="F858" s="830"/>
      <c r="G858" s="831"/>
      <c r="H858" s="832"/>
      <c r="I858" s="830"/>
      <c r="J858" s="830"/>
      <c r="K858" s="833"/>
      <c r="L858" s="834"/>
      <c r="M858" s="833"/>
      <c r="N858" s="836" t="s">
        <v>640</v>
      </c>
      <c r="O858" s="837"/>
      <c r="P858" s="833"/>
      <c r="Q858" s="838"/>
      <c r="R858" s="839"/>
      <c r="S858" s="840" t="str">
        <f aca="false">IF(R858="Y","",IF(AND(M858="",K858=""),"",IF(M858="",K858,M858)))</f>
        <v/>
      </c>
      <c r="T858" s="841" t="str">
        <f aca="false">IF(S858="","",IF($S$880="Y",U858,IF(S858&gt;=$S$872-$AB$35*$S$876,IF(S858&lt;=$S$872+$AB$35*$S$876,S858,""),"")))</f>
        <v/>
      </c>
      <c r="U858" s="840" t="str">
        <f aca="false">IF(R858="Y","",IF(AND(M858="",K858=""),"",IF(M858="",K858*O858,M858*O858)))</f>
        <v/>
      </c>
      <c r="V858" s="842" t="str">
        <f aca="false">IF(AND(N858="",L858=""),"",IF(N858="",L858,N858))</f>
        <v>% Annually</v>
      </c>
      <c r="W858" s="628"/>
      <c r="X858" s="628"/>
      <c r="Z858" s="728"/>
      <c r="AP858" s="729"/>
      <c r="AQ858" s="628"/>
      <c r="AR858" s="628"/>
      <c r="AS858" s="844"/>
      <c r="AT858" s="628"/>
      <c r="AU858" s="843" t="e">
        <f aca="false">IF($AT$44="region",IF($E858=AU$762,$S858,""),IF($G858=AU$762,$S858,""))</f>
        <v>#REF!</v>
      </c>
      <c r="AV858" s="843" t="e">
        <f aca="false">IF($AT$44="Region",IF($E858=AU$762,$T858,""),IF($G858=AU$762,$T858,""))</f>
        <v>#REF!</v>
      </c>
      <c r="AW858" s="628"/>
      <c r="AX858" s="843" t="e">
        <f aca="false">IF($AT$44="region",IF($E858=AX$762,$S858,""),IF($G858=AX$762,$S858,""))</f>
        <v>#REF!</v>
      </c>
      <c r="AY858" s="843" t="e">
        <f aca="false">IF($AT$44="Region",IF($E858=AX$762,$T858,""),IF($G858=AX$762,$T858,""))</f>
        <v>#REF!</v>
      </c>
      <c r="AZ858" s="628"/>
      <c r="BA858" s="843" t="e">
        <f aca="false">IF($AT$44="region",IF($E858=BA$762,$S858,""),IF($G858=BA$762,$S858,""))</f>
        <v>#REF!</v>
      </c>
      <c r="BB858" s="843" t="e">
        <f aca="false">IF($AT$44="Region",IF($E858=BA$762,$T858,""),IF($G858=BA$762,$T858,""))</f>
        <v>#REF!</v>
      </c>
      <c r="BC858" s="628"/>
      <c r="BD858" s="843" t="e">
        <f aca="false">IF($AT$44="region",IF($E858=BD$762,$S858,""),IF($G858=BD$762,$S858,""))</f>
        <v>#REF!</v>
      </c>
      <c r="BE858" s="843" t="e">
        <f aca="false">IF($AT$44="Region",IF($E858=BD$762,$T858,""),IF($G858=BD$762,$T858,""))</f>
        <v>#REF!</v>
      </c>
      <c r="BF858" s="628"/>
      <c r="BG858" s="843" t="e">
        <f aca="false">IF($AT$44="region",IF($E858=BG$762,$S858,""),IF($G858=BG$762,$S858,""))</f>
        <v>#REF!</v>
      </c>
      <c r="BH858" s="843" t="e">
        <f aca="false">IF($AT$44="Region",IF($E858=BG$762,$T858,""),IF($G858=BG$762,$T858,""))</f>
        <v>#REF!</v>
      </c>
      <c r="BI858" s="628"/>
      <c r="BJ858" s="843" t="str">
        <f aca="false">IF($E858=$BJ$47,S858,"")</f>
        <v/>
      </c>
      <c r="BK858" s="843" t="str">
        <f aca="false">IF($E858=$BJ$47,T858,"")</f>
        <v/>
      </c>
      <c r="BL858" s="628"/>
      <c r="BM858" s="843" t="str">
        <f aca="false">IF($E858=$BM$47,S858,"")</f>
        <v/>
      </c>
      <c r="BN858" s="843" t="str">
        <f aca="false">IF($E858=$BM$47,T858,"")</f>
        <v/>
      </c>
      <c r="BO858" s="628"/>
      <c r="BP858" s="843" t="str">
        <f aca="false">IF($E858=$BP$47,S858,"")</f>
        <v/>
      </c>
      <c r="BQ858" s="843" t="str">
        <f aca="false">IF($E858=$BP$47,T858,"")</f>
        <v/>
      </c>
      <c r="BR858" s="628"/>
      <c r="BS858" s="843" t="str">
        <f aca="false">IF($E858=$BS$47,S858,"")</f>
        <v/>
      </c>
      <c r="BT858" s="843" t="str">
        <f aca="false">IF($E858=$BS$47,T858,"")</f>
        <v/>
      </c>
      <c r="BU858" s="628"/>
      <c r="BV858" s="729"/>
    </row>
    <row r="859" s="667" customFormat="true" ht="15" hidden="false" customHeight="false" outlineLevel="0" collapsed="false">
      <c r="A859" s="828" t="n">
        <v>8</v>
      </c>
      <c r="B859" s="829" t="str">
        <f aca="false">CONCATENATE(E859,": ",C859)</f>
        <v>: </v>
      </c>
      <c r="C859" s="830"/>
      <c r="D859" s="830"/>
      <c r="E859" s="831"/>
      <c r="F859" s="830"/>
      <c r="G859" s="831"/>
      <c r="H859" s="832"/>
      <c r="I859" s="830"/>
      <c r="J859" s="830"/>
      <c r="K859" s="833"/>
      <c r="L859" s="834"/>
      <c r="M859" s="833"/>
      <c r="N859" s="836" t="s">
        <v>640</v>
      </c>
      <c r="O859" s="837"/>
      <c r="P859" s="833"/>
      <c r="Q859" s="838"/>
      <c r="R859" s="839"/>
      <c r="S859" s="840" t="str">
        <f aca="false">IF(R859="Y","",IF(AND(M859="",K859=""),"",IF(M859="",K859,M859)))</f>
        <v/>
      </c>
      <c r="T859" s="841" t="str">
        <f aca="false">IF(S859="","",IF($S$880="Y",U859,IF(S859&gt;=$S$872-$AB$35*$S$876,IF(S859&lt;=$S$872+$AB$35*$S$876,S859,""),"")))</f>
        <v/>
      </c>
      <c r="U859" s="840" t="str">
        <f aca="false">IF(R859="Y","",IF(AND(M859="",K859=""),"",IF(M859="",K859*O859,M859*O859)))</f>
        <v/>
      </c>
      <c r="V859" s="842" t="str">
        <f aca="false">IF(AND(N859="",L859=""),"",IF(N859="",L859,N859))</f>
        <v>% Annually</v>
      </c>
      <c r="W859" s="628"/>
      <c r="X859" s="628"/>
      <c r="Z859" s="728"/>
      <c r="AP859" s="729"/>
      <c r="AQ859" s="628"/>
      <c r="AR859" s="628"/>
      <c r="AS859" s="844"/>
      <c r="AT859" s="628"/>
      <c r="AU859" s="843" t="e">
        <f aca="false">IF($AT$44="region",IF($E859=AU$762,$S859,""),IF($G859=AU$762,$S859,""))</f>
        <v>#REF!</v>
      </c>
      <c r="AV859" s="843" t="e">
        <f aca="false">IF($AT$44="Region",IF($E859=AU$762,$T859,""),IF($G859=AU$762,$T859,""))</f>
        <v>#REF!</v>
      </c>
      <c r="AW859" s="628"/>
      <c r="AX859" s="843" t="e">
        <f aca="false">IF($AT$44="region",IF($E859=AX$762,$S859,""),IF($G859=AX$762,$S859,""))</f>
        <v>#REF!</v>
      </c>
      <c r="AY859" s="843" t="e">
        <f aca="false">IF($AT$44="Region",IF($E859=AX$762,$T859,""),IF($G859=AX$762,$T859,""))</f>
        <v>#REF!</v>
      </c>
      <c r="AZ859" s="628"/>
      <c r="BA859" s="843" t="e">
        <f aca="false">IF($AT$44="region",IF($E859=BA$762,$S859,""),IF($G859=BA$762,$S859,""))</f>
        <v>#REF!</v>
      </c>
      <c r="BB859" s="843" t="e">
        <f aca="false">IF($AT$44="Region",IF($E859=BA$762,$T859,""),IF($G859=BA$762,$T859,""))</f>
        <v>#REF!</v>
      </c>
      <c r="BC859" s="628"/>
      <c r="BD859" s="843" t="e">
        <f aca="false">IF($AT$44="region",IF($E859=BD$762,$S859,""),IF($G859=BD$762,$S859,""))</f>
        <v>#REF!</v>
      </c>
      <c r="BE859" s="843" t="e">
        <f aca="false">IF($AT$44="Region",IF($E859=BD$762,$T859,""),IF($G859=BD$762,$T859,""))</f>
        <v>#REF!</v>
      </c>
      <c r="BF859" s="628"/>
      <c r="BG859" s="843" t="e">
        <f aca="false">IF($AT$44="region",IF($E859=BG$762,$S859,""),IF($G859=BG$762,$S859,""))</f>
        <v>#REF!</v>
      </c>
      <c r="BH859" s="843" t="e">
        <f aca="false">IF($AT$44="Region",IF($E859=BG$762,$T859,""),IF($G859=BG$762,$T859,""))</f>
        <v>#REF!</v>
      </c>
      <c r="BI859" s="628"/>
      <c r="BJ859" s="843" t="str">
        <f aca="false">IF($E859=$BJ$47,S859,"")</f>
        <v/>
      </c>
      <c r="BK859" s="843" t="str">
        <f aca="false">IF($E859=$BJ$47,T859,"")</f>
        <v/>
      </c>
      <c r="BL859" s="628"/>
      <c r="BM859" s="843" t="str">
        <f aca="false">IF($E859=$BM$47,S859,"")</f>
        <v/>
      </c>
      <c r="BN859" s="843" t="str">
        <f aca="false">IF($E859=$BM$47,T859,"")</f>
        <v/>
      </c>
      <c r="BO859" s="628"/>
      <c r="BP859" s="843" t="str">
        <f aca="false">IF($E859=$BP$47,S859,"")</f>
        <v/>
      </c>
      <c r="BQ859" s="843" t="str">
        <f aca="false">IF($E859=$BP$47,T859,"")</f>
        <v/>
      </c>
      <c r="BR859" s="628"/>
      <c r="BS859" s="843" t="str">
        <f aca="false">IF($E859=$BS$47,S859,"")</f>
        <v/>
      </c>
      <c r="BT859" s="843" t="str">
        <f aca="false">IF($E859=$BS$47,T859,"")</f>
        <v/>
      </c>
      <c r="BU859" s="628"/>
      <c r="BV859" s="729"/>
    </row>
    <row r="860" s="667" customFormat="true" ht="15" hidden="false" customHeight="false" outlineLevel="0" collapsed="false">
      <c r="A860" s="828" t="n">
        <v>9</v>
      </c>
      <c r="B860" s="829" t="str">
        <f aca="false">CONCATENATE(E860,": ",C860)</f>
        <v>: </v>
      </c>
      <c r="C860" s="830"/>
      <c r="D860" s="830"/>
      <c r="E860" s="831"/>
      <c r="F860" s="830"/>
      <c r="G860" s="831"/>
      <c r="H860" s="832"/>
      <c r="I860" s="830"/>
      <c r="J860" s="830"/>
      <c r="K860" s="833"/>
      <c r="L860" s="834"/>
      <c r="M860" s="833"/>
      <c r="N860" s="836" t="s">
        <v>640</v>
      </c>
      <c r="O860" s="837"/>
      <c r="P860" s="833"/>
      <c r="Q860" s="838"/>
      <c r="R860" s="839"/>
      <c r="S860" s="840" t="str">
        <f aca="false">IF(R860="Y","",IF(AND(M860="",K860=""),"",IF(M860="",K860,M860)))</f>
        <v/>
      </c>
      <c r="T860" s="841" t="str">
        <f aca="false">IF(S860="","",IF($S$880="Y",U860,IF(S860&gt;=$S$872-$AB$35*$S$876,IF(S860&lt;=$S$872+$AB$35*$S$876,S860,""),"")))</f>
        <v/>
      </c>
      <c r="U860" s="840" t="str">
        <f aca="false">IF(R860="Y","",IF(AND(M860="",K860=""),"",IF(M860="",K860*O860,M860*O860)))</f>
        <v/>
      </c>
      <c r="V860" s="842" t="str">
        <f aca="false">IF(AND(N860="",L860=""),"",IF(N860="",L860,N860))</f>
        <v>% Annually</v>
      </c>
      <c r="W860" s="628"/>
      <c r="X860" s="628"/>
      <c r="Z860" s="728"/>
      <c r="AP860" s="729"/>
      <c r="AQ860" s="628"/>
      <c r="AR860" s="628"/>
      <c r="AS860" s="844"/>
      <c r="AT860" s="628"/>
      <c r="AU860" s="843" t="e">
        <f aca="false">IF($AT$44="region",IF($E860=AU$762,$S860,""),IF($G860=AU$762,$S860,""))</f>
        <v>#REF!</v>
      </c>
      <c r="AV860" s="843" t="e">
        <f aca="false">IF($AT$44="Region",IF($E860=AU$762,$T860,""),IF($G860=AU$762,$T860,""))</f>
        <v>#REF!</v>
      </c>
      <c r="AW860" s="628"/>
      <c r="AX860" s="843" t="e">
        <f aca="false">IF($AT$44="region",IF($E860=AX$762,$S860,""),IF($G860=AX$762,$S860,""))</f>
        <v>#REF!</v>
      </c>
      <c r="AY860" s="843" t="e">
        <f aca="false">IF($AT$44="Region",IF($E860=AX$762,$T860,""),IF($G860=AX$762,$T860,""))</f>
        <v>#REF!</v>
      </c>
      <c r="AZ860" s="628"/>
      <c r="BA860" s="843" t="e">
        <f aca="false">IF($AT$44="region",IF($E860=BA$762,$S860,""),IF($G860=BA$762,$S860,""))</f>
        <v>#REF!</v>
      </c>
      <c r="BB860" s="843" t="e">
        <f aca="false">IF($AT$44="Region",IF($E860=BA$762,$T860,""),IF($G860=BA$762,$T860,""))</f>
        <v>#REF!</v>
      </c>
      <c r="BC860" s="628"/>
      <c r="BD860" s="843" t="e">
        <f aca="false">IF($AT$44="region",IF($E860=BD$762,$S860,""),IF($G860=BD$762,$S860,""))</f>
        <v>#REF!</v>
      </c>
      <c r="BE860" s="843" t="e">
        <f aca="false">IF($AT$44="Region",IF($E860=BD$762,$T860,""),IF($G860=BD$762,$T860,""))</f>
        <v>#REF!</v>
      </c>
      <c r="BF860" s="628"/>
      <c r="BG860" s="843" t="e">
        <f aca="false">IF($AT$44="region",IF($E860=BG$762,$S860,""),IF($G860=BG$762,$S860,""))</f>
        <v>#REF!</v>
      </c>
      <c r="BH860" s="843" t="e">
        <f aca="false">IF($AT$44="Region",IF($E860=BG$762,$T860,""),IF($G860=BG$762,$T860,""))</f>
        <v>#REF!</v>
      </c>
      <c r="BI860" s="628"/>
      <c r="BJ860" s="843" t="str">
        <f aca="false">IF($E860=$BJ$47,S860,"")</f>
        <v/>
      </c>
      <c r="BK860" s="843" t="str">
        <f aca="false">IF($E860=$BJ$47,T860,"")</f>
        <v/>
      </c>
      <c r="BL860" s="628"/>
      <c r="BM860" s="843" t="str">
        <f aca="false">IF($E860=$BM$47,S860,"")</f>
        <v/>
      </c>
      <c r="BN860" s="843" t="str">
        <f aca="false">IF($E860=$BM$47,T860,"")</f>
        <v/>
      </c>
      <c r="BO860" s="628"/>
      <c r="BP860" s="843" t="str">
        <f aca="false">IF($E860=$BP$47,S860,"")</f>
        <v/>
      </c>
      <c r="BQ860" s="843" t="str">
        <f aca="false">IF($E860=$BP$47,T860,"")</f>
        <v/>
      </c>
      <c r="BR860" s="628"/>
      <c r="BS860" s="843" t="str">
        <f aca="false">IF($E860=$BS$47,S860,"")</f>
        <v/>
      </c>
      <c r="BT860" s="843" t="str">
        <f aca="false">IF($E860=$BS$47,T860,"")</f>
        <v/>
      </c>
      <c r="BU860" s="628"/>
      <c r="BV860" s="729"/>
    </row>
    <row r="861" s="667" customFormat="true" ht="15" hidden="false" customHeight="false" outlineLevel="0" collapsed="false">
      <c r="A861" s="828" t="n">
        <v>10</v>
      </c>
      <c r="B861" s="829" t="str">
        <f aca="false">CONCATENATE(E861,": ",C861)</f>
        <v>: </v>
      </c>
      <c r="C861" s="830"/>
      <c r="D861" s="830"/>
      <c r="E861" s="831"/>
      <c r="F861" s="830"/>
      <c r="G861" s="831"/>
      <c r="H861" s="832"/>
      <c r="I861" s="830"/>
      <c r="J861" s="830"/>
      <c r="K861" s="833"/>
      <c r="L861" s="834"/>
      <c r="M861" s="833"/>
      <c r="N861" s="836" t="s">
        <v>640</v>
      </c>
      <c r="O861" s="837"/>
      <c r="P861" s="833"/>
      <c r="Q861" s="838"/>
      <c r="R861" s="839"/>
      <c r="S861" s="840" t="str">
        <f aca="false">IF(R861="Y","",IF(AND(M861="",K861=""),"",IF(M861="",K861,M861)))</f>
        <v/>
      </c>
      <c r="T861" s="841" t="str">
        <f aca="false">IF(S861="","",IF($S$880="Y",U861,IF(S861&gt;=$S$872-$AB$35*$S$876,IF(S861&lt;=$S$872+$AB$35*$S$876,S861,""),"")))</f>
        <v/>
      </c>
      <c r="U861" s="840" t="str">
        <f aca="false">IF(R861="Y","",IF(AND(M861="",K861=""),"",IF(M861="",K861*O861,M861*O861)))</f>
        <v/>
      </c>
      <c r="V861" s="842" t="str">
        <f aca="false">IF(AND(N861="",L861=""),"",IF(N861="",L861,N861))</f>
        <v>% Annually</v>
      </c>
      <c r="W861" s="628"/>
      <c r="X861" s="628"/>
      <c r="Z861" s="728"/>
      <c r="AP861" s="729"/>
      <c r="AQ861" s="628"/>
      <c r="AR861" s="628"/>
      <c r="AS861" s="844"/>
      <c r="AT861" s="628"/>
      <c r="AU861" s="843" t="e">
        <f aca="false">IF($AT$44="region",IF($E861=AU$762,$S861,""),IF($G861=AU$762,$S861,""))</f>
        <v>#REF!</v>
      </c>
      <c r="AV861" s="843" t="e">
        <f aca="false">IF($AT$44="Region",IF($E861=AU$762,$T861,""),IF($G861=AU$762,$T861,""))</f>
        <v>#REF!</v>
      </c>
      <c r="AW861" s="628"/>
      <c r="AX861" s="843" t="e">
        <f aca="false">IF($AT$44="region",IF($E861=AX$762,$S861,""),IF($G861=AX$762,$S861,""))</f>
        <v>#REF!</v>
      </c>
      <c r="AY861" s="843" t="e">
        <f aca="false">IF($AT$44="Region",IF($E861=AX$762,$T861,""),IF($G861=AX$762,$T861,""))</f>
        <v>#REF!</v>
      </c>
      <c r="AZ861" s="628"/>
      <c r="BA861" s="843" t="e">
        <f aca="false">IF($AT$44="region",IF($E861=BA$762,$S861,""),IF($G861=BA$762,$S861,""))</f>
        <v>#REF!</v>
      </c>
      <c r="BB861" s="843" t="e">
        <f aca="false">IF($AT$44="Region",IF($E861=BA$762,$T861,""),IF($G861=BA$762,$T861,""))</f>
        <v>#REF!</v>
      </c>
      <c r="BC861" s="628"/>
      <c r="BD861" s="843" t="e">
        <f aca="false">IF($AT$44="region",IF($E861=BD$762,$S861,""),IF($G861=BD$762,$S861,""))</f>
        <v>#REF!</v>
      </c>
      <c r="BE861" s="843" t="e">
        <f aca="false">IF($AT$44="Region",IF($E861=BD$762,$T861,""),IF($G861=BD$762,$T861,""))</f>
        <v>#REF!</v>
      </c>
      <c r="BF861" s="628"/>
      <c r="BG861" s="843" t="e">
        <f aca="false">IF($AT$44="region",IF($E861=BG$762,$S861,""),IF($G861=BG$762,$S861,""))</f>
        <v>#REF!</v>
      </c>
      <c r="BH861" s="843" t="e">
        <f aca="false">IF($AT$44="Region",IF($E861=BG$762,$T861,""),IF($G861=BG$762,$T861,""))</f>
        <v>#REF!</v>
      </c>
      <c r="BI861" s="628"/>
      <c r="BJ861" s="843" t="str">
        <f aca="false">IF($E861=$BJ$47,S861,"")</f>
        <v/>
      </c>
      <c r="BK861" s="843" t="str">
        <f aca="false">IF($E861=$BJ$47,T861,"")</f>
        <v/>
      </c>
      <c r="BL861" s="628"/>
      <c r="BM861" s="843" t="str">
        <f aca="false">IF($E861=$BM$47,S861,"")</f>
        <v/>
      </c>
      <c r="BN861" s="843" t="str">
        <f aca="false">IF($E861=$BM$47,T861,"")</f>
        <v/>
      </c>
      <c r="BO861" s="628"/>
      <c r="BP861" s="843" t="str">
        <f aca="false">IF($E861=$BP$47,S861,"")</f>
        <v/>
      </c>
      <c r="BQ861" s="843" t="str">
        <f aca="false">IF($E861=$BP$47,T861,"")</f>
        <v/>
      </c>
      <c r="BR861" s="628"/>
      <c r="BS861" s="843" t="str">
        <f aca="false">IF($E861=$BS$47,S861,"")</f>
        <v/>
      </c>
      <c r="BT861" s="843" t="str">
        <f aca="false">IF($E861=$BS$47,T861,"")</f>
        <v/>
      </c>
      <c r="BU861" s="628"/>
      <c r="BV861" s="729"/>
    </row>
    <row r="862" s="667" customFormat="true" ht="15" hidden="false" customHeight="false" outlineLevel="0" collapsed="false">
      <c r="A862" s="828" t="n">
        <v>11</v>
      </c>
      <c r="B862" s="829" t="str">
        <f aca="false">CONCATENATE(E862,": ",C862)</f>
        <v>: </v>
      </c>
      <c r="C862" s="830"/>
      <c r="D862" s="830"/>
      <c r="E862" s="831"/>
      <c r="F862" s="830"/>
      <c r="G862" s="831"/>
      <c r="H862" s="832"/>
      <c r="I862" s="830"/>
      <c r="J862" s="830"/>
      <c r="K862" s="833"/>
      <c r="L862" s="834"/>
      <c r="M862" s="833"/>
      <c r="N862" s="836" t="s">
        <v>640</v>
      </c>
      <c r="O862" s="837"/>
      <c r="P862" s="833"/>
      <c r="Q862" s="838"/>
      <c r="R862" s="839"/>
      <c r="S862" s="840" t="str">
        <f aca="false">IF(R862="Y","",IF(AND(M862="",K862=""),"",IF(M862="",K862,M862)))</f>
        <v/>
      </c>
      <c r="T862" s="841" t="str">
        <f aca="false">IF(S862="","",IF($S$880="Y",U862,IF(S862&gt;=$S$872-$AB$35*$S$876,IF(S862&lt;=$S$872+$AB$35*$S$876,S862,""),"")))</f>
        <v/>
      </c>
      <c r="U862" s="840" t="str">
        <f aca="false">IF(R862="Y","",IF(AND(M862="",K862=""),"",IF(M862="",K862*O862,M862*O862)))</f>
        <v/>
      </c>
      <c r="V862" s="842" t="str">
        <f aca="false">IF(AND(N862="",L862=""),"",IF(N862="",L862,N862))</f>
        <v>% Annually</v>
      </c>
      <c r="W862" s="628"/>
      <c r="X862" s="628"/>
      <c r="Z862" s="728"/>
      <c r="AP862" s="729"/>
      <c r="AQ862" s="628"/>
      <c r="AR862" s="628"/>
      <c r="AS862" s="844"/>
      <c r="AT862" s="628"/>
      <c r="AU862" s="843" t="e">
        <f aca="false">IF($AT$44="region",IF($E862=AU$762,$S862,""),IF($G862=AU$762,$S862,""))</f>
        <v>#REF!</v>
      </c>
      <c r="AV862" s="843" t="e">
        <f aca="false">IF($AT$44="Region",IF($E862=AU$762,$T862,""),IF($G862=AU$762,$T862,""))</f>
        <v>#REF!</v>
      </c>
      <c r="AW862" s="628"/>
      <c r="AX862" s="843" t="e">
        <f aca="false">IF($AT$44="region",IF($E862=AX$762,$S862,""),IF($G862=AX$762,$S862,""))</f>
        <v>#REF!</v>
      </c>
      <c r="AY862" s="843" t="e">
        <f aca="false">IF($AT$44="Region",IF($E862=AX$762,$T862,""),IF($G862=AX$762,$T862,""))</f>
        <v>#REF!</v>
      </c>
      <c r="AZ862" s="628"/>
      <c r="BA862" s="843" t="e">
        <f aca="false">IF($AT$44="region",IF($E862=BA$762,$S862,""),IF($G862=BA$762,$S862,""))</f>
        <v>#REF!</v>
      </c>
      <c r="BB862" s="843" t="e">
        <f aca="false">IF($AT$44="Region",IF($E862=BA$762,$T862,""),IF($G862=BA$762,$T862,""))</f>
        <v>#REF!</v>
      </c>
      <c r="BC862" s="628"/>
      <c r="BD862" s="843" t="e">
        <f aca="false">IF($AT$44="region",IF($E862=BD$762,$S862,""),IF($G862=BD$762,$S862,""))</f>
        <v>#REF!</v>
      </c>
      <c r="BE862" s="843" t="e">
        <f aca="false">IF($AT$44="Region",IF($E862=BD$762,$T862,""),IF($G862=BD$762,$T862,""))</f>
        <v>#REF!</v>
      </c>
      <c r="BF862" s="628"/>
      <c r="BG862" s="843" t="e">
        <f aca="false">IF($AT$44="region",IF($E862=BG$762,$S862,""),IF($G862=BG$762,$S862,""))</f>
        <v>#REF!</v>
      </c>
      <c r="BH862" s="843" t="e">
        <f aca="false">IF($AT$44="Region",IF($E862=BG$762,$T862,""),IF($G862=BG$762,$T862,""))</f>
        <v>#REF!</v>
      </c>
      <c r="BI862" s="628"/>
      <c r="BJ862" s="843" t="str">
        <f aca="false">IF($E862=$BJ$47,S862,"")</f>
        <v/>
      </c>
      <c r="BK862" s="843" t="str">
        <f aca="false">IF($E862=$BJ$47,T862,"")</f>
        <v/>
      </c>
      <c r="BL862" s="628"/>
      <c r="BM862" s="843" t="str">
        <f aca="false">IF($E862=$BM$47,S862,"")</f>
        <v/>
      </c>
      <c r="BN862" s="843" t="str">
        <f aca="false">IF($E862=$BM$47,T862,"")</f>
        <v/>
      </c>
      <c r="BO862" s="628"/>
      <c r="BP862" s="843" t="str">
        <f aca="false">IF($E862=$BP$47,S862,"")</f>
        <v/>
      </c>
      <c r="BQ862" s="843" t="str">
        <f aca="false">IF($E862=$BP$47,T862,"")</f>
        <v/>
      </c>
      <c r="BR862" s="628"/>
      <c r="BS862" s="843" t="str">
        <f aca="false">IF($E862=$BS$47,S862,"")</f>
        <v/>
      </c>
      <c r="BT862" s="843" t="str">
        <f aca="false">IF($E862=$BS$47,T862,"")</f>
        <v/>
      </c>
      <c r="BU862" s="628"/>
      <c r="BV862" s="729"/>
    </row>
    <row r="863" s="667" customFormat="true" ht="15" hidden="false" customHeight="false" outlineLevel="0" collapsed="false">
      <c r="A863" s="828" t="n">
        <v>12</v>
      </c>
      <c r="B863" s="829" t="str">
        <f aca="false">CONCATENATE(E863,": ",C863)</f>
        <v>: </v>
      </c>
      <c r="C863" s="830"/>
      <c r="D863" s="830"/>
      <c r="E863" s="831"/>
      <c r="F863" s="830"/>
      <c r="G863" s="831"/>
      <c r="H863" s="832"/>
      <c r="I863" s="830"/>
      <c r="J863" s="830"/>
      <c r="K863" s="833"/>
      <c r="L863" s="834"/>
      <c r="M863" s="833"/>
      <c r="N863" s="836" t="s">
        <v>640</v>
      </c>
      <c r="O863" s="837"/>
      <c r="P863" s="833"/>
      <c r="Q863" s="838"/>
      <c r="R863" s="839"/>
      <c r="S863" s="840" t="str">
        <f aca="false">IF(R863="Y","",IF(AND(M863="",K863=""),"",IF(M863="",K863,M863)))</f>
        <v/>
      </c>
      <c r="T863" s="841" t="str">
        <f aca="false">IF(S863="","",IF($S$880="Y",U863,IF(S863&gt;=$S$872-$AB$35*$S$876,IF(S863&lt;=$S$872+$AB$35*$S$876,S863,""),"")))</f>
        <v/>
      </c>
      <c r="U863" s="840" t="str">
        <f aca="false">IF(R863="Y","",IF(AND(M863="",K863=""),"",IF(M863="",K863*O863,M863*O863)))</f>
        <v/>
      </c>
      <c r="V863" s="842" t="str">
        <f aca="false">IF(AND(N863="",L863=""),"",IF(N863="",L863,N863))</f>
        <v>% Annually</v>
      </c>
      <c r="W863" s="628"/>
      <c r="X863" s="628"/>
      <c r="Z863" s="728"/>
      <c r="AP863" s="729"/>
      <c r="AQ863" s="628"/>
      <c r="AR863" s="628"/>
      <c r="AS863" s="844"/>
      <c r="AT863" s="628"/>
      <c r="AU863" s="843" t="e">
        <f aca="false">IF($AT$44="region",IF($E863=AU$762,$S863,""),IF($G863=AU$762,$S863,""))</f>
        <v>#REF!</v>
      </c>
      <c r="AV863" s="843" t="e">
        <f aca="false">IF($AT$44="Region",IF($E863=AU$762,$T863,""),IF($G863=AU$762,$T863,""))</f>
        <v>#REF!</v>
      </c>
      <c r="AW863" s="628"/>
      <c r="AX863" s="843" t="e">
        <f aca="false">IF($AT$44="region",IF($E863=AX$762,$S863,""),IF($G863=AX$762,$S863,""))</f>
        <v>#REF!</v>
      </c>
      <c r="AY863" s="843" t="e">
        <f aca="false">IF($AT$44="Region",IF($E863=AX$762,$T863,""),IF($G863=AX$762,$T863,""))</f>
        <v>#REF!</v>
      </c>
      <c r="AZ863" s="628"/>
      <c r="BA863" s="843" t="e">
        <f aca="false">IF($AT$44="region",IF($E863=BA$762,$S863,""),IF($G863=BA$762,$S863,""))</f>
        <v>#REF!</v>
      </c>
      <c r="BB863" s="843" t="e">
        <f aca="false">IF($AT$44="Region",IF($E863=BA$762,$T863,""),IF($G863=BA$762,$T863,""))</f>
        <v>#REF!</v>
      </c>
      <c r="BC863" s="628"/>
      <c r="BD863" s="843" t="e">
        <f aca="false">IF($AT$44="region",IF($E863=BD$762,$S863,""),IF($G863=BD$762,$S863,""))</f>
        <v>#REF!</v>
      </c>
      <c r="BE863" s="843" t="e">
        <f aca="false">IF($AT$44="Region",IF($E863=BD$762,$T863,""),IF($G863=BD$762,$T863,""))</f>
        <v>#REF!</v>
      </c>
      <c r="BF863" s="628"/>
      <c r="BG863" s="843" t="e">
        <f aca="false">IF($AT$44="region",IF($E863=BG$762,$S863,""),IF($G863=BG$762,$S863,""))</f>
        <v>#REF!</v>
      </c>
      <c r="BH863" s="843" t="e">
        <f aca="false">IF($AT$44="Region",IF($E863=BG$762,$T863,""),IF($G863=BG$762,$T863,""))</f>
        <v>#REF!</v>
      </c>
      <c r="BI863" s="628"/>
      <c r="BJ863" s="843" t="str">
        <f aca="false">IF($E863=$BJ$47,S863,"")</f>
        <v/>
      </c>
      <c r="BK863" s="843" t="str">
        <f aca="false">IF($E863=$BJ$47,T863,"")</f>
        <v/>
      </c>
      <c r="BL863" s="628"/>
      <c r="BM863" s="843" t="str">
        <f aca="false">IF($E863=$BM$47,S863,"")</f>
        <v/>
      </c>
      <c r="BN863" s="843" t="str">
        <f aca="false">IF($E863=$BM$47,T863,"")</f>
        <v/>
      </c>
      <c r="BO863" s="628"/>
      <c r="BP863" s="843" t="str">
        <f aca="false">IF($E863=$BP$47,S863,"")</f>
        <v/>
      </c>
      <c r="BQ863" s="843" t="str">
        <f aca="false">IF($E863=$BP$47,T863,"")</f>
        <v/>
      </c>
      <c r="BR863" s="628"/>
      <c r="BS863" s="843" t="str">
        <f aca="false">IF($E863=$BS$47,S863,"")</f>
        <v/>
      </c>
      <c r="BT863" s="843" t="str">
        <f aca="false">IF($E863=$BS$47,T863,"")</f>
        <v/>
      </c>
      <c r="BU863" s="628"/>
      <c r="BV863" s="729"/>
    </row>
    <row r="864" s="667" customFormat="true" ht="15" hidden="false" customHeight="false" outlineLevel="0" collapsed="false">
      <c r="A864" s="828" t="n">
        <v>13</v>
      </c>
      <c r="B864" s="829" t="str">
        <f aca="false">CONCATENATE(E864,": ",C864)</f>
        <v>: </v>
      </c>
      <c r="C864" s="830"/>
      <c r="D864" s="830"/>
      <c r="E864" s="831"/>
      <c r="F864" s="830"/>
      <c r="G864" s="831"/>
      <c r="H864" s="832"/>
      <c r="I864" s="830"/>
      <c r="J864" s="830"/>
      <c r="K864" s="833"/>
      <c r="L864" s="834"/>
      <c r="M864" s="833"/>
      <c r="N864" s="836" t="s">
        <v>640</v>
      </c>
      <c r="O864" s="837"/>
      <c r="P864" s="833"/>
      <c r="Q864" s="838"/>
      <c r="R864" s="839"/>
      <c r="S864" s="840" t="str">
        <f aca="false">IF(R864="Y","",IF(AND(M864="",K864=""),"",IF(M864="",K864,M864)))</f>
        <v/>
      </c>
      <c r="T864" s="841" t="str">
        <f aca="false">IF(S864="","",IF($S$880="Y",U864,IF(S864&gt;=$S$872-$AB$35*$S$876,IF(S864&lt;=$S$872+$AB$35*$S$876,S864,""),"")))</f>
        <v/>
      </c>
      <c r="U864" s="840" t="str">
        <f aca="false">IF(R864="Y","",IF(AND(M864="",K864=""),"",IF(M864="",K864*O864,M864*O864)))</f>
        <v/>
      </c>
      <c r="V864" s="842" t="str">
        <f aca="false">IF(AND(N864="",L864=""),"",IF(N864="",L864,N864))</f>
        <v>% Annually</v>
      </c>
      <c r="W864" s="628"/>
      <c r="X864" s="628"/>
      <c r="Z864" s="728"/>
      <c r="AP864" s="729"/>
      <c r="AQ864" s="628"/>
      <c r="AR864" s="628"/>
      <c r="AS864" s="844"/>
      <c r="AT864" s="628"/>
      <c r="AU864" s="843" t="e">
        <f aca="false">IF($AT$44="region",IF($E864=AU$762,$S864,""),IF($G864=AU$762,$S864,""))</f>
        <v>#REF!</v>
      </c>
      <c r="AV864" s="843" t="e">
        <f aca="false">IF($AT$44="Region",IF($E864=AU$762,$T864,""),IF($G864=AU$762,$T864,""))</f>
        <v>#REF!</v>
      </c>
      <c r="AW864" s="628"/>
      <c r="AX864" s="843" t="e">
        <f aca="false">IF($AT$44="region",IF($E864=AX$762,$S864,""),IF($G864=AX$762,$S864,""))</f>
        <v>#REF!</v>
      </c>
      <c r="AY864" s="843" t="e">
        <f aca="false">IF($AT$44="Region",IF($E864=AX$762,$T864,""),IF($G864=AX$762,$T864,""))</f>
        <v>#REF!</v>
      </c>
      <c r="AZ864" s="628"/>
      <c r="BA864" s="843" t="e">
        <f aca="false">IF($AT$44="region",IF($E864=BA$762,$S864,""),IF($G864=BA$762,$S864,""))</f>
        <v>#REF!</v>
      </c>
      <c r="BB864" s="843" t="e">
        <f aca="false">IF($AT$44="Region",IF($E864=BA$762,$T864,""),IF($G864=BA$762,$T864,""))</f>
        <v>#REF!</v>
      </c>
      <c r="BC864" s="628"/>
      <c r="BD864" s="843" t="e">
        <f aca="false">IF($AT$44="region",IF($E864=BD$762,$S864,""),IF($G864=BD$762,$S864,""))</f>
        <v>#REF!</v>
      </c>
      <c r="BE864" s="843" t="e">
        <f aca="false">IF($AT$44="Region",IF($E864=BD$762,$T864,""),IF($G864=BD$762,$T864,""))</f>
        <v>#REF!</v>
      </c>
      <c r="BF864" s="628"/>
      <c r="BG864" s="843" t="e">
        <f aca="false">IF($AT$44="region",IF($E864=BG$762,$S864,""),IF($G864=BG$762,$S864,""))</f>
        <v>#REF!</v>
      </c>
      <c r="BH864" s="843" t="e">
        <f aca="false">IF($AT$44="Region",IF($E864=BG$762,$T864,""),IF($G864=BG$762,$T864,""))</f>
        <v>#REF!</v>
      </c>
      <c r="BI864" s="628"/>
      <c r="BJ864" s="843" t="str">
        <f aca="false">IF($E864=$BJ$47,S864,"")</f>
        <v/>
      </c>
      <c r="BK864" s="843" t="str">
        <f aca="false">IF($E864=$BJ$47,T864,"")</f>
        <v/>
      </c>
      <c r="BL864" s="628"/>
      <c r="BM864" s="843" t="str">
        <f aca="false">IF($E864=$BM$47,S864,"")</f>
        <v/>
      </c>
      <c r="BN864" s="843" t="str">
        <f aca="false">IF($E864=$BM$47,T864,"")</f>
        <v/>
      </c>
      <c r="BO864" s="628"/>
      <c r="BP864" s="843" t="str">
        <f aca="false">IF($E864=$BP$47,S864,"")</f>
        <v/>
      </c>
      <c r="BQ864" s="843" t="str">
        <f aca="false">IF($E864=$BP$47,T864,"")</f>
        <v/>
      </c>
      <c r="BR864" s="628"/>
      <c r="BS864" s="843" t="str">
        <f aca="false">IF($E864=$BS$47,S864,"")</f>
        <v/>
      </c>
      <c r="BT864" s="843" t="str">
        <f aca="false">IF($E864=$BS$47,T864,"")</f>
        <v/>
      </c>
      <c r="BU864" s="628"/>
      <c r="BV864" s="729"/>
    </row>
    <row r="865" s="667" customFormat="true" ht="15" hidden="false" customHeight="false" outlineLevel="0" collapsed="false">
      <c r="A865" s="828" t="n">
        <v>14</v>
      </c>
      <c r="B865" s="829" t="str">
        <f aca="false">CONCATENATE(E865,": ",C865)</f>
        <v>: </v>
      </c>
      <c r="C865" s="830"/>
      <c r="D865" s="830"/>
      <c r="E865" s="831"/>
      <c r="F865" s="830"/>
      <c r="G865" s="831"/>
      <c r="H865" s="832"/>
      <c r="I865" s="830"/>
      <c r="J865" s="830"/>
      <c r="K865" s="833"/>
      <c r="L865" s="834"/>
      <c r="M865" s="833"/>
      <c r="N865" s="836" t="s">
        <v>640</v>
      </c>
      <c r="O865" s="837"/>
      <c r="P865" s="833"/>
      <c r="Q865" s="838"/>
      <c r="R865" s="839"/>
      <c r="S865" s="840" t="str">
        <f aca="false">IF(R865="Y","",IF(AND(M865="",K865=""),"",IF(M865="",K865,M865)))</f>
        <v/>
      </c>
      <c r="T865" s="841" t="str">
        <f aca="false">IF(S865="","",IF($S$880="Y",U865,IF(S865&gt;=$S$872-$AB$35*$S$876,IF(S865&lt;=$S$872+$AB$35*$S$876,S865,""),"")))</f>
        <v/>
      </c>
      <c r="U865" s="840" t="str">
        <f aca="false">IF(R865="Y","",IF(AND(M865="",K865=""),"",IF(M865="",K865*O865,M865*O865)))</f>
        <v/>
      </c>
      <c r="V865" s="842" t="str">
        <f aca="false">IF(AND(N865="",L865=""),"",IF(N865="",L865,N865))</f>
        <v>% Annually</v>
      </c>
      <c r="W865" s="628"/>
      <c r="X865" s="628"/>
      <c r="Z865" s="728"/>
      <c r="AP865" s="729"/>
      <c r="AQ865" s="628"/>
      <c r="AR865" s="628"/>
      <c r="AS865" s="844"/>
      <c r="AT865" s="628"/>
      <c r="AU865" s="843" t="e">
        <f aca="false">IF($AT$44="region",IF($E865=AU$762,$S865,""),IF($G865=AU$762,$S865,""))</f>
        <v>#REF!</v>
      </c>
      <c r="AV865" s="843" t="e">
        <f aca="false">IF($AT$44="Region",IF($E865=AU$762,$T865,""),IF($G865=AU$762,$T865,""))</f>
        <v>#REF!</v>
      </c>
      <c r="AW865" s="628"/>
      <c r="AX865" s="843" t="e">
        <f aca="false">IF($AT$44="region",IF($E865=AX$762,$S865,""),IF($G865=AX$762,$S865,""))</f>
        <v>#REF!</v>
      </c>
      <c r="AY865" s="843" t="e">
        <f aca="false">IF($AT$44="Region",IF($E865=AX$762,$T865,""),IF($G865=AX$762,$T865,""))</f>
        <v>#REF!</v>
      </c>
      <c r="AZ865" s="628"/>
      <c r="BA865" s="843" t="e">
        <f aca="false">IF($AT$44="region",IF($E865=BA$762,$S865,""),IF($G865=BA$762,$S865,""))</f>
        <v>#REF!</v>
      </c>
      <c r="BB865" s="843" t="e">
        <f aca="false">IF($AT$44="Region",IF($E865=BA$762,$T865,""),IF($G865=BA$762,$T865,""))</f>
        <v>#REF!</v>
      </c>
      <c r="BC865" s="628"/>
      <c r="BD865" s="843" t="e">
        <f aca="false">IF($AT$44="region",IF($E865=BD$762,$S865,""),IF($G865=BD$762,$S865,""))</f>
        <v>#REF!</v>
      </c>
      <c r="BE865" s="843" t="e">
        <f aca="false">IF($AT$44="Region",IF($E865=BD$762,$T865,""),IF($G865=BD$762,$T865,""))</f>
        <v>#REF!</v>
      </c>
      <c r="BF865" s="628"/>
      <c r="BG865" s="843" t="e">
        <f aca="false">IF($AT$44="region",IF($E865=BG$762,$S865,""),IF($G865=BG$762,$S865,""))</f>
        <v>#REF!</v>
      </c>
      <c r="BH865" s="843" t="e">
        <f aca="false">IF($AT$44="Region",IF($E865=BG$762,$T865,""),IF($G865=BG$762,$T865,""))</f>
        <v>#REF!</v>
      </c>
      <c r="BI865" s="628"/>
      <c r="BJ865" s="843" t="str">
        <f aca="false">IF($E865=$BJ$47,S865,"")</f>
        <v/>
      </c>
      <c r="BK865" s="843" t="str">
        <f aca="false">IF($E865=$BJ$47,T865,"")</f>
        <v/>
      </c>
      <c r="BL865" s="628"/>
      <c r="BM865" s="843" t="str">
        <f aca="false">IF($E865=$BM$47,S865,"")</f>
        <v/>
      </c>
      <c r="BN865" s="843" t="str">
        <f aca="false">IF($E865=$BM$47,T865,"")</f>
        <v/>
      </c>
      <c r="BO865" s="628"/>
      <c r="BP865" s="843" t="str">
        <f aca="false">IF($E865=$BP$47,S865,"")</f>
        <v/>
      </c>
      <c r="BQ865" s="843" t="str">
        <f aca="false">IF($E865=$BP$47,T865,"")</f>
        <v/>
      </c>
      <c r="BR865" s="628"/>
      <c r="BS865" s="843" t="str">
        <f aca="false">IF($E865=$BS$47,S865,"")</f>
        <v/>
      </c>
      <c r="BT865" s="843" t="str">
        <f aca="false">IF($E865=$BS$47,T865,"")</f>
        <v/>
      </c>
      <c r="BU865" s="628"/>
      <c r="BV865" s="729"/>
    </row>
    <row r="866" s="667" customFormat="true" ht="15" hidden="false" customHeight="false" outlineLevel="0" collapsed="false">
      <c r="A866" s="828" t="n">
        <v>15</v>
      </c>
      <c r="B866" s="829" t="str">
        <f aca="false">CONCATENATE(E866,": ",C866)</f>
        <v>: </v>
      </c>
      <c r="C866" s="830"/>
      <c r="D866" s="830"/>
      <c r="E866" s="831"/>
      <c r="F866" s="830"/>
      <c r="G866" s="831"/>
      <c r="H866" s="832"/>
      <c r="I866" s="830"/>
      <c r="J866" s="830"/>
      <c r="K866" s="833"/>
      <c r="L866" s="834"/>
      <c r="M866" s="833"/>
      <c r="N866" s="836" t="s">
        <v>640</v>
      </c>
      <c r="O866" s="837"/>
      <c r="P866" s="833"/>
      <c r="Q866" s="838"/>
      <c r="R866" s="839"/>
      <c r="S866" s="840" t="str">
        <f aca="false">IF(R866="Y","",IF(AND(M866="",K866=""),"",IF(M866="",K866,M866)))</f>
        <v/>
      </c>
      <c r="T866" s="841" t="str">
        <f aca="false">IF(S866="","",IF($S$880="Y",U866,IF(S866&gt;=$S$872-$AB$35*$S$876,IF(S866&lt;=$S$872+$AB$35*$S$876,S866,""),"")))</f>
        <v/>
      </c>
      <c r="U866" s="840" t="str">
        <f aca="false">IF(R866="Y","",IF(AND(M866="",K866=""),"",IF(M866="",K866*O866,M866*O866)))</f>
        <v/>
      </c>
      <c r="V866" s="842" t="str">
        <f aca="false">IF(AND(N866="",L866=""),"",IF(N866="",L866,N866))</f>
        <v>% Annually</v>
      </c>
      <c r="W866" s="628"/>
      <c r="X866" s="628"/>
      <c r="Z866" s="728"/>
      <c r="AP866" s="729"/>
      <c r="AQ866" s="628"/>
      <c r="AR866" s="628"/>
      <c r="AS866" s="844"/>
      <c r="AT866" s="628"/>
      <c r="AU866" s="843" t="e">
        <f aca="false">IF($AT$44="region",IF($E866=AU$762,$S866,""),IF($G866=AU$762,$S866,""))</f>
        <v>#REF!</v>
      </c>
      <c r="AV866" s="843" t="e">
        <f aca="false">IF($AT$44="Region",IF($E866=AU$762,$T866,""),IF($G866=AU$762,$T866,""))</f>
        <v>#REF!</v>
      </c>
      <c r="AW866" s="628"/>
      <c r="AX866" s="843" t="e">
        <f aca="false">IF($AT$44="region",IF($E866=AX$762,$S866,""),IF($G866=AX$762,$S866,""))</f>
        <v>#REF!</v>
      </c>
      <c r="AY866" s="843" t="e">
        <f aca="false">IF($AT$44="Region",IF($E866=AX$762,$T866,""),IF($G866=AX$762,$T866,""))</f>
        <v>#REF!</v>
      </c>
      <c r="AZ866" s="628"/>
      <c r="BA866" s="843" t="e">
        <f aca="false">IF($AT$44="region",IF($E866=BA$762,$S866,""),IF($G866=BA$762,$S866,""))</f>
        <v>#REF!</v>
      </c>
      <c r="BB866" s="843" t="e">
        <f aca="false">IF($AT$44="Region",IF($E866=BA$762,$T866,""),IF($G866=BA$762,$T866,""))</f>
        <v>#REF!</v>
      </c>
      <c r="BC866" s="628"/>
      <c r="BD866" s="843" t="e">
        <f aca="false">IF($AT$44="region",IF($E866=BD$762,$S866,""),IF($G866=BD$762,$S866,""))</f>
        <v>#REF!</v>
      </c>
      <c r="BE866" s="843" t="e">
        <f aca="false">IF($AT$44="Region",IF($E866=BD$762,$T866,""),IF($G866=BD$762,$T866,""))</f>
        <v>#REF!</v>
      </c>
      <c r="BF866" s="628"/>
      <c r="BG866" s="843" t="e">
        <f aca="false">IF($AT$44="region",IF($E866=BG$762,$S866,""),IF($G866=BG$762,$S866,""))</f>
        <v>#REF!</v>
      </c>
      <c r="BH866" s="843" t="e">
        <f aca="false">IF($AT$44="Region",IF($E866=BG$762,$T866,""),IF($G866=BG$762,$T866,""))</f>
        <v>#REF!</v>
      </c>
      <c r="BI866" s="628"/>
      <c r="BJ866" s="843" t="str">
        <f aca="false">IF($E866=$BJ$47,S866,"")</f>
        <v/>
      </c>
      <c r="BK866" s="843" t="str">
        <f aca="false">IF($E866=$BJ$47,T866,"")</f>
        <v/>
      </c>
      <c r="BL866" s="628"/>
      <c r="BM866" s="843" t="str">
        <f aca="false">IF($E866=$BM$47,S866,"")</f>
        <v/>
      </c>
      <c r="BN866" s="843" t="str">
        <f aca="false">IF($E866=$BM$47,T866,"")</f>
        <v/>
      </c>
      <c r="BO866" s="628"/>
      <c r="BP866" s="843" t="str">
        <f aca="false">IF($E866=$BP$47,S866,"")</f>
        <v/>
      </c>
      <c r="BQ866" s="843" t="str">
        <f aca="false">IF($E866=$BP$47,T866,"")</f>
        <v/>
      </c>
      <c r="BR866" s="628"/>
      <c r="BS866" s="843" t="str">
        <f aca="false">IF($E866=$BS$47,S866,"")</f>
        <v/>
      </c>
      <c r="BT866" s="843" t="str">
        <f aca="false">IF($E866=$BS$47,T866,"")</f>
        <v/>
      </c>
      <c r="BU866" s="628"/>
      <c r="BV866" s="729"/>
    </row>
    <row r="867" s="667" customFormat="true" ht="15" hidden="false" customHeight="false" outlineLevel="0" collapsed="false">
      <c r="A867" s="828" t="n">
        <v>16</v>
      </c>
      <c r="B867" s="829" t="str">
        <f aca="false">CONCATENATE(E867,": ",C867)</f>
        <v>: </v>
      </c>
      <c r="C867" s="830"/>
      <c r="D867" s="830"/>
      <c r="E867" s="831"/>
      <c r="F867" s="830"/>
      <c r="G867" s="831"/>
      <c r="H867" s="832"/>
      <c r="I867" s="830"/>
      <c r="J867" s="830"/>
      <c r="K867" s="833"/>
      <c r="L867" s="834"/>
      <c r="M867" s="833"/>
      <c r="N867" s="836" t="s">
        <v>640</v>
      </c>
      <c r="O867" s="837"/>
      <c r="P867" s="833"/>
      <c r="Q867" s="838"/>
      <c r="R867" s="839"/>
      <c r="S867" s="840" t="str">
        <f aca="false">IF(R867="Y","",IF(AND(M867="",K867=""),"",IF(M867="",K867,M867)))</f>
        <v/>
      </c>
      <c r="T867" s="841" t="str">
        <f aca="false">IF(S867="","",IF($S$880="Y",U867,IF(S867&gt;=$S$872-$AB$35*$S$876,IF(S867&lt;=$S$872+$AB$35*$S$876,S867,""),"")))</f>
        <v/>
      </c>
      <c r="U867" s="840" t="str">
        <f aca="false">IF(R867="Y","",IF(AND(M867="",K867=""),"",IF(M867="",K867*O867,M867*O867)))</f>
        <v/>
      </c>
      <c r="V867" s="842" t="str">
        <f aca="false">IF(AND(N867="",L867=""),"",IF(N867="",L867,N867))</f>
        <v>% Annually</v>
      </c>
      <c r="W867" s="628"/>
      <c r="X867" s="628"/>
      <c r="Z867" s="728"/>
      <c r="AP867" s="729"/>
      <c r="AQ867" s="628"/>
      <c r="AR867" s="628"/>
      <c r="AS867" s="844"/>
      <c r="AT867" s="628"/>
      <c r="AU867" s="843" t="e">
        <f aca="false">IF($AT$44="region",IF($E867=AU$762,$S867,""),IF($G867=AU$762,$S867,""))</f>
        <v>#REF!</v>
      </c>
      <c r="AV867" s="843" t="e">
        <f aca="false">IF($AT$44="Region",IF($E867=AU$762,$T867,""),IF($G867=AU$762,$T867,""))</f>
        <v>#REF!</v>
      </c>
      <c r="AW867" s="628"/>
      <c r="AX867" s="843" t="e">
        <f aca="false">IF($AT$44="region",IF($E867=AX$762,$S867,""),IF($G867=AX$762,$S867,""))</f>
        <v>#REF!</v>
      </c>
      <c r="AY867" s="843" t="e">
        <f aca="false">IF($AT$44="Region",IF($E867=AX$762,$T867,""),IF($G867=AX$762,$T867,""))</f>
        <v>#REF!</v>
      </c>
      <c r="AZ867" s="628"/>
      <c r="BA867" s="843" t="e">
        <f aca="false">IF($AT$44="region",IF($E867=BA$762,$S867,""),IF($G867=BA$762,$S867,""))</f>
        <v>#REF!</v>
      </c>
      <c r="BB867" s="843" t="e">
        <f aca="false">IF($AT$44="Region",IF($E867=BA$762,$T867,""),IF($G867=BA$762,$T867,""))</f>
        <v>#REF!</v>
      </c>
      <c r="BC867" s="628"/>
      <c r="BD867" s="843" t="e">
        <f aca="false">IF($AT$44="region",IF($E867=BD$762,$S867,""),IF($G867=BD$762,$S867,""))</f>
        <v>#REF!</v>
      </c>
      <c r="BE867" s="843" t="e">
        <f aca="false">IF($AT$44="Region",IF($E867=BD$762,$T867,""),IF($G867=BD$762,$T867,""))</f>
        <v>#REF!</v>
      </c>
      <c r="BF867" s="628"/>
      <c r="BG867" s="843" t="e">
        <f aca="false">IF($AT$44="region",IF($E867=BG$762,$S867,""),IF($G867=BG$762,$S867,""))</f>
        <v>#REF!</v>
      </c>
      <c r="BH867" s="843" t="e">
        <f aca="false">IF($AT$44="Region",IF($E867=BG$762,$T867,""),IF($G867=BG$762,$T867,""))</f>
        <v>#REF!</v>
      </c>
      <c r="BI867" s="628"/>
      <c r="BJ867" s="843" t="str">
        <f aca="false">IF($E867=$BJ$47,S867,"")</f>
        <v/>
      </c>
      <c r="BK867" s="843" t="str">
        <f aca="false">IF($E867=$BJ$47,T867,"")</f>
        <v/>
      </c>
      <c r="BL867" s="628"/>
      <c r="BM867" s="843" t="str">
        <f aca="false">IF($E867=$BM$47,S867,"")</f>
        <v/>
      </c>
      <c r="BN867" s="843" t="str">
        <f aca="false">IF($E867=$BM$47,T867,"")</f>
        <v/>
      </c>
      <c r="BO867" s="628"/>
      <c r="BP867" s="843" t="str">
        <f aca="false">IF($E867=$BP$47,S867,"")</f>
        <v/>
      </c>
      <c r="BQ867" s="843" t="str">
        <f aca="false">IF($E867=$BP$47,T867,"")</f>
        <v/>
      </c>
      <c r="BR867" s="628"/>
      <c r="BS867" s="843" t="str">
        <f aca="false">IF($E867=$BS$47,S867,"")</f>
        <v/>
      </c>
      <c r="BT867" s="843" t="str">
        <f aca="false">IF($E867=$BS$47,T867,"")</f>
        <v/>
      </c>
      <c r="BU867" s="628"/>
      <c r="BV867" s="729"/>
    </row>
    <row r="868" s="667" customFormat="true" ht="15" hidden="false" customHeight="false" outlineLevel="0" collapsed="false">
      <c r="A868" s="828" t="n">
        <v>17</v>
      </c>
      <c r="B868" s="829" t="str">
        <f aca="false">CONCATENATE(E868,": ",C868)</f>
        <v>: </v>
      </c>
      <c r="C868" s="830"/>
      <c r="D868" s="830"/>
      <c r="E868" s="831"/>
      <c r="F868" s="830"/>
      <c r="G868" s="831"/>
      <c r="H868" s="832"/>
      <c r="I868" s="830"/>
      <c r="J868" s="830"/>
      <c r="K868" s="833"/>
      <c r="L868" s="834"/>
      <c r="M868" s="833"/>
      <c r="N868" s="836" t="s">
        <v>640</v>
      </c>
      <c r="O868" s="837"/>
      <c r="P868" s="833"/>
      <c r="Q868" s="838"/>
      <c r="R868" s="839"/>
      <c r="S868" s="840" t="str">
        <f aca="false">IF(R868="Y","",IF(AND(M868="",K868=""),"",IF(M868="",K868,M868)))</f>
        <v/>
      </c>
      <c r="T868" s="841" t="str">
        <f aca="false">IF(S868="","",IF($S$880="Y",U868,IF(S868&gt;=$S$872-$AB$35*$S$876,IF(S868&lt;=$S$872+$AB$35*$S$876,S868,""),"")))</f>
        <v/>
      </c>
      <c r="U868" s="840" t="str">
        <f aca="false">IF(R868="Y","",IF(AND(M868="",K868=""),"",IF(M868="",K868*O868,M868*O868)))</f>
        <v/>
      </c>
      <c r="V868" s="842" t="str">
        <f aca="false">IF(AND(N868="",L868=""),"",IF(N868="",L868,N868))</f>
        <v>% Annually</v>
      </c>
      <c r="W868" s="628"/>
      <c r="X868" s="628"/>
      <c r="Z868" s="728"/>
      <c r="AP868" s="729"/>
      <c r="AQ868" s="628"/>
      <c r="AR868" s="628"/>
      <c r="AS868" s="844"/>
      <c r="AT868" s="628"/>
      <c r="AU868" s="843" t="e">
        <f aca="false">IF($AT$44="region",IF($E868=AU$762,$S868,""),IF($G868=AU$762,$S868,""))</f>
        <v>#REF!</v>
      </c>
      <c r="AV868" s="843" t="e">
        <f aca="false">IF($AT$44="Region",IF($E868=AU$762,$T868,""),IF($G868=AU$762,$T868,""))</f>
        <v>#REF!</v>
      </c>
      <c r="AW868" s="628"/>
      <c r="AX868" s="843" t="e">
        <f aca="false">IF($AT$44="region",IF($E868=AX$762,$S868,""),IF($G868=AX$762,$S868,""))</f>
        <v>#REF!</v>
      </c>
      <c r="AY868" s="843" t="e">
        <f aca="false">IF($AT$44="Region",IF($E868=AX$762,$T868,""),IF($G868=AX$762,$T868,""))</f>
        <v>#REF!</v>
      </c>
      <c r="AZ868" s="628"/>
      <c r="BA868" s="843" t="e">
        <f aca="false">IF($AT$44="region",IF($E868=BA$762,$S868,""),IF($G868=BA$762,$S868,""))</f>
        <v>#REF!</v>
      </c>
      <c r="BB868" s="843" t="e">
        <f aca="false">IF($AT$44="Region",IF($E868=BA$762,$T868,""),IF($G868=BA$762,$T868,""))</f>
        <v>#REF!</v>
      </c>
      <c r="BC868" s="628"/>
      <c r="BD868" s="843" t="e">
        <f aca="false">IF($AT$44="region",IF($E868=BD$762,$S868,""),IF($G868=BD$762,$S868,""))</f>
        <v>#REF!</v>
      </c>
      <c r="BE868" s="843" t="e">
        <f aca="false">IF($AT$44="Region",IF($E868=BD$762,$T868,""),IF($G868=BD$762,$T868,""))</f>
        <v>#REF!</v>
      </c>
      <c r="BF868" s="628"/>
      <c r="BG868" s="843" t="e">
        <f aca="false">IF($AT$44="region",IF($E868=BG$762,$S868,""),IF($G868=BG$762,$S868,""))</f>
        <v>#REF!</v>
      </c>
      <c r="BH868" s="843" t="e">
        <f aca="false">IF($AT$44="Region",IF($E868=BG$762,$T868,""),IF($G868=BG$762,$T868,""))</f>
        <v>#REF!</v>
      </c>
      <c r="BI868" s="628"/>
      <c r="BJ868" s="843" t="str">
        <f aca="false">IF($E868=$BJ$47,S868,"")</f>
        <v/>
      </c>
      <c r="BK868" s="843" t="str">
        <f aca="false">IF($E868=$BJ$47,T868,"")</f>
        <v/>
      </c>
      <c r="BL868" s="628"/>
      <c r="BM868" s="843" t="str">
        <f aca="false">IF($E868=$BM$47,S868,"")</f>
        <v/>
      </c>
      <c r="BN868" s="843" t="str">
        <f aca="false">IF($E868=$BM$47,T868,"")</f>
        <v/>
      </c>
      <c r="BO868" s="628"/>
      <c r="BP868" s="843" t="str">
        <f aca="false">IF($E868=$BP$47,S868,"")</f>
        <v/>
      </c>
      <c r="BQ868" s="843" t="str">
        <f aca="false">IF($E868=$BP$47,T868,"")</f>
        <v/>
      </c>
      <c r="BR868" s="628"/>
      <c r="BS868" s="843" t="str">
        <f aca="false">IF($E868=$BS$47,S868,"")</f>
        <v/>
      </c>
      <c r="BT868" s="843" t="str">
        <f aca="false">IF($E868=$BS$47,T868,"")</f>
        <v/>
      </c>
      <c r="BU868" s="628"/>
      <c r="BV868" s="729"/>
    </row>
    <row r="869" s="667" customFormat="true" ht="15" hidden="false" customHeight="false" outlineLevel="0" collapsed="false">
      <c r="A869" s="828" t="n">
        <v>18</v>
      </c>
      <c r="B869" s="829" t="str">
        <f aca="false">CONCATENATE(E869,": ",C869)</f>
        <v>: </v>
      </c>
      <c r="C869" s="830"/>
      <c r="D869" s="830"/>
      <c r="E869" s="831"/>
      <c r="F869" s="830"/>
      <c r="G869" s="831"/>
      <c r="H869" s="832"/>
      <c r="I869" s="830"/>
      <c r="J869" s="830"/>
      <c r="K869" s="833"/>
      <c r="L869" s="833"/>
      <c r="M869" s="833"/>
      <c r="N869" s="836" t="s">
        <v>640</v>
      </c>
      <c r="O869" s="837"/>
      <c r="P869" s="833"/>
      <c r="Q869" s="838"/>
      <c r="R869" s="839"/>
      <c r="S869" s="840" t="str">
        <f aca="false">IF(R869="Y","",IF(AND(M869="",K869=""),"",IF(M869="",K869,M869)))</f>
        <v/>
      </c>
      <c r="T869" s="841" t="str">
        <f aca="false">IF(S869="","",IF($S$880="Y",U869,IF(S869&gt;=$S$872-$AB$35*$S$876,IF(S869&lt;=$S$872+$AB$35*$S$876,S869,""),"")))</f>
        <v/>
      </c>
      <c r="U869" s="840" t="str">
        <f aca="false">IF(R869="Y","",IF(AND(M869="",K869=""),"",IF(M869="",K869*O869,M869*O869)))</f>
        <v/>
      </c>
      <c r="V869" s="842" t="str">
        <f aca="false">IF(AND(N869="",L869=""),"",IF(N869="",L869,N869))</f>
        <v>% Annually</v>
      </c>
      <c r="W869" s="628"/>
      <c r="X869" s="628"/>
      <c r="Z869" s="728"/>
      <c r="AP869" s="729"/>
      <c r="AQ869" s="628"/>
      <c r="AR869" s="628"/>
      <c r="AS869" s="844"/>
      <c r="AT869" s="628"/>
      <c r="AU869" s="843" t="e">
        <f aca="false">IF($AT$44="region",IF($E869=AU$762,$S869,""),IF($G869=AU$762,$S869,""))</f>
        <v>#REF!</v>
      </c>
      <c r="AV869" s="843" t="e">
        <f aca="false">IF($AT$44="Region",IF($E869=AU$762,$T869,""),IF($G869=AU$762,$T869,""))</f>
        <v>#REF!</v>
      </c>
      <c r="AW869" s="628"/>
      <c r="AX869" s="843" t="e">
        <f aca="false">IF($AT$44="region",IF($E869=AX$762,$S869,""),IF($G869=AX$762,$S869,""))</f>
        <v>#REF!</v>
      </c>
      <c r="AY869" s="843" t="e">
        <f aca="false">IF($AT$44="Region",IF($E869=AX$762,$T869,""),IF($G869=AX$762,$T869,""))</f>
        <v>#REF!</v>
      </c>
      <c r="AZ869" s="628"/>
      <c r="BA869" s="843" t="e">
        <f aca="false">IF($AT$44="region",IF($E869=BA$762,$S869,""),IF($G869=BA$762,$S869,""))</f>
        <v>#REF!</v>
      </c>
      <c r="BB869" s="843" t="e">
        <f aca="false">IF($AT$44="Region",IF($E869=BA$762,$T869,""),IF($G869=BA$762,$T869,""))</f>
        <v>#REF!</v>
      </c>
      <c r="BC869" s="628"/>
      <c r="BD869" s="843" t="e">
        <f aca="false">IF($AT$44="region",IF($E869=BD$762,$S869,""),IF($G869=BD$762,$S869,""))</f>
        <v>#REF!</v>
      </c>
      <c r="BE869" s="843" t="e">
        <f aca="false">IF($AT$44="Region",IF($E869=BD$762,$T869,""),IF($G869=BD$762,$T869,""))</f>
        <v>#REF!</v>
      </c>
      <c r="BF869" s="628"/>
      <c r="BG869" s="843" t="e">
        <f aca="false">IF($AT$44="region",IF($E869=BG$762,$S869,""),IF($G869=BG$762,$S869,""))</f>
        <v>#REF!</v>
      </c>
      <c r="BH869" s="843" t="e">
        <f aca="false">IF($AT$44="Region",IF($E869=BG$762,$T869,""),IF($G869=BG$762,$T869,""))</f>
        <v>#REF!</v>
      </c>
      <c r="BI869" s="628"/>
      <c r="BJ869" s="843" t="str">
        <f aca="false">IF($E869=$BJ$47,S869,"")</f>
        <v/>
      </c>
      <c r="BK869" s="843" t="str">
        <f aca="false">IF($E869=$BJ$47,T869,"")</f>
        <v/>
      </c>
      <c r="BL869" s="628"/>
      <c r="BM869" s="843" t="str">
        <f aca="false">IF($E869=$BM$47,S869,"")</f>
        <v/>
      </c>
      <c r="BN869" s="843" t="str">
        <f aca="false">IF($E869=$BM$47,T869,"")</f>
        <v/>
      </c>
      <c r="BO869" s="628"/>
      <c r="BP869" s="843" t="str">
        <f aca="false">IF($E869=$BP$47,S869,"")</f>
        <v/>
      </c>
      <c r="BQ869" s="843" t="str">
        <f aca="false">IF($E869=$BP$47,T869,"")</f>
        <v/>
      </c>
      <c r="BR869" s="628"/>
      <c r="BS869" s="843" t="str">
        <f aca="false">IF($E869=$BS$47,S869,"")</f>
        <v/>
      </c>
      <c r="BT869" s="843" t="str">
        <f aca="false">IF($E869=$BS$47,T869,"")</f>
        <v/>
      </c>
      <c r="BU869" s="628"/>
      <c r="BV869" s="729"/>
    </row>
    <row r="870" s="667" customFormat="true" ht="15" hidden="false" customHeight="false" outlineLevel="0" collapsed="false">
      <c r="A870" s="828" t="n">
        <v>19</v>
      </c>
      <c r="B870" s="829" t="str">
        <f aca="false">CONCATENATE(E870,": ",C870)</f>
        <v>: </v>
      </c>
      <c r="C870" s="830"/>
      <c r="D870" s="830"/>
      <c r="E870" s="831"/>
      <c r="F870" s="830"/>
      <c r="G870" s="831"/>
      <c r="H870" s="832"/>
      <c r="I870" s="830"/>
      <c r="J870" s="830"/>
      <c r="K870" s="833"/>
      <c r="L870" s="833"/>
      <c r="M870" s="833"/>
      <c r="N870" s="836" t="s">
        <v>640</v>
      </c>
      <c r="O870" s="837"/>
      <c r="P870" s="833"/>
      <c r="Q870" s="838"/>
      <c r="R870" s="839"/>
      <c r="S870" s="840" t="str">
        <f aca="false">IF(R870="Y","",IF(AND(M870="",K870=""),"",IF(M870="",K870,M870)))</f>
        <v/>
      </c>
      <c r="T870" s="841" t="str">
        <f aca="false">IF(S870="","",IF($S$880="Y",U870,IF(S870&gt;=$S$872-$AB$35*$S$876,IF(S870&lt;=$S$872+$AB$35*$S$876,S870,""),"")))</f>
        <v/>
      </c>
      <c r="U870" s="840" t="str">
        <f aca="false">IF(R870="Y","",IF(AND(M870="",K870=""),"",IF(M870="",K870*O870,M870*O870)))</f>
        <v/>
      </c>
      <c r="V870" s="842" t="str">
        <f aca="false">IF(AND(N870="",L870=""),"",IF(N870="",L870,N870))</f>
        <v>% Annually</v>
      </c>
      <c r="W870" s="628"/>
      <c r="X870" s="628"/>
      <c r="Z870" s="728"/>
      <c r="AP870" s="729"/>
      <c r="AQ870" s="628"/>
      <c r="AR870" s="628"/>
      <c r="AS870" s="844"/>
      <c r="AT870" s="628"/>
      <c r="AU870" s="843" t="e">
        <f aca="false">IF($AT$44="region",IF($E870=AU$762,$S870,""),IF($G870=AU$762,$S870,""))</f>
        <v>#REF!</v>
      </c>
      <c r="AV870" s="843" t="e">
        <f aca="false">IF($AT$44="Region",IF($E870=AU$762,$T870,""),IF($G870=AU$762,$T870,""))</f>
        <v>#REF!</v>
      </c>
      <c r="AW870" s="628"/>
      <c r="AX870" s="843" t="e">
        <f aca="false">IF($AT$44="region",IF($E870=AX$762,$S870,""),IF($G870=AX$762,$S870,""))</f>
        <v>#REF!</v>
      </c>
      <c r="AY870" s="843" t="e">
        <f aca="false">IF($AT$44="Region",IF($E870=AX$762,$T870,""),IF($G870=AX$762,$T870,""))</f>
        <v>#REF!</v>
      </c>
      <c r="AZ870" s="628"/>
      <c r="BA870" s="843" t="e">
        <f aca="false">IF($AT$44="region",IF($E870=BA$762,$S870,""),IF($G870=BA$762,$S870,""))</f>
        <v>#REF!</v>
      </c>
      <c r="BB870" s="843" t="e">
        <f aca="false">IF($AT$44="Region",IF($E870=BA$762,$T870,""),IF($G870=BA$762,$T870,""))</f>
        <v>#REF!</v>
      </c>
      <c r="BC870" s="628"/>
      <c r="BD870" s="843" t="e">
        <f aca="false">IF($AT$44="region",IF($E870=BD$762,$S870,""),IF($G870=BD$762,$S870,""))</f>
        <v>#REF!</v>
      </c>
      <c r="BE870" s="843" t="e">
        <f aca="false">IF($AT$44="Region",IF($E870=BD$762,$T870,""),IF($G870=BD$762,$T870,""))</f>
        <v>#REF!</v>
      </c>
      <c r="BF870" s="628"/>
      <c r="BG870" s="843" t="e">
        <f aca="false">IF($AT$44="region",IF($E870=BG$762,$S870,""),IF($G870=BG$762,$S870,""))</f>
        <v>#REF!</v>
      </c>
      <c r="BH870" s="843" t="e">
        <f aca="false">IF($AT$44="Region",IF($E870=BG$762,$T870,""),IF($G870=BG$762,$T870,""))</f>
        <v>#REF!</v>
      </c>
      <c r="BI870" s="628"/>
      <c r="BJ870" s="843" t="str">
        <f aca="false">IF($E870=$BJ$47,S870,"")</f>
        <v/>
      </c>
      <c r="BK870" s="843" t="str">
        <f aca="false">IF($E870=$BJ$47,T870,"")</f>
        <v/>
      </c>
      <c r="BL870" s="628"/>
      <c r="BM870" s="843" t="str">
        <f aca="false">IF($E870=$BM$47,S870,"")</f>
        <v/>
      </c>
      <c r="BN870" s="843" t="str">
        <f aca="false">IF($E870=$BM$47,T870,"")</f>
        <v/>
      </c>
      <c r="BO870" s="628"/>
      <c r="BP870" s="843" t="str">
        <f aca="false">IF($E870=$BP$47,S870,"")</f>
        <v/>
      </c>
      <c r="BQ870" s="843" t="str">
        <f aca="false">IF($E870=$BP$47,T870,"")</f>
        <v/>
      </c>
      <c r="BR870" s="628"/>
      <c r="BS870" s="843" t="str">
        <f aca="false">IF($E870=$BS$47,S870,"")</f>
        <v/>
      </c>
      <c r="BT870" s="843" t="str">
        <f aca="false">IF($E870=$BS$47,T870,"")</f>
        <v/>
      </c>
      <c r="BU870" s="628"/>
      <c r="BV870" s="729"/>
    </row>
    <row r="871" s="667" customFormat="true" ht="15" hidden="false" customHeight="false" outlineLevel="0" collapsed="false">
      <c r="A871" s="828" t="n">
        <v>20</v>
      </c>
      <c r="B871" s="829" t="str">
        <f aca="false">CONCATENATE(E871,": ",C871)</f>
        <v>: </v>
      </c>
      <c r="C871" s="830"/>
      <c r="D871" s="830"/>
      <c r="E871" s="831"/>
      <c r="F871" s="830"/>
      <c r="G871" s="831"/>
      <c r="H871" s="832"/>
      <c r="I871" s="830"/>
      <c r="J871" s="830"/>
      <c r="K871" s="833"/>
      <c r="L871" s="833"/>
      <c r="M871" s="833"/>
      <c r="N871" s="836" t="s">
        <v>640</v>
      </c>
      <c r="O871" s="837"/>
      <c r="P871" s="833"/>
      <c r="Q871" s="838"/>
      <c r="R871" s="839"/>
      <c r="S871" s="840" t="str">
        <f aca="false">IF(R871="Y","",IF(AND(M871="",K871=""),"",IF(M871="",K871,M871)))</f>
        <v/>
      </c>
      <c r="T871" s="841" t="str">
        <f aca="false">IF(S871="","",IF($S$880="Y",U871,IF(S871&gt;=$S$872-$AB$35*$S$876,IF(S871&lt;=$S$872+$AB$35*$S$876,S871,""),"")))</f>
        <v/>
      </c>
      <c r="U871" s="840" t="str">
        <f aca="false">IF(R871="Y","",IF(AND(M871="",K871=""),"",IF(M871="",K871*O871,M871*O871)))</f>
        <v/>
      </c>
      <c r="V871" s="842" t="str">
        <f aca="false">IF(AND(N871="",L871=""),"",IF(N871="",L871,N871))</f>
        <v>% Annually</v>
      </c>
      <c r="W871" s="628"/>
      <c r="X871" s="628"/>
      <c r="Z871" s="728"/>
      <c r="AP871" s="729"/>
      <c r="AQ871" s="628"/>
      <c r="AR871" s="628"/>
      <c r="AS871" s="844"/>
      <c r="AT871" s="628"/>
      <c r="AU871" s="843" t="e">
        <f aca="false">IF($AT$44="region",IF($E871=AU$762,$S871,""),IF($G871=AU$762,$S871,""))</f>
        <v>#REF!</v>
      </c>
      <c r="AV871" s="843" t="e">
        <f aca="false">IF($AT$44="Region",IF($E871=AU$762,$T871,""),IF($G871=AU$762,$T871,""))</f>
        <v>#REF!</v>
      </c>
      <c r="AW871" s="628"/>
      <c r="AX871" s="843" t="e">
        <f aca="false">IF($AT$44="region",IF($E871=AX$762,$S871,""),IF($G871=AX$762,$S871,""))</f>
        <v>#REF!</v>
      </c>
      <c r="AY871" s="843" t="e">
        <f aca="false">IF($AT$44="Region",IF($E871=AX$762,$T871,""),IF($G871=AX$762,$T871,""))</f>
        <v>#REF!</v>
      </c>
      <c r="AZ871" s="628"/>
      <c r="BA871" s="843" t="e">
        <f aca="false">IF($AT$44="region",IF($E871=BA$762,$S871,""),IF($G871=BA$762,$S871,""))</f>
        <v>#REF!</v>
      </c>
      <c r="BB871" s="843" t="e">
        <f aca="false">IF($AT$44="Region",IF($E871=BA$762,$T871,""),IF($G871=BA$762,$T871,""))</f>
        <v>#REF!</v>
      </c>
      <c r="BC871" s="628"/>
      <c r="BD871" s="843" t="e">
        <f aca="false">IF($AT$44="region",IF($E871=BD$762,$S871,""),IF($G871=BD$762,$S871,""))</f>
        <v>#REF!</v>
      </c>
      <c r="BE871" s="843" t="e">
        <f aca="false">IF($AT$44="Region",IF($E871=BD$762,$T871,""),IF($G871=BD$762,$T871,""))</f>
        <v>#REF!</v>
      </c>
      <c r="BF871" s="628"/>
      <c r="BG871" s="843" t="e">
        <f aca="false">IF($AT$44="region",IF($E871=BG$762,$S871,""),IF($G871=BG$762,$S871,""))</f>
        <v>#REF!</v>
      </c>
      <c r="BH871" s="843" t="e">
        <f aca="false">IF($AT$44="Region",IF($E871=BG$762,$T871,""),IF($G871=BG$762,$T871,""))</f>
        <v>#REF!</v>
      </c>
      <c r="BI871" s="628"/>
      <c r="BJ871" s="843" t="str">
        <f aca="false">IF($E871=$BJ$47,S871,"")</f>
        <v/>
      </c>
      <c r="BK871" s="843" t="str">
        <f aca="false">IF($E871=$BJ$47,T871,"")</f>
        <v/>
      </c>
      <c r="BL871" s="628"/>
      <c r="BM871" s="843" t="str">
        <f aca="false">IF($E871=$BM$47,S871,"")</f>
        <v/>
      </c>
      <c r="BN871" s="843" t="str">
        <f aca="false">IF($E871=$BM$47,T871,"")</f>
        <v/>
      </c>
      <c r="BO871" s="628"/>
      <c r="BP871" s="843" t="str">
        <f aca="false">IF($E871=$BP$47,S871,"")</f>
        <v/>
      </c>
      <c r="BQ871" s="843" t="str">
        <f aca="false">IF($E871=$BP$47,T871,"")</f>
        <v/>
      </c>
      <c r="BR871" s="628"/>
      <c r="BS871" s="843" t="str">
        <f aca="false">IF($E871=$BS$47,S871,"")</f>
        <v/>
      </c>
      <c r="BT871" s="843" t="str">
        <f aca="false">IF($E871=$BS$47,T871,"")</f>
        <v/>
      </c>
      <c r="BU871" s="628"/>
      <c r="BV871" s="729"/>
    </row>
    <row r="872" s="667" customFormat="true" ht="15" hidden="false" customHeight="false" outlineLevel="0" collapsed="false">
      <c r="A872" s="846"/>
      <c r="B872" s="847" t="s">
        <v>409</v>
      </c>
      <c r="C872" s="848"/>
      <c r="D872" s="848"/>
      <c r="E872" s="848"/>
      <c r="F872" s="848"/>
      <c r="G872" s="848"/>
      <c r="I872" s="628"/>
      <c r="J872" s="849"/>
      <c r="K872" s="810"/>
      <c r="L872" s="810"/>
      <c r="M872" s="810" t="s">
        <v>354</v>
      </c>
      <c r="N872" s="810"/>
      <c r="O872" s="810"/>
      <c r="P872" s="838"/>
      <c r="Q872" s="838"/>
      <c r="R872" s="849" t="s">
        <v>356</v>
      </c>
      <c r="S872" s="850" t="e">
        <f aca="false">AVERAGE(S852:S871)</f>
        <v>#DIV/0!</v>
      </c>
      <c r="T872" s="850" t="e">
        <f aca="false">IF(S880="Y",SUM(T852:T871)/SUM(O852:O871),AVERAGE(T852:T871))</f>
        <v>#DIV/0!</v>
      </c>
      <c r="U872" s="851" t="e">
        <f aca="false">SUM(U852:U871)/SUM(O852:O871)</f>
        <v>#DIV/0!</v>
      </c>
      <c r="V872" s="628"/>
      <c r="W872" s="628"/>
      <c r="X872" s="628"/>
      <c r="Z872" s="912"/>
      <c r="AP872" s="729"/>
      <c r="AQ872" s="628"/>
      <c r="AR872" s="628"/>
      <c r="AS872" s="628"/>
      <c r="AT872" s="849" t="s">
        <v>356</v>
      </c>
      <c r="AU872" s="852" t="e">
        <f aca="false">AVERAGE(AU852:AU871)</f>
        <v>#REF!</v>
      </c>
      <c r="AV872" s="852" t="e">
        <f aca="false">SUM(AV852:AV871)/COUNTIF(AV852:AV871,"&gt;0")</f>
        <v>#REF!</v>
      </c>
      <c r="AW872" s="628"/>
      <c r="AX872" s="852" t="e">
        <f aca="false">AVERAGE(AX852:AX871)</f>
        <v>#REF!</v>
      </c>
      <c r="AY872" s="852" t="e">
        <f aca="false">SUM(AY852:AY871)/COUNTIF(AY852:AY871,"&gt;0")</f>
        <v>#REF!</v>
      </c>
      <c r="AZ872" s="628"/>
      <c r="BA872" s="852" t="e">
        <f aca="false">AVERAGE(BA852:BA871)</f>
        <v>#REF!</v>
      </c>
      <c r="BB872" s="852" t="e">
        <f aca="false">SUM(BB852:BB871)/COUNTIF(BB852:BB871,"&gt;0")</f>
        <v>#REF!</v>
      </c>
      <c r="BC872" s="628"/>
      <c r="BD872" s="852" t="e">
        <f aca="false">AVERAGE(BD852:BD871)</f>
        <v>#REF!</v>
      </c>
      <c r="BE872" s="852" t="e">
        <f aca="false">SUM(BE852:BE871)/COUNTIF(BE852:BE871,"&gt;0")</f>
        <v>#REF!</v>
      </c>
      <c r="BF872" s="628"/>
      <c r="BG872" s="852" t="e">
        <f aca="false">AVERAGE(BG852:BG871)</f>
        <v>#REF!</v>
      </c>
      <c r="BH872" s="852" t="e">
        <f aca="false">SUM(BH852:BH871)/COUNTIF(BH852:BH871,"&gt;0")</f>
        <v>#REF!</v>
      </c>
      <c r="BI872" s="849"/>
      <c r="BJ872" s="852" t="e">
        <f aca="false">AVERAGE(BJ852:BJ871)</f>
        <v>#DIV/0!</v>
      </c>
      <c r="BK872" s="852" t="e">
        <f aca="false">SUM(BK852:BK871)/COUNTIF(BK852:BK871,"&gt;0")</f>
        <v>#DIV/0!</v>
      </c>
      <c r="BL872" s="628"/>
      <c r="BM872" s="852" t="e">
        <f aca="false">AVERAGE(BM852:BM871)</f>
        <v>#DIV/0!</v>
      </c>
      <c r="BN872" s="852" t="e">
        <f aca="false">SUM(BN852:BN871)/COUNTIF(BN852:BN871,"&gt;0")</f>
        <v>#DIV/0!</v>
      </c>
      <c r="BO872" s="628"/>
      <c r="BP872" s="852" t="e">
        <f aca="false">AVERAGE(BP852:BP871)</f>
        <v>#DIV/0!</v>
      </c>
      <c r="BQ872" s="852" t="e">
        <f aca="false">SUM(BQ852:BQ871)/COUNTIF(BQ852:BQ871,"&gt;0")</f>
        <v>#DIV/0!</v>
      </c>
      <c r="BR872" s="628"/>
      <c r="BS872" s="852" t="e">
        <f aca="false">AVERAGE(BS852:BS871)</f>
        <v>#DIV/0!</v>
      </c>
      <c r="BT872" s="852" t="e">
        <f aca="false">SUM(BT852:BT871)/COUNTIF(BT852:BT871,"&gt;0")</f>
        <v>#DIV/0!</v>
      </c>
      <c r="BU872" s="628"/>
      <c r="BV872" s="729"/>
    </row>
    <row r="873" s="667" customFormat="true" ht="15" hidden="false" customHeight="false" outlineLevel="0" collapsed="false">
      <c r="A873" s="846"/>
      <c r="B873" s="847" t="s">
        <v>410</v>
      </c>
      <c r="C873" s="848" t="s">
        <v>358</v>
      </c>
      <c r="D873" s="893"/>
      <c r="E873" s="893"/>
      <c r="F873" s="893"/>
      <c r="G873" s="893"/>
      <c r="H873" s="893"/>
      <c r="I873" s="893"/>
      <c r="J873" s="893"/>
      <c r="K873" s="893"/>
      <c r="L873" s="810"/>
      <c r="M873" s="810"/>
      <c r="N873" s="810"/>
      <c r="O873" s="810"/>
      <c r="P873" s="838"/>
      <c r="Q873" s="838"/>
      <c r="R873" s="854" t="s">
        <v>97</v>
      </c>
      <c r="S873" s="855" t="e">
        <f aca="false">S872+V873*S876</f>
        <v>#DIV/0!</v>
      </c>
      <c r="T873" s="855" t="e">
        <f aca="false">T872+V873*T876</f>
        <v>#DIV/0!</v>
      </c>
      <c r="U873" s="855" t="e">
        <f aca="false">U872+V873*U876</f>
        <v>#DIV/0!</v>
      </c>
      <c r="V873" s="856" t="n">
        <v>1</v>
      </c>
      <c r="W873" s="669" t="s">
        <v>360</v>
      </c>
      <c r="X873" s="628"/>
      <c r="Y873" s="628" t="s">
        <v>361</v>
      </c>
      <c r="Z873" s="914"/>
      <c r="AP873" s="729"/>
      <c r="AQ873" s="628"/>
      <c r="AR873" s="628"/>
      <c r="AS873" s="628"/>
      <c r="AT873" s="854" t="s">
        <v>97</v>
      </c>
      <c r="AU873" s="857" t="e">
        <f aca="false">AU872+(AU878*AU875)</f>
        <v>#REF!</v>
      </c>
      <c r="AV873" s="857" t="e">
        <f aca="false">AV872+(AV878*AU875)</f>
        <v>#REF!</v>
      </c>
      <c r="AW873" s="628"/>
      <c r="AX873" s="857" t="e">
        <f aca="false">AX872+(AX878*AX875)</f>
        <v>#REF!</v>
      </c>
      <c r="AY873" s="857" t="e">
        <f aca="false">AY872+(AY878*AX875)</f>
        <v>#REF!</v>
      </c>
      <c r="AZ873" s="628"/>
      <c r="BA873" s="857" t="e">
        <f aca="false">BA872+(BA878*BA875)</f>
        <v>#REF!</v>
      </c>
      <c r="BB873" s="857" t="e">
        <f aca="false">BB872+(BB878*BA875)</f>
        <v>#REF!</v>
      </c>
      <c r="BC873" s="628"/>
      <c r="BD873" s="857" t="e">
        <f aca="false">BD872+(BD878*BD875)</f>
        <v>#REF!</v>
      </c>
      <c r="BE873" s="857" t="e">
        <f aca="false">BE872+(BE878*BD875)</f>
        <v>#REF!</v>
      </c>
      <c r="BF873" s="628"/>
      <c r="BG873" s="857" t="e">
        <f aca="false">BG872+(BG878*BG875)</f>
        <v>#REF!</v>
      </c>
      <c r="BH873" s="857" t="e">
        <f aca="false">BH872+(BH878*BG875)</f>
        <v>#REF!</v>
      </c>
      <c r="BI873" s="854"/>
      <c r="BJ873" s="857" t="e">
        <f aca="false">BJ872+(BJ878*BJ875)</f>
        <v>#DIV/0!</v>
      </c>
      <c r="BK873" s="857" t="e">
        <f aca="false">BK872+(BK878*BJ875)</f>
        <v>#DIV/0!</v>
      </c>
      <c r="BL873" s="628"/>
      <c r="BM873" s="857" t="e">
        <f aca="false">BM872+(BM878*BM875)</f>
        <v>#DIV/0!</v>
      </c>
      <c r="BN873" s="857" t="e">
        <f aca="false">BN872+(BN878*BM875)</f>
        <v>#DIV/0!</v>
      </c>
      <c r="BO873" s="628"/>
      <c r="BP873" s="857" t="e">
        <f aca="false">BP872+(BP878*BP875)</f>
        <v>#DIV/0!</v>
      </c>
      <c r="BQ873" s="857" t="e">
        <f aca="false">BQ872+(BQ878*BP875)</f>
        <v>#DIV/0!</v>
      </c>
      <c r="BR873" s="628"/>
      <c r="BS873" s="857" t="e">
        <f aca="false">BS872+(BS878*BS875)</f>
        <v>#DIV/0!</v>
      </c>
      <c r="BT873" s="857" t="e">
        <f aca="false">BT872+(BT878*BS875)</f>
        <v>#DIV/0!</v>
      </c>
      <c r="BU873" s="628"/>
      <c r="BV873" s="729"/>
    </row>
    <row r="874" s="667" customFormat="true" ht="15" hidden="false" customHeight="false" outlineLevel="0" collapsed="false">
      <c r="A874" s="846"/>
      <c r="B874" s="847" t="s">
        <v>411</v>
      </c>
      <c r="C874" s="858"/>
      <c r="D874" s="893"/>
      <c r="E874" s="893"/>
      <c r="F874" s="893"/>
      <c r="G874" s="893"/>
      <c r="H874" s="893"/>
      <c r="I874" s="893"/>
      <c r="J874" s="893"/>
      <c r="K874" s="893"/>
      <c r="L874" s="628"/>
      <c r="M874" s="628"/>
      <c r="N874" s="810"/>
      <c r="O874" s="810"/>
      <c r="P874" s="810"/>
      <c r="Q874" s="810"/>
      <c r="R874" s="854" t="s">
        <v>98</v>
      </c>
      <c r="S874" s="855" t="e">
        <f aca="false">IF($Y874="Y",MIN(S852:S871),S872-$V874*S876)</f>
        <v>#DIV/0!</v>
      </c>
      <c r="T874" s="855" t="e">
        <f aca="false">IF($Y874="Y",MIN(T852:T871),T872-$V874*T876)</f>
        <v>#DIV/0!</v>
      </c>
      <c r="U874" s="855" t="e">
        <f aca="false">IF($Y874="Y",MIN(U852:U871),U872-$V874*U876)</f>
        <v>#DIV/0!</v>
      </c>
      <c r="V874" s="856" t="n">
        <v>1</v>
      </c>
      <c r="W874" s="669" t="s">
        <v>364</v>
      </c>
      <c r="X874" s="628"/>
      <c r="Y874" s="859" t="s">
        <v>166</v>
      </c>
      <c r="Z874" s="914"/>
      <c r="AP874" s="729"/>
      <c r="AQ874" s="628"/>
      <c r="AR874" s="628"/>
      <c r="AS874" s="628"/>
      <c r="AT874" s="854" t="s">
        <v>98</v>
      </c>
      <c r="AU874" s="857" t="e">
        <f aca="false">AU872-(AU878*AU876)</f>
        <v>#REF!</v>
      </c>
      <c r="AV874" s="857" t="e">
        <f aca="false">AV872-(AV878*AU876)</f>
        <v>#REF!</v>
      </c>
      <c r="AW874" s="628"/>
      <c r="AX874" s="857" t="e">
        <f aca="false">AX872-(AX878*AX876)</f>
        <v>#REF!</v>
      </c>
      <c r="AY874" s="857" t="e">
        <f aca="false">AY872-(AY878*AX876)</f>
        <v>#REF!</v>
      </c>
      <c r="AZ874" s="628"/>
      <c r="BA874" s="857" t="e">
        <f aca="false">BA872-(BA878*BA876)</f>
        <v>#REF!</v>
      </c>
      <c r="BB874" s="857" t="e">
        <f aca="false">BB872-(BB878*BA876)</f>
        <v>#REF!</v>
      </c>
      <c r="BC874" s="628"/>
      <c r="BD874" s="857" t="e">
        <f aca="false">BD872-(BD878*BD876)</f>
        <v>#REF!</v>
      </c>
      <c r="BE874" s="857" t="e">
        <f aca="false">BE872-(BE878*BD876)</f>
        <v>#REF!</v>
      </c>
      <c r="BF874" s="628"/>
      <c r="BG874" s="857" t="e">
        <f aca="false">BG872-(BG878*BG876)</f>
        <v>#REF!</v>
      </c>
      <c r="BH874" s="857" t="e">
        <f aca="false">BH872-(BH878*BG876)</f>
        <v>#REF!</v>
      </c>
      <c r="BI874" s="854"/>
      <c r="BJ874" s="857" t="e">
        <f aca="false">BJ872-(BJ878*BJ876)</f>
        <v>#DIV/0!</v>
      </c>
      <c r="BK874" s="857" t="e">
        <f aca="false">BK872-(BK878*BJ876)</f>
        <v>#DIV/0!</v>
      </c>
      <c r="BL874" s="628"/>
      <c r="BM874" s="857" t="e">
        <f aca="false">BM872-(BM878*BM876)</f>
        <v>#DIV/0!</v>
      </c>
      <c r="BN874" s="857" t="e">
        <f aca="false">BN872-(BN878*BM876)</f>
        <v>#DIV/0!</v>
      </c>
      <c r="BO874" s="628"/>
      <c r="BP874" s="857" t="e">
        <f aca="false">BP872-(BP878*BP876)</f>
        <v>#DIV/0!</v>
      </c>
      <c r="BQ874" s="857" t="e">
        <f aca="false">BQ872-(BQ878*BP876)</f>
        <v>#DIV/0!</v>
      </c>
      <c r="BR874" s="628"/>
      <c r="BS874" s="857" t="e">
        <f aca="false">BS872-(BS878*BS876)</f>
        <v>#DIV/0!</v>
      </c>
      <c r="BT874" s="857" t="e">
        <f aca="false">BT872-(BT878*BS876)</f>
        <v>#DIV/0!</v>
      </c>
      <c r="BU874" s="628"/>
      <c r="BV874" s="729"/>
    </row>
    <row r="875" s="667" customFormat="true" ht="14.25" hidden="false" customHeight="false" outlineLevel="0" collapsed="false">
      <c r="A875" s="846"/>
      <c r="B875" s="846"/>
      <c r="C875" s="858"/>
      <c r="D875" s="893"/>
      <c r="E875" s="893"/>
      <c r="F875" s="893"/>
      <c r="G875" s="893"/>
      <c r="H875" s="893"/>
      <c r="I875" s="893"/>
      <c r="J875" s="893"/>
      <c r="K875" s="893"/>
      <c r="L875" s="810"/>
      <c r="M875" s="810"/>
      <c r="N875" s="810"/>
      <c r="O875" s="810"/>
      <c r="P875" s="810"/>
      <c r="Q875" s="810"/>
      <c r="R875" s="854" t="s">
        <v>365</v>
      </c>
      <c r="S875" s="855" t="e">
        <f aca="false">IF((0.67*S876)&gt;S872,"no","yes")</f>
        <v>#DIV/0!</v>
      </c>
      <c r="T875" s="855" t="e">
        <f aca="false">IF((0.67*T876)&gt;T872,"no","yes")</f>
        <v>#DIV/0!</v>
      </c>
      <c r="U875" s="855" t="e">
        <f aca="false">IF((0.67*U876)&gt;U872,"no","yes")</f>
        <v>#DIV/0!</v>
      </c>
      <c r="V875" s="810"/>
      <c r="W875" s="810"/>
      <c r="X875" s="810"/>
      <c r="Z875" s="914"/>
      <c r="AP875" s="729"/>
      <c r="AQ875" s="810"/>
      <c r="AR875" s="810"/>
      <c r="AS875" s="861" t="s">
        <v>366</v>
      </c>
      <c r="AT875" s="861"/>
      <c r="AU875" s="856" t="n">
        <v>1</v>
      </c>
      <c r="AV875" s="810"/>
      <c r="AW875" s="810"/>
      <c r="AX875" s="856" t="n">
        <v>1</v>
      </c>
      <c r="AY875" s="810"/>
      <c r="AZ875" s="810"/>
      <c r="BA875" s="856" t="n">
        <v>1</v>
      </c>
      <c r="BB875" s="810"/>
      <c r="BC875" s="810"/>
      <c r="BD875" s="856" t="n">
        <v>1</v>
      </c>
      <c r="BE875" s="810"/>
      <c r="BF875" s="810"/>
      <c r="BG875" s="856" t="n">
        <v>1</v>
      </c>
      <c r="BH875" s="810"/>
      <c r="BI875" s="854"/>
      <c r="BJ875" s="856" t="n">
        <v>1</v>
      </c>
      <c r="BK875" s="810"/>
      <c r="BL875" s="810"/>
      <c r="BM875" s="856" t="n">
        <v>1</v>
      </c>
      <c r="BN875" s="810"/>
      <c r="BO875" s="810"/>
      <c r="BP875" s="856" t="n">
        <v>1</v>
      </c>
      <c r="BQ875" s="810"/>
      <c r="BR875" s="810"/>
      <c r="BS875" s="856" t="n">
        <v>1</v>
      </c>
      <c r="BT875" s="810"/>
      <c r="BU875" s="810"/>
      <c r="BV875" s="729"/>
    </row>
    <row r="876" s="667" customFormat="true" ht="14.25" hidden="false" customHeight="false" outlineLevel="0" collapsed="false">
      <c r="A876" s="846"/>
      <c r="B876" s="846"/>
      <c r="C876" s="858"/>
      <c r="D876" s="893"/>
      <c r="E876" s="893"/>
      <c r="F876" s="893"/>
      <c r="G876" s="893"/>
      <c r="H876" s="893"/>
      <c r="I876" s="893"/>
      <c r="J876" s="893"/>
      <c r="K876" s="893"/>
      <c r="L876" s="810"/>
      <c r="M876" s="810"/>
      <c r="N876" s="669"/>
      <c r="O876" s="669"/>
      <c r="P876" s="810"/>
      <c r="Q876" s="810"/>
      <c r="R876" s="854" t="s">
        <v>371</v>
      </c>
      <c r="S876" s="855" t="e">
        <f aca="false">_xlfn.STDEV.P(S852:S871)</f>
        <v>#DIV/0!</v>
      </c>
      <c r="T876" s="855" t="e">
        <f aca="false" t="array" ref="T876:T876">IF(S880="Y",SQRT(SUM(IFERROR(O852:O871*(S852:S871-(T872))^2,0))/((COUNTIFS(O852:O871,"&lt;&gt;"&amp;"")-1)/COUNTIFS(O852:O871,"&lt;&gt;"&amp;"")*SUM(O852:O871))),_xlfn.STDEV.P(T852:T871))</f>
        <v>#DIV/0!</v>
      </c>
      <c r="U876" s="855" t="e">
        <f aca="false" t="array" ref="U876:U876">SQRT(SUM(IFERROR(O852:O871*(S852:S871-(U872))^2,0))/((COUNTIFS(O852:O871,"&lt;&gt;"&amp;"")-1)/COUNTIFS(O852:O871,"&lt;&gt;"&amp;"")*SUM(O852:O871)))</f>
        <v>#DIV/0!</v>
      </c>
      <c r="V876" s="810"/>
      <c r="W876" s="810"/>
      <c r="X876" s="810"/>
      <c r="Z876" s="914"/>
      <c r="AP876" s="729"/>
      <c r="AQ876" s="810"/>
      <c r="AR876" s="810"/>
      <c r="AS876" s="861"/>
      <c r="AT876" s="861"/>
      <c r="AU876" s="856" t="n">
        <v>1</v>
      </c>
      <c r="AV876" s="810"/>
      <c r="AW876" s="810"/>
      <c r="AX876" s="856" t="n">
        <v>1</v>
      </c>
      <c r="AY876" s="810"/>
      <c r="AZ876" s="810"/>
      <c r="BA876" s="856" t="n">
        <v>1</v>
      </c>
      <c r="BB876" s="810"/>
      <c r="BC876" s="810"/>
      <c r="BD876" s="856" t="n">
        <v>1</v>
      </c>
      <c r="BE876" s="810"/>
      <c r="BF876" s="810"/>
      <c r="BG876" s="856" t="n">
        <v>1</v>
      </c>
      <c r="BH876" s="810"/>
      <c r="BI876" s="854"/>
      <c r="BJ876" s="856" t="n">
        <v>1</v>
      </c>
      <c r="BK876" s="810"/>
      <c r="BL876" s="810"/>
      <c r="BM876" s="856" t="n">
        <v>1</v>
      </c>
      <c r="BN876" s="810"/>
      <c r="BO876" s="810"/>
      <c r="BP876" s="856" t="n">
        <v>1</v>
      </c>
      <c r="BQ876" s="810"/>
      <c r="BR876" s="810"/>
      <c r="BS876" s="856" t="n">
        <v>1</v>
      </c>
      <c r="BT876" s="810"/>
      <c r="BU876" s="810"/>
      <c r="BV876" s="729"/>
    </row>
    <row r="877" s="667" customFormat="true" ht="15" hidden="false" customHeight="false" outlineLevel="0" collapsed="false">
      <c r="A877" s="810"/>
      <c r="B877" s="810"/>
      <c r="C877" s="828"/>
      <c r="D877" s="893"/>
      <c r="E877" s="893"/>
      <c r="F877" s="893"/>
      <c r="G877" s="893"/>
      <c r="H877" s="893"/>
      <c r="I877" s="893"/>
      <c r="J877" s="893"/>
      <c r="K877" s="893"/>
      <c r="L877" s="810"/>
      <c r="M877" s="810"/>
      <c r="N877" s="810"/>
      <c r="O877" s="810"/>
      <c r="P877" s="810"/>
      <c r="Q877" s="810"/>
      <c r="R877" s="863" t="s">
        <v>372</v>
      </c>
      <c r="S877" s="864" t="n">
        <f aca="false">COUNTIF(S852:S871,"&gt;0")</f>
        <v>0</v>
      </c>
      <c r="T877" s="864" t="n">
        <f aca="false">COUNTIF(T852:T871,"&gt;0")</f>
        <v>0</v>
      </c>
      <c r="U877" s="865"/>
      <c r="V877" s="866" t="s">
        <v>369</v>
      </c>
      <c r="W877" s="810"/>
      <c r="X877" s="810"/>
      <c r="Z877" s="728"/>
      <c r="AP877" s="729"/>
      <c r="AQ877" s="810"/>
      <c r="AR877" s="810"/>
      <c r="AS877" s="810"/>
      <c r="AT877" s="854" t="s">
        <v>365</v>
      </c>
      <c r="AU877" s="857" t="e">
        <f aca="false">IF((0.67*AU878)&gt;AU872,"no","yes")</f>
        <v>#REF!</v>
      </c>
      <c r="AV877" s="857" t="e">
        <f aca="false">IF((0.67*AV878)&gt;AV872,"no","yes")</f>
        <v>#REF!</v>
      </c>
      <c r="AW877" s="810"/>
      <c r="AX877" s="857" t="e">
        <f aca="false">IF((0.67*AX878)&gt;AX872,"no","yes")</f>
        <v>#REF!</v>
      </c>
      <c r="AY877" s="857" t="e">
        <f aca="false">IF((0.67*AY878)&gt;AY872,"no","yes")</f>
        <v>#REF!</v>
      </c>
      <c r="AZ877" s="810"/>
      <c r="BA877" s="857" t="e">
        <f aca="false">IF((0.67*BA878)&gt;BA872,"no","yes")</f>
        <v>#REF!</v>
      </c>
      <c r="BB877" s="857" t="e">
        <f aca="false">IF((0.67*BB878)&gt;BB872,"no","yes")</f>
        <v>#REF!</v>
      </c>
      <c r="BC877" s="810"/>
      <c r="BD877" s="857" t="e">
        <f aca="false">IF((0.67*BD878)&gt;BD872,"no","yes")</f>
        <v>#REF!</v>
      </c>
      <c r="BE877" s="857" t="e">
        <f aca="false">IF((0.67*BE878)&gt;BE872,"no","yes")</f>
        <v>#REF!</v>
      </c>
      <c r="BF877" s="810"/>
      <c r="BG877" s="857" t="e">
        <f aca="false">IF((0.67*BG878)&gt;BG872,"no","yes")</f>
        <v>#REF!</v>
      </c>
      <c r="BH877" s="857" t="e">
        <f aca="false">IF((0.67*BH878)&gt;BH872,"no","yes")</f>
        <v>#REF!</v>
      </c>
      <c r="BI877" s="863"/>
      <c r="BJ877" s="857" t="e">
        <f aca="false">IF((0.67*BJ878)&gt;BJ872,"no","yes")</f>
        <v>#DIV/0!</v>
      </c>
      <c r="BK877" s="857" t="e">
        <f aca="false">IF((0.67*BK878)&gt;BK872,"no","yes")</f>
        <v>#DIV/0!</v>
      </c>
      <c r="BL877" s="810"/>
      <c r="BM877" s="857" t="e">
        <f aca="false">IF((0.67*BM878)&gt;BM872,"no","yes")</f>
        <v>#DIV/0!</v>
      </c>
      <c r="BN877" s="857" t="e">
        <f aca="false">IF((0.67*BN878)&gt;BN872,"no","yes")</f>
        <v>#DIV/0!</v>
      </c>
      <c r="BO877" s="810"/>
      <c r="BP877" s="857" t="e">
        <f aca="false">IF((0.67*BP878)&gt;BP872,"no","yes")</f>
        <v>#DIV/0!</v>
      </c>
      <c r="BQ877" s="857" t="e">
        <f aca="false">IF((0.67*BQ878)&gt;BQ872,"no","yes")</f>
        <v>#DIV/0!</v>
      </c>
      <c r="BR877" s="810"/>
      <c r="BS877" s="857" t="e">
        <f aca="false">IF((0.67*BS878)&gt;BS872,"no","yes")</f>
        <v>#DIV/0!</v>
      </c>
      <c r="BT877" s="857" t="e">
        <f aca="false">IF((0.67*BT878)&gt;BT872,"no","yes")</f>
        <v>#DIV/0!</v>
      </c>
      <c r="BU877" s="810"/>
      <c r="BV877" s="729"/>
    </row>
    <row r="878" s="667" customFormat="true" ht="14.25" hidden="false" customHeight="false" outlineLevel="0" collapsed="false">
      <c r="C878" s="846"/>
      <c r="D878" s="893"/>
      <c r="E878" s="893"/>
      <c r="F878" s="893"/>
      <c r="G878" s="893"/>
      <c r="H878" s="893"/>
      <c r="I878" s="893"/>
      <c r="J878" s="893"/>
      <c r="K878" s="893"/>
      <c r="L878" s="810"/>
      <c r="M878" s="810"/>
      <c r="N878" s="810"/>
      <c r="O878" s="810"/>
      <c r="P878" s="810"/>
      <c r="Q878" s="810"/>
      <c r="R878" s="810"/>
      <c r="S878" s="1"/>
      <c r="T878" s="916"/>
      <c r="U878" s="916"/>
      <c r="V878" s="894"/>
      <c r="W878" s="895"/>
      <c r="X878" s="896"/>
      <c r="Z878" s="728"/>
      <c r="AP878" s="729"/>
      <c r="AQ878" s="810"/>
      <c r="AR878" s="810"/>
      <c r="AS878" s="810"/>
      <c r="AT878" s="854" t="s">
        <v>371</v>
      </c>
      <c r="AU878" s="857" t="e">
        <f aca="false">_xlfn.STDEV.P(AU852:AU871)</f>
        <v>#REF!</v>
      </c>
      <c r="AV878" s="857" t="e">
        <f aca="false">_xlfn.STDEV.P(AV852:AV871)</f>
        <v>#REF!</v>
      </c>
      <c r="AW878" s="810"/>
      <c r="AX878" s="857" t="e">
        <f aca="false">_xlfn.STDEV.P(AX852:AX871)</f>
        <v>#REF!</v>
      </c>
      <c r="AY878" s="857" t="e">
        <f aca="false">_xlfn.STDEV.P(AY852:AY871)</f>
        <v>#REF!</v>
      </c>
      <c r="AZ878" s="810"/>
      <c r="BA878" s="857" t="e">
        <f aca="false">_xlfn.STDEV.P(BA852:BA871)</f>
        <v>#REF!</v>
      </c>
      <c r="BB878" s="857" t="e">
        <f aca="false">_xlfn.STDEV.P(BB852:BB871)</f>
        <v>#REF!</v>
      </c>
      <c r="BC878" s="810"/>
      <c r="BD878" s="857" t="e">
        <f aca="false">_xlfn.STDEV.P(BD852:BD871)</f>
        <v>#REF!</v>
      </c>
      <c r="BE878" s="857" t="e">
        <f aca="false">_xlfn.STDEV.P(BE852:BE871)</f>
        <v>#REF!</v>
      </c>
      <c r="BF878" s="810"/>
      <c r="BG878" s="857" t="e">
        <f aca="false">_xlfn.STDEV.P(BG852:BG871)</f>
        <v>#REF!</v>
      </c>
      <c r="BH878" s="857" t="e">
        <f aca="false">_xlfn.STDEV.P(BH852:BH871)</f>
        <v>#REF!</v>
      </c>
      <c r="BI878" s="810"/>
      <c r="BJ878" s="857" t="e">
        <f aca="false">_xlfn.STDEV.P(BJ852:BJ871)</f>
        <v>#DIV/0!</v>
      </c>
      <c r="BK878" s="857" t="e">
        <f aca="false">_xlfn.STDEV.P(BK852:BK871)</f>
        <v>#DIV/0!</v>
      </c>
      <c r="BL878" s="810"/>
      <c r="BM878" s="857" t="e">
        <f aca="false">_xlfn.STDEV.P(BM852:BM871)</f>
        <v>#DIV/0!</v>
      </c>
      <c r="BN878" s="857" t="e">
        <f aca="false">_xlfn.STDEV.P(BN852:BN871)</f>
        <v>#DIV/0!</v>
      </c>
      <c r="BO878" s="810"/>
      <c r="BP878" s="857" t="e">
        <f aca="false">_xlfn.STDEV.P(BP852:BP871)</f>
        <v>#DIV/0!</v>
      </c>
      <c r="BQ878" s="857" t="e">
        <f aca="false">_xlfn.STDEV.P(BQ852:BQ871)</f>
        <v>#DIV/0!</v>
      </c>
      <c r="BR878" s="810"/>
      <c r="BS878" s="857" t="e">
        <f aca="false">_xlfn.STDEV.P(BS852:BS871)</f>
        <v>#DIV/0!</v>
      </c>
      <c r="BT878" s="857" t="e">
        <f aca="false">_xlfn.STDEV.P(BT852:BT871)</f>
        <v>#DIV/0!</v>
      </c>
      <c r="BV878" s="729"/>
    </row>
    <row r="879" s="667" customFormat="true" ht="15" hidden="false" customHeight="false" outlineLevel="0" collapsed="false">
      <c r="C879" s="846"/>
      <c r="D879" s="893"/>
      <c r="E879" s="893"/>
      <c r="F879" s="893"/>
      <c r="G879" s="893"/>
      <c r="H879" s="893"/>
      <c r="I879" s="893"/>
      <c r="J879" s="893"/>
      <c r="K879" s="893"/>
      <c r="L879" s="810"/>
      <c r="M879" s="810"/>
      <c r="N879" s="810"/>
      <c r="O879" s="810"/>
      <c r="P879" s="810"/>
      <c r="Q879" s="810"/>
      <c r="R879" s="810"/>
      <c r="S879" s="944" t="s">
        <v>373</v>
      </c>
      <c r="T879" s="838"/>
      <c r="U879" s="810"/>
      <c r="V879" s="897"/>
      <c r="W879" s="898"/>
      <c r="X879" s="899"/>
      <c r="Z879" s="728"/>
      <c r="AP879" s="729"/>
      <c r="AQ879" s="810"/>
      <c r="AR879" s="810"/>
      <c r="AS879" s="810"/>
      <c r="AT879" s="863" t="s">
        <v>372</v>
      </c>
      <c r="AU879" s="868" t="n">
        <f aca="false">COUNTIF(AU852:AU871,"&gt;0")</f>
        <v>0</v>
      </c>
      <c r="AV879" s="868" t="n">
        <f aca="false">COUNTIF(AV852:AV871,"&gt;0")</f>
        <v>0</v>
      </c>
      <c r="AW879" s="810"/>
      <c r="AX879" s="868" t="n">
        <f aca="false">COUNTIF(AX852:AX871,"&gt;0")</f>
        <v>0</v>
      </c>
      <c r="AY879" s="868" t="n">
        <f aca="false">COUNTIF(AY852:AY871,"&gt;0")</f>
        <v>0</v>
      </c>
      <c r="AZ879" s="810"/>
      <c r="BA879" s="868" t="n">
        <f aca="false">COUNTIF(BA852:BA871,"&gt;0")</f>
        <v>0</v>
      </c>
      <c r="BB879" s="868" t="n">
        <f aca="false">COUNTIF(BB852:BB871,"&gt;0")</f>
        <v>0</v>
      </c>
      <c r="BC879" s="810"/>
      <c r="BD879" s="868" t="n">
        <f aca="false">COUNTIF(BD852:BD871,"&gt;0")</f>
        <v>0</v>
      </c>
      <c r="BE879" s="868" t="n">
        <f aca="false">COUNTIF(BE852:BE871,"&gt;0")</f>
        <v>0</v>
      </c>
      <c r="BF879" s="810"/>
      <c r="BG879" s="868" t="n">
        <f aca="false">COUNTIF(BG852:BG871,"&gt;0")</f>
        <v>0</v>
      </c>
      <c r="BH879" s="868" t="n">
        <f aca="false">COUNTIF(BH852:BH871,"&gt;0")</f>
        <v>0</v>
      </c>
      <c r="BI879" s="810"/>
      <c r="BJ879" s="868" t="n">
        <f aca="false">COUNTIF(BJ852:BJ871,"&gt;0")</f>
        <v>0</v>
      </c>
      <c r="BK879" s="868" t="n">
        <f aca="false">COUNTIF(BK852:BK871,"&gt;0")</f>
        <v>0</v>
      </c>
      <c r="BL879" s="810"/>
      <c r="BM879" s="868" t="n">
        <f aca="false">COUNTIF(BM852:BM871,"&gt;0")</f>
        <v>0</v>
      </c>
      <c r="BN879" s="868" t="n">
        <f aca="false">COUNTIF(BN852:BN871,"&gt;0")</f>
        <v>0</v>
      </c>
      <c r="BO879" s="810"/>
      <c r="BP879" s="868" t="n">
        <f aca="false">COUNTIF(BP852:BP871,"&gt;0")</f>
        <v>0</v>
      </c>
      <c r="BQ879" s="868" t="n">
        <f aca="false">COUNTIF(BQ852:BQ871,"&gt;0")</f>
        <v>0</v>
      </c>
      <c r="BR879" s="810"/>
      <c r="BS879" s="868" t="n">
        <f aca="false">COUNTIF(BS852:BS871,"&gt;0")</f>
        <v>0</v>
      </c>
      <c r="BT879" s="868" t="n">
        <f aca="false">COUNTIF(BT852:BT871,"&gt;0")</f>
        <v>0</v>
      </c>
      <c r="BV879" s="729"/>
    </row>
    <row r="880" s="667" customFormat="true" ht="14.25" hidden="false" customHeight="false" outlineLevel="0" collapsed="false">
      <c r="C880" s="846"/>
      <c r="D880" s="893"/>
      <c r="E880" s="893"/>
      <c r="F880" s="893"/>
      <c r="G880" s="893"/>
      <c r="H880" s="893"/>
      <c r="I880" s="893"/>
      <c r="J880" s="893"/>
      <c r="K880" s="893"/>
      <c r="L880" s="810"/>
      <c r="M880" s="810"/>
      <c r="N880" s="810"/>
      <c r="O880" s="810"/>
      <c r="P880" s="810"/>
      <c r="Q880" s="810"/>
      <c r="R880" s="810"/>
      <c r="S880" s="925" t="s">
        <v>166</v>
      </c>
      <c r="T880" s="838"/>
      <c r="U880" s="810"/>
      <c r="V880" s="897"/>
      <c r="W880" s="898"/>
      <c r="X880" s="899"/>
      <c r="Z880" s="728"/>
      <c r="AP880" s="729"/>
      <c r="AT880" s="905"/>
      <c r="BV880" s="729"/>
    </row>
    <row r="881" s="667" customFormat="true" ht="14.25" hidden="false" customHeight="false" outlineLevel="0" collapsed="false">
      <c r="C881" s="846"/>
      <c r="D881" s="893"/>
      <c r="E881" s="893"/>
      <c r="F881" s="893"/>
      <c r="G881" s="893"/>
      <c r="H881" s="893"/>
      <c r="I881" s="893"/>
      <c r="J881" s="893"/>
      <c r="K881" s="893"/>
      <c r="L881" s="810"/>
      <c r="M881" s="810"/>
      <c r="N881" s="810"/>
      <c r="O881" s="810"/>
      <c r="P881" s="810"/>
      <c r="Q881" s="810"/>
      <c r="R881" s="810"/>
      <c r="S881" s="810"/>
      <c r="T881" s="838"/>
      <c r="U881" s="810"/>
      <c r="V881" s="902"/>
      <c r="W881" s="903"/>
      <c r="X881" s="904"/>
      <c r="Z881" s="728"/>
      <c r="AP881" s="729"/>
      <c r="AT881" s="905"/>
      <c r="BV881" s="729"/>
    </row>
    <row r="882" s="667" customFormat="true" ht="18" hidden="false" customHeight="false" outlineLevel="0" collapsed="false">
      <c r="A882" s="862" t="str">
        <f aca="false">HYPERLINK("#"&amp;"'"&amp;A$1&amp;"'!a1","Back to top")</f>
        <v>Back to top</v>
      </c>
      <c r="B882" s="862"/>
      <c r="C882" s="810"/>
      <c r="D882" s="893"/>
      <c r="E882" s="893"/>
      <c r="F882" s="893"/>
      <c r="G882" s="893"/>
      <c r="H882" s="893"/>
      <c r="I882" s="893"/>
      <c r="J882" s="893"/>
      <c r="K882" s="893"/>
      <c r="T882" s="708"/>
      <c r="U882" s="810"/>
      <c r="V882" s="810"/>
      <c r="W882" s="810"/>
      <c r="X882" s="810"/>
      <c r="Z882" s="728"/>
      <c r="AP882" s="805"/>
      <c r="AQ882" s="927"/>
      <c r="AR882" s="927"/>
      <c r="AS882" s="921"/>
      <c r="AT882" s="921"/>
      <c r="AU882" s="921"/>
      <c r="AV882" s="921"/>
      <c r="AW882" s="921"/>
      <c r="AX882" s="921"/>
      <c r="AY882" s="921"/>
      <c r="AZ882" s="921"/>
      <c r="BA882" s="921"/>
      <c r="BB882" s="921"/>
      <c r="BC882" s="921"/>
      <c r="BD882" s="921"/>
      <c r="BE882" s="921"/>
      <c r="BF882" s="921"/>
      <c r="BG882" s="921"/>
      <c r="BH882" s="921"/>
      <c r="BI882" s="921"/>
      <c r="BJ882" s="921"/>
      <c r="BK882" s="921"/>
      <c r="BL882" s="921"/>
      <c r="BM882" s="921"/>
      <c r="BN882" s="921"/>
      <c r="BO882" s="921"/>
      <c r="BP882" s="921"/>
      <c r="BQ882" s="921"/>
      <c r="BR882" s="921"/>
      <c r="BS882" s="921"/>
      <c r="BT882" s="921"/>
      <c r="BU882" s="921"/>
      <c r="BV882" s="805"/>
    </row>
    <row r="883" s="667" customFormat="true" ht="14.25" hidden="false" customHeight="false" outlineLevel="0" collapsed="false">
      <c r="T883" s="708"/>
      <c r="U883" s="708"/>
      <c r="V883" s="708"/>
      <c r="Z883" s="728"/>
      <c r="AP883" s="729"/>
      <c r="AQ883" s="905"/>
      <c r="AR883" s="905"/>
      <c r="AS883" s="905"/>
      <c r="AT883" s="905"/>
      <c r="AU883" s="905"/>
      <c r="AV883" s="905"/>
      <c r="AW883" s="905"/>
      <c r="AX883" s="905"/>
      <c r="AY883" s="905"/>
      <c r="AZ883" s="905"/>
      <c r="BA883" s="905"/>
      <c r="BB883" s="905"/>
      <c r="BC883" s="905"/>
      <c r="BD883" s="905"/>
      <c r="BE883" s="905"/>
      <c r="BF883" s="905"/>
      <c r="BG883" s="905"/>
      <c r="BH883" s="905"/>
      <c r="BI883" s="905"/>
      <c r="BJ883" s="905"/>
      <c r="BK883" s="905"/>
      <c r="BL883" s="905"/>
      <c r="BM883" s="905"/>
      <c r="BN883" s="905"/>
      <c r="BO883" s="905"/>
      <c r="BP883" s="905"/>
      <c r="BQ883" s="905"/>
      <c r="BR883" s="905"/>
      <c r="BS883" s="905"/>
      <c r="BT883" s="905"/>
      <c r="BU883" s="905"/>
      <c r="BV883" s="729"/>
    </row>
    <row r="884" s="667" customFormat="true" ht="14.25" hidden="false" customHeight="false" outlineLevel="0" collapsed="false">
      <c r="T884" s="708"/>
      <c r="U884" s="708"/>
      <c r="Z884" s="728"/>
      <c r="AP884" s="729"/>
      <c r="AQ884" s="905"/>
      <c r="AR884" s="905"/>
      <c r="AS884" s="905"/>
      <c r="AT884" s="905"/>
      <c r="AU884" s="905"/>
      <c r="AV884" s="905"/>
      <c r="AW884" s="905"/>
      <c r="AX884" s="905"/>
      <c r="AY884" s="905"/>
      <c r="AZ884" s="905"/>
      <c r="BA884" s="905"/>
      <c r="BB884" s="905"/>
      <c r="BC884" s="905"/>
      <c r="BD884" s="905"/>
      <c r="BE884" s="905"/>
      <c r="BF884" s="905"/>
      <c r="BG884" s="905"/>
      <c r="BH884" s="905"/>
      <c r="BI884" s="905"/>
      <c r="BJ884" s="905"/>
      <c r="BK884" s="905"/>
      <c r="BL884" s="905"/>
      <c r="BM884" s="905"/>
      <c r="BN884" s="905"/>
      <c r="BO884" s="905"/>
      <c r="BP884" s="905"/>
      <c r="BQ884" s="905"/>
      <c r="BR884" s="905"/>
      <c r="BS884" s="905"/>
      <c r="BT884" s="905"/>
      <c r="BU884" s="905"/>
      <c r="BV884" s="729"/>
    </row>
    <row r="886" s="931" customFormat="true" ht="27.75" hidden="false" customHeight="false" outlineLevel="0" collapsed="false">
      <c r="A886" s="930" t="s">
        <v>641</v>
      </c>
      <c r="B886" s="930"/>
      <c r="T886" s="932"/>
      <c r="U886" s="932"/>
      <c r="V886" s="932"/>
      <c r="W886" s="932"/>
      <c r="AQ886" s="932"/>
      <c r="AR886" s="932"/>
      <c r="AS886" s="932"/>
      <c r="AT886" s="932"/>
      <c r="AU886" s="932"/>
      <c r="AV886" s="932"/>
      <c r="AW886" s="932"/>
      <c r="AX886" s="932"/>
      <c r="AY886" s="932"/>
      <c r="AZ886" s="932"/>
      <c r="BA886" s="932"/>
      <c r="BB886" s="932"/>
      <c r="BC886" s="932"/>
      <c r="BD886" s="932"/>
      <c r="BE886" s="932"/>
      <c r="BF886" s="932"/>
      <c r="BG886" s="932"/>
      <c r="BH886" s="932"/>
      <c r="BI886" s="932"/>
      <c r="BJ886" s="932"/>
      <c r="BK886" s="932"/>
      <c r="BL886" s="932"/>
      <c r="BM886" s="932"/>
      <c r="BN886" s="932"/>
      <c r="BO886" s="932"/>
      <c r="BP886" s="932"/>
      <c r="BQ886" s="932"/>
      <c r="BR886" s="932"/>
      <c r="BS886" s="932"/>
      <c r="BT886" s="932"/>
      <c r="BU886" s="932"/>
    </row>
    <row r="887" s="667" customFormat="true" ht="14.25" hidden="false" customHeight="false" outlineLevel="0" collapsed="false">
      <c r="A887" s="922"/>
      <c r="B887" s="922"/>
      <c r="T887" s="708"/>
      <c r="U887" s="708"/>
      <c r="Z887" s="728"/>
      <c r="AP887" s="729"/>
      <c r="AQ887" s="905"/>
      <c r="AR887" s="905"/>
      <c r="AS887" s="905"/>
      <c r="AT887" s="905"/>
      <c r="AU887" s="905"/>
      <c r="AV887" s="905"/>
      <c r="AW887" s="905"/>
      <c r="AX887" s="905"/>
      <c r="AY887" s="905"/>
      <c r="AZ887" s="905"/>
      <c r="BA887" s="905"/>
      <c r="BB887" s="905"/>
      <c r="BC887" s="905"/>
      <c r="BD887" s="905"/>
      <c r="BE887" s="905"/>
      <c r="BF887" s="905"/>
      <c r="BG887" s="905"/>
      <c r="BH887" s="905"/>
      <c r="BI887" s="905"/>
      <c r="BJ887" s="905"/>
      <c r="BK887" s="905"/>
      <c r="BL887" s="905"/>
      <c r="BM887" s="905"/>
      <c r="BN887" s="905"/>
      <c r="BO887" s="905"/>
      <c r="BP887" s="905"/>
      <c r="BQ887" s="905"/>
      <c r="BR887" s="905"/>
      <c r="BS887" s="905"/>
      <c r="BT887" s="905"/>
      <c r="BU887" s="905"/>
      <c r="BV887" s="729"/>
    </row>
    <row r="888" s="667" customFormat="true" ht="14.25" hidden="false" customHeight="false" outlineLevel="0" collapsed="false">
      <c r="A888" s="922"/>
      <c r="B888" s="922"/>
      <c r="T888" s="708"/>
      <c r="U888" s="708"/>
      <c r="Z888" s="728"/>
      <c r="AP888" s="729"/>
      <c r="AQ888" s="905"/>
      <c r="AR888" s="905"/>
      <c r="AS888" s="905"/>
      <c r="AT888" s="905"/>
      <c r="AU888" s="905"/>
      <c r="AV888" s="905"/>
      <c r="AW888" s="905"/>
      <c r="AX888" s="905"/>
      <c r="AY888" s="905"/>
      <c r="AZ888" s="905"/>
      <c r="BA888" s="905"/>
      <c r="BB888" s="905"/>
      <c r="BC888" s="905"/>
      <c r="BD888" s="905"/>
      <c r="BE888" s="905"/>
      <c r="BF888" s="905"/>
      <c r="BG888" s="905"/>
      <c r="BH888" s="905"/>
      <c r="BI888" s="905"/>
      <c r="BJ888" s="905"/>
      <c r="BK888" s="905"/>
      <c r="BL888" s="905"/>
      <c r="BM888" s="905"/>
      <c r="BN888" s="905"/>
      <c r="BO888" s="905"/>
      <c r="BP888" s="905"/>
      <c r="BQ888" s="905"/>
      <c r="BR888" s="905"/>
      <c r="BS888" s="905"/>
      <c r="BT888" s="905"/>
      <c r="BU888" s="905"/>
      <c r="BV888" s="729"/>
    </row>
    <row r="889" s="600" customFormat="true" ht="15.75" hidden="false" customHeight="false" outlineLevel="0" collapsed="false">
      <c r="A889" s="800" t="n">
        <f aca="false">1+A849</f>
        <v>24</v>
      </c>
      <c r="B889" s="800"/>
      <c r="C889" s="801" t="s">
        <v>642</v>
      </c>
      <c r="D889" s="959"/>
      <c r="E889" s="881"/>
      <c r="F889" s="881"/>
      <c r="G889" s="881"/>
      <c r="H889" s="881"/>
      <c r="K889" s="881"/>
      <c r="L889" s="881"/>
      <c r="M889" s="802"/>
      <c r="N889" s="802"/>
      <c r="O889" s="802"/>
      <c r="T889" s="883"/>
      <c r="U889" s="883"/>
      <c r="Z889" s="883"/>
      <c r="AQ889" s="771" t="n">
        <f aca="false">A889</f>
        <v>24</v>
      </c>
      <c r="AR889" s="771" t="str">
        <f aca="false">C889</f>
        <v>Percent silvopasture area to the total grassland area (including potential)</v>
      </c>
      <c r="AT889" s="883"/>
    </row>
    <row r="890" s="667" customFormat="true" ht="15" hidden="false" customHeight="false" outlineLevel="0" collapsed="false">
      <c r="A890" s="884"/>
      <c r="B890" s="884"/>
      <c r="C890" s="884"/>
      <c r="D890" s="785"/>
      <c r="E890" s="785"/>
      <c r="F890" s="785"/>
      <c r="G890" s="785"/>
      <c r="H890" s="785"/>
      <c r="K890" s="785"/>
      <c r="L890" s="785"/>
      <c r="M890" s="810"/>
      <c r="N890" s="810"/>
      <c r="O890" s="810"/>
      <c r="T890" s="708"/>
      <c r="U890" s="708"/>
      <c r="Z890" s="728"/>
      <c r="AP890" s="729"/>
      <c r="AQ890" s="628"/>
      <c r="AR890" s="628"/>
      <c r="AS890" s="628"/>
      <c r="AT890" s="628"/>
      <c r="AU890" s="809" t="e">
        <f aca="false">IF($AT$44="Region",'Advanced Controls'!$A$59,#REF!)</f>
        <v>#REF!</v>
      </c>
      <c r="AV890" s="809"/>
      <c r="AW890" s="628"/>
      <c r="AX890" s="809" t="e">
        <f aca="false">IF($AT$44="Region",'Advanced Controls'!$A$60,#REF!)</f>
        <v>#REF!</v>
      </c>
      <c r="AY890" s="809"/>
      <c r="AZ890" s="628"/>
      <c r="BA890" s="809" t="e">
        <f aca="false">IF($AT$44="Region",'Advanced Controls'!$A$61,#REF!)</f>
        <v>#REF!</v>
      </c>
      <c r="BB890" s="809"/>
      <c r="BC890" s="628"/>
      <c r="BD890" s="809" t="e">
        <f aca="false">IF($AT$44="Region",'Advanced Controls'!$A$62,#REF!)</f>
        <v>#REF!</v>
      </c>
      <c r="BE890" s="809"/>
      <c r="BF890" s="628"/>
      <c r="BG890" s="809" t="e">
        <f aca="false">IF($AT$44="Region",'Advanced Controls'!$A$63,#REF!)</f>
        <v>#REF!</v>
      </c>
      <c r="BH890" s="809"/>
      <c r="BI890" s="628"/>
      <c r="BJ890" s="809" t="s">
        <v>80</v>
      </c>
      <c r="BK890" s="809"/>
      <c r="BL890" s="628"/>
      <c r="BM890" s="809" t="s">
        <v>81</v>
      </c>
      <c r="BN890" s="809"/>
      <c r="BO890" s="628"/>
      <c r="BP890" s="809" t="s">
        <v>82</v>
      </c>
      <c r="BQ890" s="809"/>
      <c r="BR890" s="628"/>
      <c r="BS890" s="809" t="s">
        <v>83</v>
      </c>
      <c r="BT890" s="809"/>
      <c r="BU890" s="628"/>
      <c r="BV890" s="729"/>
    </row>
    <row r="891" s="667" customFormat="true" ht="45.75" hidden="false" customHeight="false" outlineLevel="0" collapsed="false">
      <c r="A891" s="848" t="s">
        <v>329</v>
      </c>
      <c r="B891" s="812" t="s">
        <v>104</v>
      </c>
      <c r="C891" s="816" t="s">
        <v>330</v>
      </c>
      <c r="D891" s="907" t="s">
        <v>331</v>
      </c>
      <c r="E891" s="907" t="s">
        <v>332</v>
      </c>
      <c r="F891" s="816" t="s">
        <v>333</v>
      </c>
      <c r="G891" s="815" t="s">
        <v>326</v>
      </c>
      <c r="H891" s="816" t="s">
        <v>334</v>
      </c>
      <c r="I891" s="816" t="s">
        <v>335</v>
      </c>
      <c r="J891" s="816" t="s">
        <v>336</v>
      </c>
      <c r="K891" s="908" t="s">
        <v>337</v>
      </c>
      <c r="L891" s="818" t="s">
        <v>338</v>
      </c>
      <c r="M891" s="819" t="s">
        <v>339</v>
      </c>
      <c r="N891" s="820" t="s">
        <v>340</v>
      </c>
      <c r="O891" s="821" t="s">
        <v>341</v>
      </c>
      <c r="P891" s="820" t="s">
        <v>342</v>
      </c>
      <c r="Q891" s="807"/>
      <c r="R891" s="822" t="s">
        <v>343</v>
      </c>
      <c r="S891" s="823" t="s">
        <v>344</v>
      </c>
      <c r="T891" s="824" t="s">
        <v>345</v>
      </c>
      <c r="U891" s="823" t="s">
        <v>346</v>
      </c>
      <c r="V891" s="825" t="s">
        <v>347</v>
      </c>
      <c r="W891" s="807"/>
      <c r="X891" s="807"/>
      <c r="Z891" s="728"/>
      <c r="AP891" s="729"/>
      <c r="AQ891" s="807"/>
      <c r="AR891" s="807"/>
      <c r="AS891" s="825" t="s">
        <v>348</v>
      </c>
      <c r="AT891" s="807"/>
      <c r="AU891" s="826" t="s">
        <v>344</v>
      </c>
      <c r="AV891" s="827" t="s">
        <v>345</v>
      </c>
      <c r="AW891" s="807"/>
      <c r="AX891" s="826" t="s">
        <v>344</v>
      </c>
      <c r="AY891" s="827" t="s">
        <v>345</v>
      </c>
      <c r="AZ891" s="807"/>
      <c r="BA891" s="826" t="s">
        <v>344</v>
      </c>
      <c r="BB891" s="827" t="s">
        <v>345</v>
      </c>
      <c r="BC891" s="807"/>
      <c r="BD891" s="826" t="s">
        <v>344</v>
      </c>
      <c r="BE891" s="827" t="s">
        <v>345</v>
      </c>
      <c r="BF891" s="807"/>
      <c r="BG891" s="826" t="s">
        <v>344</v>
      </c>
      <c r="BH891" s="827" t="s">
        <v>345</v>
      </c>
      <c r="BI891" s="807"/>
      <c r="BJ891" s="826" t="s">
        <v>344</v>
      </c>
      <c r="BK891" s="827" t="s">
        <v>345</v>
      </c>
      <c r="BL891" s="807"/>
      <c r="BM891" s="826" t="s">
        <v>344</v>
      </c>
      <c r="BN891" s="827" t="s">
        <v>345</v>
      </c>
      <c r="BO891" s="807"/>
      <c r="BP891" s="826" t="s">
        <v>344</v>
      </c>
      <c r="BQ891" s="827" t="s">
        <v>345</v>
      </c>
      <c r="BR891" s="807"/>
      <c r="BS891" s="826" t="s">
        <v>344</v>
      </c>
      <c r="BT891" s="827" t="s">
        <v>345</v>
      </c>
      <c r="BU891" s="807"/>
      <c r="BV891" s="729"/>
    </row>
    <row r="892" s="667" customFormat="true" ht="15" hidden="false" customHeight="false" outlineLevel="0" collapsed="false">
      <c r="A892" s="828" t="n">
        <v>1</v>
      </c>
      <c r="B892" s="829" t="str">
        <f aca="false">CONCATENATE(E892,": ",C892)</f>
        <v>World: Nair 2012</v>
      </c>
      <c r="C892" s="831" t="s">
        <v>349</v>
      </c>
      <c r="D892" s="831" t="s">
        <v>350</v>
      </c>
      <c r="E892" s="831" t="s">
        <v>73</v>
      </c>
      <c r="F892" s="871" t="s">
        <v>643</v>
      </c>
      <c r="G892" s="831"/>
      <c r="H892" s="832" t="s">
        <v>252</v>
      </c>
      <c r="I892" s="830" t="n">
        <v>2012</v>
      </c>
      <c r="J892" s="830"/>
      <c r="K892" s="960"/>
      <c r="L892" s="834" t="s">
        <v>644</v>
      </c>
      <c r="M892" s="835" t="n">
        <f aca="false">K892/3500</f>
        <v>0</v>
      </c>
      <c r="N892" s="837" t="s">
        <v>645</v>
      </c>
      <c r="O892" s="837"/>
      <c r="P892" s="833" t="s">
        <v>646</v>
      </c>
      <c r="Q892" s="838"/>
      <c r="R892" s="839"/>
      <c r="S892" s="840" t="n">
        <f aca="false">IF(R892="Y","",IF(AND(M892="",K892=""),"",IF(M892="",K892,M892)))</f>
        <v>0</v>
      </c>
      <c r="T892" s="841" t="n">
        <f aca="false">IF(S892="","",IF($S$920="Y",U892,IF(S892&gt;=$S$912-$AB$35*$S$916,IF(S892&lt;=$S$912+$AB$35*$S$916,S892,""),"")))</f>
        <v>0</v>
      </c>
      <c r="U892" s="840" t="n">
        <f aca="false">IF(R892="Y","",IF(AND(M892="",K892=""),"",IF(M892="",K892*O892,M892*O892)))</f>
        <v>0</v>
      </c>
      <c r="V892" s="842" t="str">
        <f aca="false">IF(AND(N892="",L892=""),"",IF(N892="",L892,N892))</f>
        <v>% of grazing land</v>
      </c>
      <c r="W892" s="628"/>
      <c r="X892" s="628"/>
      <c r="Z892" s="728"/>
      <c r="AP892" s="729"/>
      <c r="AQ892" s="628"/>
      <c r="AR892" s="628"/>
      <c r="AS892" s="843" t="n">
        <f aca="false">$U892</f>
        <v>0</v>
      </c>
      <c r="AT892" s="628"/>
      <c r="AU892" s="843" t="e">
        <f aca="false">IF($AT$44="region",IF($E892=AU$762,$S892,""),IF($G892=AU$762,$S892,""))</f>
        <v>#REF!</v>
      </c>
      <c r="AV892" s="843" t="e">
        <f aca="false">IF($AT$44="Region",IF($E892=AU$762,$T892,""),IF($G892=AU$762,$T892,""))</f>
        <v>#REF!</v>
      </c>
      <c r="AW892" s="628"/>
      <c r="AX892" s="843" t="e">
        <f aca="false">IF($AT$44="region",IF($E892=AX$762,$S892,""),IF($G892=AX$762,$S892,""))</f>
        <v>#REF!</v>
      </c>
      <c r="AY892" s="843" t="e">
        <f aca="false">IF($AT$44="Region",IF($E892=AX$762,$T892,""),IF($G892=AX$762,$T892,""))</f>
        <v>#REF!</v>
      </c>
      <c r="AZ892" s="628"/>
      <c r="BA892" s="843" t="e">
        <f aca="false">IF($AT$44="region",IF($E892=BA$762,$S892,""),IF($G892=BA$762,$S892,""))</f>
        <v>#REF!</v>
      </c>
      <c r="BB892" s="843" t="e">
        <f aca="false">IF($AT$44="Region",IF($E892=BA$762,$T892,""),IF($G892=BA$762,$T892,""))</f>
        <v>#REF!</v>
      </c>
      <c r="BC892" s="628"/>
      <c r="BD892" s="843" t="e">
        <f aca="false">IF($AT$44="region",IF($E892=BD$762,$S892,""),IF($G892=BD$762,$S892,""))</f>
        <v>#REF!</v>
      </c>
      <c r="BE892" s="843" t="e">
        <f aca="false">IF($AT$44="Region",IF($E892=BD$762,$T892,""),IF($G892=BD$762,$T892,""))</f>
        <v>#REF!</v>
      </c>
      <c r="BF892" s="628"/>
      <c r="BG892" s="843" t="e">
        <f aca="false">IF($AT$44="region",IF($E892=BG$762,$S892,""),IF($G892=BG$762,$S892,""))</f>
        <v>#REF!</v>
      </c>
      <c r="BH892" s="843" t="e">
        <f aca="false">IF($AT$44="Region",IF($E892=BG$762,$T892,""),IF($G892=BG$762,$T892,""))</f>
        <v>#REF!</v>
      </c>
      <c r="BI892" s="628"/>
      <c r="BJ892" s="843" t="str">
        <f aca="false">IF($E892=$BJ$47,S892,"")</f>
        <v/>
      </c>
      <c r="BK892" s="843" t="str">
        <f aca="false">IF($E892=$BJ$47,T892,"")</f>
        <v/>
      </c>
      <c r="BL892" s="628"/>
      <c r="BM892" s="843" t="str">
        <f aca="false">IF($E892=$BM$47,S892,"")</f>
        <v/>
      </c>
      <c r="BN892" s="843" t="str">
        <f aca="false">IF($E892=$BM$47,T892,"")</f>
        <v/>
      </c>
      <c r="BO892" s="628"/>
      <c r="BP892" s="843" t="str">
        <f aca="false">IF($E892=$BP$47,S892,"")</f>
        <v/>
      </c>
      <c r="BQ892" s="843" t="str">
        <f aca="false">IF($E892=$BP$47,T892,"")</f>
        <v/>
      </c>
      <c r="BR892" s="628"/>
      <c r="BS892" s="843" t="str">
        <f aca="false">IF($E892=$BS$47,S892,"")</f>
        <v/>
      </c>
      <c r="BT892" s="843" t="str">
        <f aca="false">IF($E892=$BS$47,T892,"")</f>
        <v/>
      </c>
      <c r="BU892" s="628"/>
      <c r="BV892" s="729"/>
    </row>
    <row r="893" s="667" customFormat="true" ht="15" hidden="false" customHeight="false" outlineLevel="0" collapsed="false">
      <c r="A893" s="828" t="n">
        <v>2</v>
      </c>
      <c r="B893" s="829" t="str">
        <f aca="false">CONCATENATE(E893,": ",C893)</f>
        <v>Eastern Europe: den Herder 2017</v>
      </c>
      <c r="C893" s="831" t="s">
        <v>647</v>
      </c>
      <c r="D893" s="831" t="s">
        <v>648</v>
      </c>
      <c r="E893" s="831" t="s">
        <v>76</v>
      </c>
      <c r="F893" s="831" t="s">
        <v>649</v>
      </c>
      <c r="G893" s="831"/>
      <c r="H893" s="832" t="s">
        <v>252</v>
      </c>
      <c r="I893" s="830" t="n">
        <v>2017</v>
      </c>
      <c r="J893" s="830"/>
      <c r="K893" s="891"/>
      <c r="L893" s="834" t="s">
        <v>15</v>
      </c>
      <c r="M893" s="835" t="n">
        <f aca="false">K893</f>
        <v>0</v>
      </c>
      <c r="N893" s="837" t="s">
        <v>645</v>
      </c>
      <c r="O893" s="837"/>
      <c r="P893" s="833" t="s">
        <v>650</v>
      </c>
      <c r="Q893" s="838"/>
      <c r="R893" s="839"/>
      <c r="S893" s="840" t="str">
        <f aca="false">IF(R893="Y","",IF(AND(M893="",K893=""),"",IF(M893="",K893,M893)))</f>
        <v/>
      </c>
      <c r="T893" s="841" t="str">
        <f aca="false">IF(S893="","",IF($S$920="Y",U893,IF(S893&gt;=$S$912-$AB$35*$S$916,IF(S893&lt;=$S$912+$AB$35*$S$916,S893,""),"")))</f>
        <v/>
      </c>
      <c r="U893" s="840" t="str">
        <f aca="false">IF(R893="Y","",IF(AND(M893="",K893=""),"",IF(M893="",K893*O893,M893*O893)))</f>
        <v/>
      </c>
      <c r="V893" s="842" t="str">
        <f aca="false">IF(AND(N893="",L893=""),"",IF(N893="",L893,N893))</f>
        <v>% of grazing land</v>
      </c>
      <c r="W893" s="628"/>
      <c r="X893" s="628"/>
      <c r="Z893" s="728"/>
      <c r="AP893" s="729"/>
      <c r="AQ893" s="628"/>
      <c r="AR893" s="628"/>
      <c r="AS893" s="844"/>
      <c r="AT893" s="628"/>
      <c r="AU893" s="843" t="e">
        <f aca="false">IF($AT$44="region",IF($E893=AU$762,$S893,""),IF($G893=AU$762,$S893,""))</f>
        <v>#REF!</v>
      </c>
      <c r="AV893" s="843" t="e">
        <f aca="false">IF($AT$44="Region",IF($E893=AU$762,$T893,""),IF($G893=AU$762,$T893,""))</f>
        <v>#REF!</v>
      </c>
      <c r="AW893" s="628"/>
      <c r="AX893" s="843" t="e">
        <f aca="false">IF($AT$44="region",IF($E893=AX$762,$S893,""),IF($G893=AX$762,$S893,""))</f>
        <v>#REF!</v>
      </c>
      <c r="AY893" s="843" t="e">
        <f aca="false">IF($AT$44="Region",IF($E893=AX$762,$T893,""),IF($G893=AX$762,$T893,""))</f>
        <v>#REF!</v>
      </c>
      <c r="AZ893" s="628"/>
      <c r="BA893" s="843" t="e">
        <f aca="false">IF($AT$44="region",IF($E893=BA$762,$S893,""),IF($G893=BA$762,$S893,""))</f>
        <v>#REF!</v>
      </c>
      <c r="BB893" s="843" t="e">
        <f aca="false">IF($AT$44="Region",IF($E893=BA$762,$T893,""),IF($G893=BA$762,$T893,""))</f>
        <v>#REF!</v>
      </c>
      <c r="BC893" s="628"/>
      <c r="BD893" s="843" t="e">
        <f aca="false">IF($AT$44="region",IF($E893=BD$762,$S893,""),IF($G893=BD$762,$S893,""))</f>
        <v>#REF!</v>
      </c>
      <c r="BE893" s="843" t="e">
        <f aca="false">IF($AT$44="Region",IF($E893=BD$762,$T893,""),IF($G893=BD$762,$T893,""))</f>
        <v>#REF!</v>
      </c>
      <c r="BF893" s="628"/>
      <c r="BG893" s="843" t="e">
        <f aca="false">IF($AT$44="region",IF($E893=BG$762,$S893,""),IF($G893=BG$762,$S893,""))</f>
        <v>#REF!</v>
      </c>
      <c r="BH893" s="843" t="e">
        <f aca="false">IF($AT$44="Region",IF($E893=BG$762,$T893,""),IF($G893=BG$762,$T893,""))</f>
        <v>#REF!</v>
      </c>
      <c r="BI893" s="628"/>
      <c r="BJ893" s="843" t="str">
        <f aca="false">IF($E893=$BJ$47,S893,"")</f>
        <v/>
      </c>
      <c r="BK893" s="843" t="str">
        <f aca="false">IF($E893=$BJ$47,T893,"")</f>
        <v/>
      </c>
      <c r="BL893" s="628"/>
      <c r="BM893" s="843" t="str">
        <f aca="false">IF($E893=$BM$47,S893,"")</f>
        <v/>
      </c>
      <c r="BN893" s="843" t="str">
        <f aca="false">IF($E893=$BM$47,T893,"")</f>
        <v/>
      </c>
      <c r="BO893" s="628"/>
      <c r="BP893" s="843" t="str">
        <f aca="false">IF($E893=$BP$47,S893,"")</f>
        <v/>
      </c>
      <c r="BQ893" s="843" t="str">
        <f aca="false">IF($E893=$BP$47,T893,"")</f>
        <v/>
      </c>
      <c r="BR893" s="628"/>
      <c r="BS893" s="843" t="str">
        <f aca="false">IF($E893=$BS$47,S893,"")</f>
        <v/>
      </c>
      <c r="BT893" s="843" t="str">
        <f aca="false">IF($E893=$BS$47,T893,"")</f>
        <v/>
      </c>
      <c r="BU893" s="628"/>
      <c r="BV893" s="729"/>
    </row>
    <row r="894" s="667" customFormat="true" ht="15" hidden="false" customHeight="false" outlineLevel="0" collapsed="false">
      <c r="A894" s="828" t="n">
        <v>3</v>
      </c>
      <c r="B894" s="829" t="str">
        <f aca="false">CONCATENATE(E894,": ",C894)</f>
        <v>Eastern Europe: den Herder 2017</v>
      </c>
      <c r="C894" s="830" t="s">
        <v>647</v>
      </c>
      <c r="D894" s="830" t="s">
        <v>648</v>
      </c>
      <c r="E894" s="831" t="s">
        <v>76</v>
      </c>
      <c r="F894" s="830" t="s">
        <v>649</v>
      </c>
      <c r="G894" s="831"/>
      <c r="H894" s="832" t="s">
        <v>252</v>
      </c>
      <c r="I894" s="830" t="n">
        <v>2017</v>
      </c>
      <c r="J894" s="830"/>
      <c r="K894" s="891"/>
      <c r="L894" s="834" t="s">
        <v>15</v>
      </c>
      <c r="M894" s="835" t="n">
        <f aca="false">K894</f>
        <v>0</v>
      </c>
      <c r="N894" s="837" t="s">
        <v>645</v>
      </c>
      <c r="O894" s="837"/>
      <c r="P894" s="833" t="s">
        <v>651</v>
      </c>
      <c r="Q894" s="838"/>
      <c r="R894" s="839"/>
      <c r="S894" s="840" t="str">
        <f aca="false">IF(R894="Y","",IF(AND(M894="",K894=""),"",IF(M894="",K894,M894)))</f>
        <v/>
      </c>
      <c r="T894" s="841" t="str">
        <f aca="false">IF(S894="","",IF($S$920="Y",U894,IF(S894&gt;=$S$912-$AB$35*$S$916,IF(S894&lt;=$S$912+$AB$35*$S$916,S894,""),"")))</f>
        <v/>
      </c>
      <c r="U894" s="840" t="str">
        <f aca="false">IF(R894="Y","",IF(AND(M894="",K894=""),"",IF(M894="",K894*O894,M894*O894)))</f>
        <v/>
      </c>
      <c r="V894" s="842" t="str">
        <f aca="false">IF(AND(N894="",L894=""),"",IF(N894="",L894,N894))</f>
        <v>% of grazing land</v>
      </c>
      <c r="W894" s="628"/>
      <c r="X894" s="628"/>
      <c r="Z894" s="728"/>
      <c r="AP894" s="729"/>
      <c r="AQ894" s="628"/>
      <c r="AR894" s="628"/>
      <c r="AS894" s="810"/>
      <c r="AT894" s="628"/>
      <c r="AU894" s="843" t="e">
        <f aca="false">IF($AT$44="region",IF($E894=AU$762,$S894,""),IF($G894=AU$762,$S894,""))</f>
        <v>#REF!</v>
      </c>
      <c r="AV894" s="843" t="e">
        <f aca="false">IF($AT$44="Region",IF($E894=AU$762,$T894,""),IF($G894=AU$762,$T894,""))</f>
        <v>#REF!</v>
      </c>
      <c r="AW894" s="628"/>
      <c r="AX894" s="843" t="e">
        <f aca="false">IF($AT$44="region",IF($E894=AX$762,$S894,""),IF($G894=AX$762,$S894,""))</f>
        <v>#REF!</v>
      </c>
      <c r="AY894" s="843" t="e">
        <f aca="false">IF($AT$44="Region",IF($E894=AX$762,$T894,""),IF($G894=AX$762,$T894,""))</f>
        <v>#REF!</v>
      </c>
      <c r="AZ894" s="628"/>
      <c r="BA894" s="843" t="e">
        <f aca="false">IF($AT$44="region",IF($E894=BA$762,$S894,""),IF($G894=BA$762,$S894,""))</f>
        <v>#REF!</v>
      </c>
      <c r="BB894" s="843" t="e">
        <f aca="false">IF($AT$44="Region",IF($E894=BA$762,$T894,""),IF($G894=BA$762,$T894,""))</f>
        <v>#REF!</v>
      </c>
      <c r="BC894" s="628"/>
      <c r="BD894" s="843" t="e">
        <f aca="false">IF($AT$44="region",IF($E894=BD$762,$S894,""),IF($G894=BD$762,$S894,""))</f>
        <v>#REF!</v>
      </c>
      <c r="BE894" s="843" t="e">
        <f aca="false">IF($AT$44="Region",IF($E894=BD$762,$T894,""),IF($G894=BD$762,$T894,""))</f>
        <v>#REF!</v>
      </c>
      <c r="BF894" s="628"/>
      <c r="BG894" s="843" t="e">
        <f aca="false">IF($AT$44="region",IF($E894=BG$762,$S894,""),IF($G894=BG$762,$S894,""))</f>
        <v>#REF!</v>
      </c>
      <c r="BH894" s="843" t="e">
        <f aca="false">IF($AT$44="Region",IF($E894=BG$762,$T894,""),IF($G894=BG$762,$T894,""))</f>
        <v>#REF!</v>
      </c>
      <c r="BI894" s="628"/>
      <c r="BJ894" s="843" t="str">
        <f aca="false">IF($E894=$BJ$47,S894,"")</f>
        <v/>
      </c>
      <c r="BK894" s="843" t="str">
        <f aca="false">IF($E894=$BJ$47,T894,"")</f>
        <v/>
      </c>
      <c r="BL894" s="628"/>
      <c r="BM894" s="843" t="str">
        <f aca="false">IF($E894=$BM$47,S894,"")</f>
        <v/>
      </c>
      <c r="BN894" s="843" t="str">
        <f aca="false">IF($E894=$BM$47,T894,"")</f>
        <v/>
      </c>
      <c r="BO894" s="628"/>
      <c r="BP894" s="843" t="str">
        <f aca="false">IF($E894=$BP$47,S894,"")</f>
        <v/>
      </c>
      <c r="BQ894" s="843" t="str">
        <f aca="false">IF($E894=$BP$47,T894,"")</f>
        <v/>
      </c>
      <c r="BR894" s="628"/>
      <c r="BS894" s="843" t="str">
        <f aca="false">IF($E894=$BS$47,S894,"")</f>
        <v/>
      </c>
      <c r="BT894" s="843" t="str">
        <f aca="false">IF($E894=$BS$47,T894,"")</f>
        <v/>
      </c>
      <c r="BU894" s="628"/>
      <c r="BV894" s="729"/>
    </row>
    <row r="895" s="667" customFormat="true" ht="15" hidden="false" customHeight="false" outlineLevel="0" collapsed="false">
      <c r="A895" s="828" t="n">
        <v>4</v>
      </c>
      <c r="B895" s="829" t="str">
        <f aca="false">CONCATENATE(E895,": ",C895)</f>
        <v>World: Nair 2009</v>
      </c>
      <c r="C895" s="830" t="s">
        <v>652</v>
      </c>
      <c r="D895" s="830" t="s">
        <v>653</v>
      </c>
      <c r="E895" s="831" t="s">
        <v>73</v>
      </c>
      <c r="F895" s="830" t="s">
        <v>643</v>
      </c>
      <c r="G895" s="831"/>
      <c r="H895" s="832" t="s">
        <v>252</v>
      </c>
      <c r="I895" s="830" t="n">
        <v>2009</v>
      </c>
      <c r="J895" s="830"/>
      <c r="K895" s="891"/>
      <c r="L895" s="834" t="s">
        <v>15</v>
      </c>
      <c r="M895" s="835" t="n">
        <f aca="false">K895</f>
        <v>0</v>
      </c>
      <c r="N895" s="837" t="s">
        <v>645</v>
      </c>
      <c r="O895" s="837"/>
      <c r="P895" s="833" t="s">
        <v>654</v>
      </c>
      <c r="Q895" s="838"/>
      <c r="R895" s="839"/>
      <c r="S895" s="840" t="str">
        <f aca="false">IF(R895="Y","",IF(AND(M895="",K895=""),"",IF(M895="",K895,M895)))</f>
        <v/>
      </c>
      <c r="T895" s="841" t="str">
        <f aca="false">IF(S895="","",IF($S$920="Y",U895,IF(S895&gt;=$S$912-$AB$35*$S$916,IF(S895&lt;=$S$912+$AB$35*$S$916,S895,""),"")))</f>
        <v/>
      </c>
      <c r="U895" s="840" t="str">
        <f aca="false">IF(R895="Y","",IF(AND(M895="",K895=""),"",IF(M895="",K895*O895,M895*O895)))</f>
        <v/>
      </c>
      <c r="V895" s="842" t="str">
        <f aca="false">IF(AND(N895="",L895=""),"",IF(N895="",L895,N895))</f>
        <v>% of grazing land</v>
      </c>
      <c r="W895" s="628"/>
      <c r="X895" s="628"/>
      <c r="Z895" s="728"/>
      <c r="AP895" s="729"/>
      <c r="AQ895" s="628"/>
      <c r="AR895" s="628"/>
      <c r="AS895" s="844"/>
      <c r="AT895" s="628"/>
      <c r="AU895" s="843" t="e">
        <f aca="false">IF($AT$44="region",IF($E895=AU$762,$S895,""),IF($G895=AU$762,$S895,""))</f>
        <v>#REF!</v>
      </c>
      <c r="AV895" s="843" t="e">
        <f aca="false">IF($AT$44="Region",IF($E895=AU$762,$T895,""),IF($G895=AU$762,$T895,""))</f>
        <v>#REF!</v>
      </c>
      <c r="AW895" s="628"/>
      <c r="AX895" s="843" t="e">
        <f aca="false">IF($AT$44="region",IF($E895=AX$762,$S895,""),IF($G895=AX$762,$S895,""))</f>
        <v>#REF!</v>
      </c>
      <c r="AY895" s="843" t="e">
        <f aca="false">IF($AT$44="Region",IF($E895=AX$762,$T895,""),IF($G895=AX$762,$T895,""))</f>
        <v>#REF!</v>
      </c>
      <c r="AZ895" s="628"/>
      <c r="BA895" s="843" t="e">
        <f aca="false">IF($AT$44="region",IF($E895=BA$762,$S895,""),IF($G895=BA$762,$S895,""))</f>
        <v>#REF!</v>
      </c>
      <c r="BB895" s="843" t="e">
        <f aca="false">IF($AT$44="Region",IF($E895=BA$762,$T895,""),IF($G895=BA$762,$T895,""))</f>
        <v>#REF!</v>
      </c>
      <c r="BC895" s="628"/>
      <c r="BD895" s="843" t="e">
        <f aca="false">IF($AT$44="region",IF($E895=BD$762,$S895,""),IF($G895=BD$762,$S895,""))</f>
        <v>#REF!</v>
      </c>
      <c r="BE895" s="843" t="e">
        <f aca="false">IF($AT$44="Region",IF($E895=BD$762,$T895,""),IF($G895=BD$762,$T895,""))</f>
        <v>#REF!</v>
      </c>
      <c r="BF895" s="628"/>
      <c r="BG895" s="843" t="e">
        <f aca="false">IF($AT$44="region",IF($E895=BG$762,$S895,""),IF($G895=BG$762,$S895,""))</f>
        <v>#REF!</v>
      </c>
      <c r="BH895" s="843" t="e">
        <f aca="false">IF($AT$44="Region",IF($E895=BG$762,$T895,""),IF($G895=BG$762,$T895,""))</f>
        <v>#REF!</v>
      </c>
      <c r="BI895" s="628"/>
      <c r="BJ895" s="843" t="str">
        <f aca="false">IF($E895=$BJ$47,S895,"")</f>
        <v/>
      </c>
      <c r="BK895" s="843" t="str">
        <f aca="false">IF($E895=$BJ$47,T895,"")</f>
        <v/>
      </c>
      <c r="BL895" s="628"/>
      <c r="BM895" s="843" t="str">
        <f aca="false">IF($E895=$BM$47,S895,"")</f>
        <v/>
      </c>
      <c r="BN895" s="843" t="str">
        <f aca="false">IF($E895=$BM$47,T895,"")</f>
        <v/>
      </c>
      <c r="BO895" s="628"/>
      <c r="BP895" s="843" t="str">
        <f aca="false">IF($E895=$BP$47,S895,"")</f>
        <v/>
      </c>
      <c r="BQ895" s="843" t="str">
        <f aca="false">IF($E895=$BP$47,T895,"")</f>
        <v/>
      </c>
      <c r="BR895" s="628"/>
      <c r="BS895" s="843" t="str">
        <f aca="false">IF($E895=$BS$47,S895,"")</f>
        <v/>
      </c>
      <c r="BT895" s="843" t="str">
        <f aca="false">IF($E895=$BS$47,T895,"")</f>
        <v/>
      </c>
      <c r="BU895" s="628"/>
      <c r="BV895" s="729"/>
    </row>
    <row r="896" s="667" customFormat="true" ht="15" hidden="false" customHeight="false" outlineLevel="0" collapsed="false">
      <c r="A896" s="828" t="n">
        <v>5</v>
      </c>
      <c r="B896" s="829" t="str">
        <f aca="false">CONCATENATE(E896,": ",C896)</f>
        <v>Latin America: Somarriba 2012</v>
      </c>
      <c r="C896" s="830" t="s">
        <v>655</v>
      </c>
      <c r="D896" s="830" t="s">
        <v>656</v>
      </c>
      <c r="E896" s="831" t="s">
        <v>79</v>
      </c>
      <c r="F896" s="830" t="s">
        <v>380</v>
      </c>
      <c r="G896" s="831"/>
      <c r="H896" s="832" t="s">
        <v>252</v>
      </c>
      <c r="I896" s="830" t="n">
        <v>2012</v>
      </c>
      <c r="J896" s="830"/>
      <c r="K896" s="891"/>
      <c r="L896" s="834" t="s">
        <v>15</v>
      </c>
      <c r="M896" s="835" t="n">
        <f aca="false">K896</f>
        <v>0</v>
      </c>
      <c r="N896" s="837" t="s">
        <v>645</v>
      </c>
      <c r="O896" s="837"/>
      <c r="P896" s="833" t="s">
        <v>657</v>
      </c>
      <c r="Q896" s="838"/>
      <c r="R896" s="839"/>
      <c r="S896" s="840" t="str">
        <f aca="false">IF(R896="Y","",IF(AND(M896="",K896=""),"",IF(M896="",K896,M896)))</f>
        <v/>
      </c>
      <c r="T896" s="841" t="str">
        <f aca="false">IF(S896="","",IF($S$920="Y",U896,IF(S896&gt;=$S$912-$AB$35*$S$916,IF(S896&lt;=$S$912+$AB$35*$S$916,S896,""),"")))</f>
        <v/>
      </c>
      <c r="U896" s="840" t="str">
        <f aca="false">IF(R896="Y","",IF(AND(M896="",K896=""),"",IF(M896="",K896*O896,M896*O896)))</f>
        <v/>
      </c>
      <c r="V896" s="842" t="str">
        <f aca="false">IF(AND(N896="",L896=""),"",IF(N896="",L896,N896))</f>
        <v>% of grazing land</v>
      </c>
      <c r="W896" s="628"/>
      <c r="X896" s="628"/>
      <c r="Z896" s="728"/>
      <c r="AP896" s="729"/>
      <c r="AQ896" s="628"/>
      <c r="AR896" s="628"/>
      <c r="AS896" s="844"/>
      <c r="AT896" s="628"/>
      <c r="AU896" s="843" t="e">
        <f aca="false">IF($AT$44="region",IF($E896=AU$762,$S896,""),IF($G896=AU$762,$S896,""))</f>
        <v>#REF!</v>
      </c>
      <c r="AV896" s="843" t="e">
        <f aca="false">IF($AT$44="Region",IF($E896=AU$762,$T896,""),IF($G896=AU$762,$T896,""))</f>
        <v>#REF!</v>
      </c>
      <c r="AW896" s="628"/>
      <c r="AX896" s="843" t="e">
        <f aca="false">IF($AT$44="region",IF($E896=AX$762,$S896,""),IF($G896=AX$762,$S896,""))</f>
        <v>#REF!</v>
      </c>
      <c r="AY896" s="843" t="e">
        <f aca="false">IF($AT$44="Region",IF($E896=AX$762,$T896,""),IF($G896=AX$762,$T896,""))</f>
        <v>#REF!</v>
      </c>
      <c r="AZ896" s="628"/>
      <c r="BA896" s="843" t="e">
        <f aca="false">IF($AT$44="region",IF($E896=BA$762,$S896,""),IF($G896=BA$762,$S896,""))</f>
        <v>#REF!</v>
      </c>
      <c r="BB896" s="843" t="e">
        <f aca="false">IF($AT$44="Region",IF($E896=BA$762,$T896,""),IF($G896=BA$762,$T896,""))</f>
        <v>#REF!</v>
      </c>
      <c r="BC896" s="628"/>
      <c r="BD896" s="843" t="e">
        <f aca="false">IF($AT$44="region",IF($E896=BD$762,$S896,""),IF($G896=BD$762,$S896,""))</f>
        <v>#REF!</v>
      </c>
      <c r="BE896" s="843" t="e">
        <f aca="false">IF($AT$44="Region",IF($E896=BD$762,$T896,""),IF($G896=BD$762,$T896,""))</f>
        <v>#REF!</v>
      </c>
      <c r="BF896" s="628"/>
      <c r="BG896" s="843" t="e">
        <f aca="false">IF($AT$44="region",IF($E896=BG$762,$S896,""),IF($G896=BG$762,$S896,""))</f>
        <v>#REF!</v>
      </c>
      <c r="BH896" s="843" t="e">
        <f aca="false">IF($AT$44="Region",IF($E896=BG$762,$T896,""),IF($G896=BG$762,$T896,""))</f>
        <v>#REF!</v>
      </c>
      <c r="BI896" s="628"/>
      <c r="BJ896" s="843" t="str">
        <f aca="false">IF($E896=$BJ$47,S896,"")</f>
        <v/>
      </c>
      <c r="BK896" s="843" t="str">
        <f aca="false">IF($E896=$BJ$47,T896,"")</f>
        <v/>
      </c>
      <c r="BL896" s="628"/>
      <c r="BM896" s="843" t="str">
        <f aca="false">IF($E896=$BM$47,S896,"")</f>
        <v/>
      </c>
      <c r="BN896" s="843" t="str">
        <f aca="false">IF($E896=$BM$47,T896,"")</f>
        <v/>
      </c>
      <c r="BO896" s="628"/>
      <c r="BP896" s="843" t="str">
        <f aca="false">IF($E896=$BP$47,S896,"")</f>
        <v/>
      </c>
      <c r="BQ896" s="843" t="str">
        <f aca="false">IF($E896=$BP$47,T896,"")</f>
        <v/>
      </c>
      <c r="BR896" s="628"/>
      <c r="BS896" s="843" t="str">
        <f aca="false">IF($E896=$BS$47,S896,"")</f>
        <v/>
      </c>
      <c r="BT896" s="843" t="str">
        <f aca="false">IF($E896=$BS$47,T896,"")</f>
        <v/>
      </c>
      <c r="BU896" s="628"/>
      <c r="BV896" s="729"/>
    </row>
    <row r="897" s="667" customFormat="true" ht="15" hidden="false" customHeight="false" outlineLevel="0" collapsed="false">
      <c r="A897" s="828" t="n">
        <v>6</v>
      </c>
      <c r="B897" s="829" t="str">
        <f aca="false">CONCATENATE(E897,": ",C897)</f>
        <v>Latin America: Somarriba 2012</v>
      </c>
      <c r="C897" s="830" t="s">
        <v>655</v>
      </c>
      <c r="D897" s="830" t="s">
        <v>656</v>
      </c>
      <c r="E897" s="831" t="s">
        <v>79</v>
      </c>
      <c r="F897" s="830" t="s">
        <v>385</v>
      </c>
      <c r="G897" s="831"/>
      <c r="H897" s="832" t="s">
        <v>252</v>
      </c>
      <c r="I897" s="830" t="n">
        <v>2012</v>
      </c>
      <c r="J897" s="830"/>
      <c r="K897" s="891"/>
      <c r="L897" s="834" t="s">
        <v>15</v>
      </c>
      <c r="M897" s="835" t="n">
        <f aca="false">K897</f>
        <v>0</v>
      </c>
      <c r="N897" s="837" t="s">
        <v>645</v>
      </c>
      <c r="O897" s="837"/>
      <c r="P897" s="833" t="s">
        <v>658</v>
      </c>
      <c r="Q897" s="838"/>
      <c r="R897" s="839"/>
      <c r="S897" s="840" t="str">
        <f aca="false">IF(R897="Y","",IF(AND(M897="",K897=""),"",IF(M897="",K897,M897)))</f>
        <v/>
      </c>
      <c r="T897" s="841" t="str">
        <f aca="false">IF(S897="","",IF($S$920="Y",U897,IF(S897&gt;=$S$912-$AB$35*$S$916,IF(S897&lt;=$S$912+$AB$35*$S$916,S897,""),"")))</f>
        <v/>
      </c>
      <c r="U897" s="840" t="str">
        <f aca="false">IF(R897="Y","",IF(AND(M897="",K897=""),"",IF(M897="",K897*O897,M897*O897)))</f>
        <v/>
      </c>
      <c r="V897" s="842" t="str">
        <f aca="false">IF(AND(N897="",L897=""),"",IF(N897="",L897,N897))</f>
        <v>% of grazing land</v>
      </c>
      <c r="W897" s="628"/>
      <c r="X897" s="628"/>
      <c r="Z897" s="728"/>
      <c r="AP897" s="729"/>
      <c r="AQ897" s="628"/>
      <c r="AR897" s="628"/>
      <c r="AS897" s="844"/>
      <c r="AT897" s="628"/>
      <c r="AU897" s="843" t="e">
        <f aca="false">IF($AT$44="region",IF($E897=AU$762,$S897,""),IF($G897=AU$762,$S897,""))</f>
        <v>#REF!</v>
      </c>
      <c r="AV897" s="843" t="e">
        <f aca="false">IF($AT$44="Region",IF($E897=AU$762,$T897,""),IF($G897=AU$762,$T897,""))</f>
        <v>#REF!</v>
      </c>
      <c r="AW897" s="628"/>
      <c r="AX897" s="843" t="e">
        <f aca="false">IF($AT$44="region",IF($E897=AX$762,$S897,""),IF($G897=AX$762,$S897,""))</f>
        <v>#REF!</v>
      </c>
      <c r="AY897" s="843" t="e">
        <f aca="false">IF($AT$44="Region",IF($E897=AX$762,$T897,""),IF($G897=AX$762,$T897,""))</f>
        <v>#REF!</v>
      </c>
      <c r="AZ897" s="628"/>
      <c r="BA897" s="843" t="e">
        <f aca="false">IF($AT$44="region",IF($E897=BA$762,$S897,""),IF($G897=BA$762,$S897,""))</f>
        <v>#REF!</v>
      </c>
      <c r="BB897" s="843" t="e">
        <f aca="false">IF($AT$44="Region",IF($E897=BA$762,$T897,""),IF($G897=BA$762,$T897,""))</f>
        <v>#REF!</v>
      </c>
      <c r="BC897" s="628"/>
      <c r="BD897" s="843" t="e">
        <f aca="false">IF($AT$44="region",IF($E897=BD$762,$S897,""),IF($G897=BD$762,$S897,""))</f>
        <v>#REF!</v>
      </c>
      <c r="BE897" s="843" t="e">
        <f aca="false">IF($AT$44="Region",IF($E897=BD$762,$T897,""),IF($G897=BD$762,$T897,""))</f>
        <v>#REF!</v>
      </c>
      <c r="BF897" s="628"/>
      <c r="BG897" s="843" t="e">
        <f aca="false">IF($AT$44="region",IF($E897=BG$762,$S897,""),IF($G897=BG$762,$S897,""))</f>
        <v>#REF!</v>
      </c>
      <c r="BH897" s="843" t="e">
        <f aca="false">IF($AT$44="Region",IF($E897=BG$762,$T897,""),IF($G897=BG$762,$T897,""))</f>
        <v>#REF!</v>
      </c>
      <c r="BI897" s="628"/>
      <c r="BJ897" s="843" t="str">
        <f aca="false">IF($E897=$BJ$47,S897,"")</f>
        <v/>
      </c>
      <c r="BK897" s="843" t="str">
        <f aca="false">IF($E897=$BJ$47,T897,"")</f>
        <v/>
      </c>
      <c r="BL897" s="628"/>
      <c r="BM897" s="843" t="str">
        <f aca="false">IF($E897=$BM$47,S897,"")</f>
        <v/>
      </c>
      <c r="BN897" s="843" t="str">
        <f aca="false">IF($E897=$BM$47,T897,"")</f>
        <v/>
      </c>
      <c r="BO897" s="628"/>
      <c r="BP897" s="843" t="str">
        <f aca="false">IF($E897=$BP$47,S897,"")</f>
        <v/>
      </c>
      <c r="BQ897" s="843" t="str">
        <f aca="false">IF($E897=$BP$47,T897,"")</f>
        <v/>
      </c>
      <c r="BR897" s="628"/>
      <c r="BS897" s="843" t="str">
        <f aca="false">IF($E897=$BS$47,S897,"")</f>
        <v/>
      </c>
      <c r="BT897" s="843" t="str">
        <f aca="false">IF($E897=$BS$47,T897,"")</f>
        <v/>
      </c>
      <c r="BU897" s="628"/>
      <c r="BV897" s="729"/>
    </row>
    <row r="898" s="667" customFormat="true" ht="15" hidden="false" customHeight="false" outlineLevel="0" collapsed="false">
      <c r="A898" s="828" t="n">
        <v>7</v>
      </c>
      <c r="B898" s="829" t="str">
        <f aca="false">CONCATENATE(E898,": ",C898)</f>
        <v>Latin America: Somarriba 2012</v>
      </c>
      <c r="C898" s="830" t="s">
        <v>655</v>
      </c>
      <c r="D898" s="830" t="s">
        <v>656</v>
      </c>
      <c r="E898" s="831" t="s">
        <v>79</v>
      </c>
      <c r="F898" s="830" t="s">
        <v>79</v>
      </c>
      <c r="G898" s="831"/>
      <c r="H898" s="832" t="s">
        <v>252</v>
      </c>
      <c r="I898" s="830" t="n">
        <v>2012</v>
      </c>
      <c r="J898" s="830"/>
      <c r="K898" s="891"/>
      <c r="L898" s="834" t="s">
        <v>15</v>
      </c>
      <c r="M898" s="835" t="n">
        <f aca="false">K898</f>
        <v>0</v>
      </c>
      <c r="N898" s="837" t="s">
        <v>645</v>
      </c>
      <c r="O898" s="837"/>
      <c r="P898" s="833" t="s">
        <v>659</v>
      </c>
      <c r="Q898" s="838"/>
      <c r="R898" s="839"/>
      <c r="S898" s="840" t="str">
        <f aca="false">IF(R898="Y","",IF(AND(M898="",K898=""),"",IF(M898="",K898,M898)))</f>
        <v/>
      </c>
      <c r="T898" s="841" t="str">
        <f aca="false">IF(S898="","",IF($S$920="Y",U898,IF(S898&gt;=$S$912-$AB$35*$S$916,IF(S898&lt;=$S$912+$AB$35*$S$916,S898,""),"")))</f>
        <v/>
      </c>
      <c r="U898" s="840" t="str">
        <f aca="false">IF(R898="Y","",IF(AND(M898="",K898=""),"",IF(M898="",K898*O898,M898*O898)))</f>
        <v/>
      </c>
      <c r="V898" s="842" t="str">
        <f aca="false">IF(AND(N898="",L898=""),"",IF(N898="",L898,N898))</f>
        <v>% of grazing land</v>
      </c>
      <c r="W898" s="628"/>
      <c r="X898" s="628"/>
      <c r="Z898" s="728"/>
      <c r="AP898" s="729"/>
      <c r="AQ898" s="628"/>
      <c r="AR898" s="628"/>
      <c r="AS898" s="844"/>
      <c r="AT898" s="628"/>
      <c r="AU898" s="843" t="e">
        <f aca="false">IF($AT$44="region",IF($E898=AU$762,$S898,""),IF($G898=AU$762,$S898,""))</f>
        <v>#REF!</v>
      </c>
      <c r="AV898" s="843" t="e">
        <f aca="false">IF($AT$44="Region",IF($E898=AU$762,$T898,""),IF($G898=AU$762,$T898,""))</f>
        <v>#REF!</v>
      </c>
      <c r="AW898" s="628"/>
      <c r="AX898" s="843" t="e">
        <f aca="false">IF($AT$44="region",IF($E898=AX$762,$S898,""),IF($G898=AX$762,$S898,""))</f>
        <v>#REF!</v>
      </c>
      <c r="AY898" s="843" t="e">
        <f aca="false">IF($AT$44="Region",IF($E898=AX$762,$T898,""),IF($G898=AX$762,$T898,""))</f>
        <v>#REF!</v>
      </c>
      <c r="AZ898" s="628"/>
      <c r="BA898" s="843" t="e">
        <f aca="false">IF($AT$44="region",IF($E898=BA$762,$S898,""),IF($G898=BA$762,$S898,""))</f>
        <v>#REF!</v>
      </c>
      <c r="BB898" s="843" t="e">
        <f aca="false">IF($AT$44="Region",IF($E898=BA$762,$T898,""),IF($G898=BA$762,$T898,""))</f>
        <v>#REF!</v>
      </c>
      <c r="BC898" s="628"/>
      <c r="BD898" s="843" t="e">
        <f aca="false">IF($AT$44="region",IF($E898=BD$762,$S898,""),IF($G898=BD$762,$S898,""))</f>
        <v>#REF!</v>
      </c>
      <c r="BE898" s="843" t="e">
        <f aca="false">IF($AT$44="Region",IF($E898=BD$762,$T898,""),IF($G898=BD$762,$T898,""))</f>
        <v>#REF!</v>
      </c>
      <c r="BF898" s="628"/>
      <c r="BG898" s="843" t="e">
        <f aca="false">IF($AT$44="region",IF($E898=BG$762,$S898,""),IF($G898=BG$762,$S898,""))</f>
        <v>#REF!</v>
      </c>
      <c r="BH898" s="843" t="e">
        <f aca="false">IF($AT$44="Region",IF($E898=BG$762,$T898,""),IF($G898=BG$762,$T898,""))</f>
        <v>#REF!</v>
      </c>
      <c r="BI898" s="628"/>
      <c r="BJ898" s="843" t="str">
        <f aca="false">IF($E898=$BJ$47,S898,"")</f>
        <v/>
      </c>
      <c r="BK898" s="843" t="str">
        <f aca="false">IF($E898=$BJ$47,T898,"")</f>
        <v/>
      </c>
      <c r="BL898" s="628"/>
      <c r="BM898" s="843" t="str">
        <f aca="false">IF($E898=$BM$47,S898,"")</f>
        <v/>
      </c>
      <c r="BN898" s="843" t="str">
        <f aca="false">IF($E898=$BM$47,T898,"")</f>
        <v/>
      </c>
      <c r="BO898" s="628"/>
      <c r="BP898" s="843" t="str">
        <f aca="false">IF($E898=$BP$47,S898,"")</f>
        <v/>
      </c>
      <c r="BQ898" s="843" t="str">
        <f aca="false">IF($E898=$BP$47,T898,"")</f>
        <v/>
      </c>
      <c r="BR898" s="628"/>
      <c r="BS898" s="843" t="str">
        <f aca="false">IF($E898=$BS$47,S898,"")</f>
        <v/>
      </c>
      <c r="BT898" s="843" t="str">
        <f aca="false">IF($E898=$BS$47,T898,"")</f>
        <v/>
      </c>
      <c r="BU898" s="628"/>
      <c r="BV898" s="729"/>
    </row>
    <row r="899" s="667" customFormat="true" ht="15" hidden="false" customHeight="false" outlineLevel="0" collapsed="false">
      <c r="A899" s="828" t="n">
        <v>8</v>
      </c>
      <c r="B899" s="829" t="str">
        <f aca="false">CONCATENATE(E899,": ",C899)</f>
        <v>USA: Bigelow 2012</v>
      </c>
      <c r="C899" s="830" t="s">
        <v>660</v>
      </c>
      <c r="D899" s="830" t="s">
        <v>661</v>
      </c>
      <c r="E899" s="831" t="s">
        <v>83</v>
      </c>
      <c r="F899" s="830" t="s">
        <v>83</v>
      </c>
      <c r="G899" s="831" t="s">
        <v>662</v>
      </c>
      <c r="H899" s="832" t="s">
        <v>252</v>
      </c>
      <c r="I899" s="830" t="n">
        <v>2012</v>
      </c>
      <c r="J899" s="830" t="s">
        <v>662</v>
      </c>
      <c r="K899" s="891"/>
      <c r="L899" s="834" t="s">
        <v>15</v>
      </c>
      <c r="M899" s="835" t="n">
        <f aca="false">K899</f>
        <v>0</v>
      </c>
      <c r="N899" s="837" t="s">
        <v>645</v>
      </c>
      <c r="O899" s="837"/>
      <c r="P899" s="833" t="s">
        <v>663</v>
      </c>
      <c r="Q899" s="838"/>
      <c r="R899" s="839"/>
      <c r="S899" s="840" t="str">
        <f aca="false">IF(R899="Y","",IF(AND(M899="",K899=""),"",IF(M899="",K899,M899)))</f>
        <v/>
      </c>
      <c r="T899" s="841" t="str">
        <f aca="false">IF(S899="","",IF($S$920="Y",U899,IF(S899&gt;=$S$912-$AB$35*$S$916,IF(S899&lt;=$S$912+$AB$35*$S$916,S899,""),"")))</f>
        <v/>
      </c>
      <c r="U899" s="840" t="str">
        <f aca="false">IF(R899="Y","",IF(AND(M899="",K899=""),"",IF(M899="",K899*O899,M899*O899)))</f>
        <v/>
      </c>
      <c r="V899" s="842" t="str">
        <f aca="false">IF(AND(N899="",L899=""),"",IF(N899="",L899,N899))</f>
        <v>% of grazing land</v>
      </c>
      <c r="W899" s="628"/>
      <c r="X899" s="628"/>
      <c r="Z899" s="728"/>
      <c r="AP899" s="729"/>
      <c r="AQ899" s="628"/>
      <c r="AR899" s="628"/>
      <c r="AS899" s="844"/>
      <c r="AT899" s="628"/>
      <c r="AU899" s="843" t="e">
        <f aca="false">IF($AT$44="region",IF($E899=AU$762,$S899,""),IF($G899=AU$762,$S899,""))</f>
        <v>#REF!</v>
      </c>
      <c r="AV899" s="843" t="e">
        <f aca="false">IF($AT$44="Region",IF($E899=AU$762,$T899,""),IF($G899=AU$762,$T899,""))</f>
        <v>#REF!</v>
      </c>
      <c r="AW899" s="628"/>
      <c r="AX899" s="843" t="e">
        <f aca="false">IF($AT$44="region",IF($E899=AX$762,$S899,""),IF($G899=AX$762,$S899,""))</f>
        <v>#REF!</v>
      </c>
      <c r="AY899" s="843" t="e">
        <f aca="false">IF($AT$44="Region",IF($E899=AX$762,$T899,""),IF($G899=AX$762,$T899,""))</f>
        <v>#REF!</v>
      </c>
      <c r="AZ899" s="628"/>
      <c r="BA899" s="843" t="e">
        <f aca="false">IF($AT$44="region",IF($E899=BA$762,$S899,""),IF($G899=BA$762,$S899,""))</f>
        <v>#REF!</v>
      </c>
      <c r="BB899" s="843" t="e">
        <f aca="false">IF($AT$44="Region",IF($E899=BA$762,$T899,""),IF($G899=BA$762,$T899,""))</f>
        <v>#REF!</v>
      </c>
      <c r="BC899" s="628"/>
      <c r="BD899" s="843" t="e">
        <f aca="false">IF($AT$44="region",IF($E899=BD$762,$S899,""),IF($G899=BD$762,$S899,""))</f>
        <v>#REF!</v>
      </c>
      <c r="BE899" s="843" t="e">
        <f aca="false">IF($AT$44="Region",IF($E899=BD$762,$T899,""),IF($G899=BD$762,$T899,""))</f>
        <v>#REF!</v>
      </c>
      <c r="BF899" s="628"/>
      <c r="BG899" s="843" t="e">
        <f aca="false">IF($AT$44="region",IF($E899=BG$762,$S899,""),IF($G899=BG$762,$S899,""))</f>
        <v>#REF!</v>
      </c>
      <c r="BH899" s="843" t="e">
        <f aca="false">IF($AT$44="Region",IF($E899=BG$762,$T899,""),IF($G899=BG$762,$T899,""))</f>
        <v>#REF!</v>
      </c>
      <c r="BI899" s="628"/>
      <c r="BJ899" s="843" t="str">
        <f aca="false">IF($E899=$BJ$47,S899,"")</f>
        <v/>
      </c>
      <c r="BK899" s="843" t="str">
        <f aca="false">IF($E899=$BJ$47,T899,"")</f>
        <v/>
      </c>
      <c r="BL899" s="628"/>
      <c r="BM899" s="843" t="str">
        <f aca="false">IF($E899=$BM$47,S899,"")</f>
        <v/>
      </c>
      <c r="BN899" s="843" t="str">
        <f aca="false">IF($E899=$BM$47,T899,"")</f>
        <v/>
      </c>
      <c r="BO899" s="628"/>
      <c r="BP899" s="843" t="str">
        <f aca="false">IF($E899=$BP$47,S899,"")</f>
        <v/>
      </c>
      <c r="BQ899" s="843" t="str">
        <f aca="false">IF($E899=$BP$47,T899,"")</f>
        <v/>
      </c>
      <c r="BR899" s="628"/>
      <c r="BS899" s="843" t="str">
        <f aca="false">IF($E899=$BS$47,S899,"")</f>
        <v/>
      </c>
      <c r="BT899" s="843" t="str">
        <f aca="false">IF($E899=$BS$47,T899,"")</f>
        <v/>
      </c>
      <c r="BU899" s="628"/>
      <c r="BV899" s="729"/>
    </row>
    <row r="900" s="667" customFormat="true" ht="15" hidden="false" customHeight="false" outlineLevel="0" collapsed="false">
      <c r="A900" s="828" t="n">
        <v>9</v>
      </c>
      <c r="B900" s="829" t="str">
        <f aca="false">CONCATENATE(E900,": ",C900)</f>
        <v>: </v>
      </c>
      <c r="C900" s="830"/>
      <c r="D900" s="830"/>
      <c r="E900" s="831"/>
      <c r="F900" s="830"/>
      <c r="G900" s="831"/>
      <c r="H900" s="832"/>
      <c r="I900" s="830"/>
      <c r="J900" s="830"/>
      <c r="K900" s="891"/>
      <c r="L900" s="834"/>
      <c r="M900" s="835"/>
      <c r="N900" s="837"/>
      <c r="O900" s="837"/>
      <c r="P900" s="833"/>
      <c r="Q900" s="838"/>
      <c r="R900" s="839"/>
      <c r="S900" s="840" t="str">
        <f aca="false">IF(R900="Y","",IF(AND(M900="",K900=""),"",IF(M900="",K900,M900)))</f>
        <v/>
      </c>
      <c r="T900" s="841" t="str">
        <f aca="false">IF(S900="","",IF($S$920="Y",U900,IF(S900&gt;=$S$912-$AB$35*$S$916,IF(S900&lt;=$S$912+$AB$35*$S$916,S900,""),"")))</f>
        <v/>
      </c>
      <c r="U900" s="840" t="str">
        <f aca="false">IF(R900="Y","",IF(AND(M900="",K900=""),"",IF(M900="",K900*O900,M900*O900)))</f>
        <v/>
      </c>
      <c r="V900" s="842" t="str">
        <f aca="false">IF(AND(N900="",L900=""),"",IF(N900="",L900,N900))</f>
        <v/>
      </c>
      <c r="W900" s="628"/>
      <c r="X900" s="628"/>
      <c r="Z900" s="728"/>
      <c r="AP900" s="729"/>
      <c r="AQ900" s="628"/>
      <c r="AR900" s="628"/>
      <c r="AS900" s="844"/>
      <c r="AT900" s="628"/>
      <c r="AU900" s="843" t="e">
        <f aca="false">IF($AT$44="region",IF($E900=AU$762,$S900,""),IF($G900=AU$762,$S900,""))</f>
        <v>#REF!</v>
      </c>
      <c r="AV900" s="843" t="e">
        <f aca="false">IF($AT$44="Region",IF($E900=AU$762,$T900,""),IF($G900=AU$762,$T900,""))</f>
        <v>#REF!</v>
      </c>
      <c r="AW900" s="628"/>
      <c r="AX900" s="843" t="e">
        <f aca="false">IF($AT$44="region",IF($E900=AX$762,$S900,""),IF($G900=AX$762,$S900,""))</f>
        <v>#REF!</v>
      </c>
      <c r="AY900" s="843" t="e">
        <f aca="false">IF($AT$44="Region",IF($E900=AX$762,$T900,""),IF($G900=AX$762,$T900,""))</f>
        <v>#REF!</v>
      </c>
      <c r="AZ900" s="628"/>
      <c r="BA900" s="843" t="e">
        <f aca="false">IF($AT$44="region",IF($E900=BA$762,$S900,""),IF($G900=BA$762,$S900,""))</f>
        <v>#REF!</v>
      </c>
      <c r="BB900" s="843" t="e">
        <f aca="false">IF($AT$44="Region",IF($E900=BA$762,$T900,""),IF($G900=BA$762,$T900,""))</f>
        <v>#REF!</v>
      </c>
      <c r="BC900" s="628"/>
      <c r="BD900" s="843" t="e">
        <f aca="false">IF($AT$44="region",IF($E900=BD$762,$S900,""),IF($G900=BD$762,$S900,""))</f>
        <v>#REF!</v>
      </c>
      <c r="BE900" s="843" t="e">
        <f aca="false">IF($AT$44="Region",IF($E900=BD$762,$T900,""),IF($G900=BD$762,$T900,""))</f>
        <v>#REF!</v>
      </c>
      <c r="BF900" s="628"/>
      <c r="BG900" s="843" t="e">
        <f aca="false">IF($AT$44="region",IF($E900=BG$762,$S900,""),IF($G900=BG$762,$S900,""))</f>
        <v>#REF!</v>
      </c>
      <c r="BH900" s="843" t="e">
        <f aca="false">IF($AT$44="Region",IF($E900=BG$762,$T900,""),IF($G900=BG$762,$T900,""))</f>
        <v>#REF!</v>
      </c>
      <c r="BI900" s="628"/>
      <c r="BJ900" s="843" t="str">
        <f aca="false">IF($E900=$BJ$47,S900,"")</f>
        <v/>
      </c>
      <c r="BK900" s="843" t="str">
        <f aca="false">IF($E900=$BJ$47,T900,"")</f>
        <v/>
      </c>
      <c r="BL900" s="628"/>
      <c r="BM900" s="843" t="str">
        <f aca="false">IF($E900=$BM$47,S900,"")</f>
        <v/>
      </c>
      <c r="BN900" s="843" t="str">
        <f aca="false">IF($E900=$BM$47,T900,"")</f>
        <v/>
      </c>
      <c r="BO900" s="628"/>
      <c r="BP900" s="843" t="str">
        <f aca="false">IF($E900=$BP$47,S900,"")</f>
        <v/>
      </c>
      <c r="BQ900" s="843" t="str">
        <f aca="false">IF($E900=$BP$47,T900,"")</f>
        <v/>
      </c>
      <c r="BR900" s="628"/>
      <c r="BS900" s="843" t="str">
        <f aca="false">IF($E900=$BS$47,S900,"")</f>
        <v/>
      </c>
      <c r="BT900" s="843" t="str">
        <f aca="false">IF($E900=$BS$47,T900,"")</f>
        <v/>
      </c>
      <c r="BU900" s="628"/>
      <c r="BV900" s="729"/>
    </row>
    <row r="901" s="667" customFormat="true" ht="15" hidden="false" customHeight="false" outlineLevel="0" collapsed="false">
      <c r="A901" s="828" t="n">
        <v>10</v>
      </c>
      <c r="B901" s="829" t="str">
        <f aca="false">CONCATENATE(E901,": ",C901)</f>
        <v>: </v>
      </c>
      <c r="C901" s="830"/>
      <c r="D901" s="830"/>
      <c r="E901" s="831"/>
      <c r="F901" s="830"/>
      <c r="G901" s="831"/>
      <c r="H901" s="832"/>
      <c r="I901" s="830"/>
      <c r="J901" s="830"/>
      <c r="K901" s="833"/>
      <c r="L901" s="834"/>
      <c r="M901" s="835"/>
      <c r="N901" s="837"/>
      <c r="O901" s="837"/>
      <c r="P901" s="833"/>
      <c r="Q901" s="838"/>
      <c r="R901" s="839"/>
      <c r="S901" s="840" t="str">
        <f aca="false">IF(R901="Y","",IF(AND(M901="",K901=""),"",IF(M901="",K901,M901)))</f>
        <v/>
      </c>
      <c r="T901" s="841" t="str">
        <f aca="false">IF(S901="","",IF($S$920="Y",U901,IF(S901&gt;=$S$912-$AB$35*$S$916,IF(S901&lt;=$S$912+$AB$35*$S$916,S901,""),"")))</f>
        <v/>
      </c>
      <c r="U901" s="840" t="str">
        <f aca="false">IF(R901="Y","",IF(AND(M901="",K901=""),"",IF(M901="",K901*O901,M901*O901)))</f>
        <v/>
      </c>
      <c r="V901" s="842" t="str">
        <f aca="false">IF(AND(N901="",L901=""),"",IF(N901="",L901,N901))</f>
        <v/>
      </c>
      <c r="W901" s="628"/>
      <c r="X901" s="628"/>
      <c r="Z901" s="728"/>
      <c r="AP901" s="729"/>
      <c r="AQ901" s="628"/>
      <c r="AR901" s="628"/>
      <c r="AS901" s="844"/>
      <c r="AT901" s="628"/>
      <c r="AU901" s="843" t="e">
        <f aca="false">IF($AT$44="region",IF($E901=AU$762,$S901,""),IF($G901=AU$762,$S901,""))</f>
        <v>#REF!</v>
      </c>
      <c r="AV901" s="843" t="e">
        <f aca="false">IF($AT$44="Region",IF($E901=AU$762,$T901,""),IF($G901=AU$762,$T901,""))</f>
        <v>#REF!</v>
      </c>
      <c r="AW901" s="628"/>
      <c r="AX901" s="843" t="e">
        <f aca="false">IF($AT$44="region",IF($E901=AX$762,$S901,""),IF($G901=AX$762,$S901,""))</f>
        <v>#REF!</v>
      </c>
      <c r="AY901" s="843" t="e">
        <f aca="false">IF($AT$44="Region",IF($E901=AX$762,$T901,""),IF($G901=AX$762,$T901,""))</f>
        <v>#REF!</v>
      </c>
      <c r="AZ901" s="628"/>
      <c r="BA901" s="843" t="e">
        <f aca="false">IF($AT$44="region",IF($E901=BA$762,$S901,""),IF($G901=BA$762,$S901,""))</f>
        <v>#REF!</v>
      </c>
      <c r="BB901" s="843" t="e">
        <f aca="false">IF($AT$44="Region",IF($E901=BA$762,$T901,""),IF($G901=BA$762,$T901,""))</f>
        <v>#REF!</v>
      </c>
      <c r="BC901" s="628"/>
      <c r="BD901" s="843" t="e">
        <f aca="false">IF($AT$44="region",IF($E901=BD$762,$S901,""),IF($G901=BD$762,$S901,""))</f>
        <v>#REF!</v>
      </c>
      <c r="BE901" s="843" t="e">
        <f aca="false">IF($AT$44="Region",IF($E901=BD$762,$T901,""),IF($G901=BD$762,$T901,""))</f>
        <v>#REF!</v>
      </c>
      <c r="BF901" s="628"/>
      <c r="BG901" s="843" t="e">
        <f aca="false">IF($AT$44="region",IF($E901=BG$762,$S901,""),IF($G901=BG$762,$S901,""))</f>
        <v>#REF!</v>
      </c>
      <c r="BH901" s="843" t="e">
        <f aca="false">IF($AT$44="Region",IF($E901=BG$762,$T901,""),IF($G901=BG$762,$T901,""))</f>
        <v>#REF!</v>
      </c>
      <c r="BI901" s="628"/>
      <c r="BJ901" s="843" t="str">
        <f aca="false">IF($E901=$BJ$47,S901,"")</f>
        <v/>
      </c>
      <c r="BK901" s="843" t="str">
        <f aca="false">IF($E901=$BJ$47,T901,"")</f>
        <v/>
      </c>
      <c r="BL901" s="628"/>
      <c r="BM901" s="843" t="str">
        <f aca="false">IF($E901=$BM$47,S901,"")</f>
        <v/>
      </c>
      <c r="BN901" s="843" t="str">
        <f aca="false">IF($E901=$BM$47,T901,"")</f>
        <v/>
      </c>
      <c r="BO901" s="628"/>
      <c r="BP901" s="843" t="str">
        <f aca="false">IF($E901=$BP$47,S901,"")</f>
        <v/>
      </c>
      <c r="BQ901" s="843" t="str">
        <f aca="false">IF($E901=$BP$47,T901,"")</f>
        <v/>
      </c>
      <c r="BR901" s="628"/>
      <c r="BS901" s="843" t="str">
        <f aca="false">IF($E901=$BS$47,S901,"")</f>
        <v/>
      </c>
      <c r="BT901" s="843" t="str">
        <f aca="false">IF($E901=$BS$47,T901,"")</f>
        <v/>
      </c>
      <c r="BU901" s="628"/>
      <c r="BV901" s="729"/>
    </row>
    <row r="902" s="667" customFormat="true" ht="15" hidden="false" customHeight="false" outlineLevel="0" collapsed="false">
      <c r="A902" s="828" t="n">
        <v>11</v>
      </c>
      <c r="B902" s="829" t="str">
        <f aca="false">CONCATENATE(E902,": ",C902)</f>
        <v>: </v>
      </c>
      <c r="C902" s="830"/>
      <c r="D902" s="830"/>
      <c r="E902" s="831"/>
      <c r="F902" s="830"/>
      <c r="G902" s="831"/>
      <c r="H902" s="832"/>
      <c r="I902" s="830"/>
      <c r="J902" s="830"/>
      <c r="K902" s="833"/>
      <c r="L902" s="834"/>
      <c r="M902" s="835"/>
      <c r="N902" s="837"/>
      <c r="O902" s="837"/>
      <c r="P902" s="833"/>
      <c r="Q902" s="838"/>
      <c r="R902" s="839"/>
      <c r="S902" s="840" t="str">
        <f aca="false">IF(R902="Y","",IF(AND(M902="",K902=""),"",IF(M902="",K902,M902)))</f>
        <v/>
      </c>
      <c r="T902" s="841" t="str">
        <f aca="false">IF(S902="","",IF($S$920="Y",U902,IF(S902&gt;=$S$912-$AB$35*$S$916,IF(S902&lt;=$S$912+$AB$35*$S$916,S902,""),"")))</f>
        <v/>
      </c>
      <c r="U902" s="840" t="str">
        <f aca="false">IF(R902="Y","",IF(AND(M902="",K902=""),"",IF(M902="",K902*O902,M902*O902)))</f>
        <v/>
      </c>
      <c r="V902" s="842" t="str">
        <f aca="false">IF(AND(N902="",L902=""),"",IF(N902="",L902,N902))</f>
        <v/>
      </c>
      <c r="W902" s="628"/>
      <c r="X902" s="628"/>
      <c r="Z902" s="728"/>
      <c r="AP902" s="729"/>
      <c r="AQ902" s="628"/>
      <c r="AR902" s="628"/>
      <c r="AS902" s="844"/>
      <c r="AT902" s="628"/>
      <c r="AU902" s="843" t="e">
        <f aca="false">IF($AT$44="region",IF($E902=AU$762,$S902,""),IF($G902=AU$762,$S902,""))</f>
        <v>#REF!</v>
      </c>
      <c r="AV902" s="843" t="e">
        <f aca="false">IF($AT$44="Region",IF($E902=AU$762,$T902,""),IF($G902=AU$762,$T902,""))</f>
        <v>#REF!</v>
      </c>
      <c r="AW902" s="628"/>
      <c r="AX902" s="843" t="e">
        <f aca="false">IF($AT$44="region",IF($E902=AX$762,$S902,""),IF($G902=AX$762,$S902,""))</f>
        <v>#REF!</v>
      </c>
      <c r="AY902" s="843" t="e">
        <f aca="false">IF($AT$44="Region",IF($E902=AX$762,$T902,""),IF($G902=AX$762,$T902,""))</f>
        <v>#REF!</v>
      </c>
      <c r="AZ902" s="628"/>
      <c r="BA902" s="843" t="e">
        <f aca="false">IF($AT$44="region",IF($E902=BA$762,$S902,""),IF($G902=BA$762,$S902,""))</f>
        <v>#REF!</v>
      </c>
      <c r="BB902" s="843" t="e">
        <f aca="false">IF($AT$44="Region",IF($E902=BA$762,$T902,""),IF($G902=BA$762,$T902,""))</f>
        <v>#REF!</v>
      </c>
      <c r="BC902" s="628"/>
      <c r="BD902" s="843" t="e">
        <f aca="false">IF($AT$44="region",IF($E902=BD$762,$S902,""),IF($G902=BD$762,$S902,""))</f>
        <v>#REF!</v>
      </c>
      <c r="BE902" s="843" t="e">
        <f aca="false">IF($AT$44="Region",IF($E902=BD$762,$T902,""),IF($G902=BD$762,$T902,""))</f>
        <v>#REF!</v>
      </c>
      <c r="BF902" s="628"/>
      <c r="BG902" s="843" t="e">
        <f aca="false">IF($AT$44="region",IF($E902=BG$762,$S902,""),IF($G902=BG$762,$S902,""))</f>
        <v>#REF!</v>
      </c>
      <c r="BH902" s="843" t="e">
        <f aca="false">IF($AT$44="Region",IF($E902=BG$762,$T902,""),IF($G902=BG$762,$T902,""))</f>
        <v>#REF!</v>
      </c>
      <c r="BI902" s="628"/>
      <c r="BJ902" s="843" t="str">
        <f aca="false">IF($E902=$BJ$47,S902,"")</f>
        <v/>
      </c>
      <c r="BK902" s="843" t="str">
        <f aca="false">IF($E902=$BJ$47,T902,"")</f>
        <v/>
      </c>
      <c r="BL902" s="628"/>
      <c r="BM902" s="843" t="str">
        <f aca="false">IF($E902=$BM$47,S902,"")</f>
        <v/>
      </c>
      <c r="BN902" s="843" t="str">
        <f aca="false">IF($E902=$BM$47,T902,"")</f>
        <v/>
      </c>
      <c r="BO902" s="628"/>
      <c r="BP902" s="843" t="str">
        <f aca="false">IF($E902=$BP$47,S902,"")</f>
        <v/>
      </c>
      <c r="BQ902" s="843" t="str">
        <f aca="false">IF($E902=$BP$47,T902,"")</f>
        <v/>
      </c>
      <c r="BR902" s="628"/>
      <c r="BS902" s="843" t="str">
        <f aca="false">IF($E902=$BS$47,S902,"")</f>
        <v/>
      </c>
      <c r="BT902" s="843" t="str">
        <f aca="false">IF($E902=$BS$47,T902,"")</f>
        <v/>
      </c>
      <c r="BU902" s="628"/>
      <c r="BV902" s="729"/>
    </row>
    <row r="903" s="667" customFormat="true" ht="15" hidden="false" customHeight="false" outlineLevel="0" collapsed="false">
      <c r="A903" s="828" t="n">
        <v>12</v>
      </c>
      <c r="B903" s="829" t="str">
        <f aca="false">CONCATENATE(E903,": ",C903)</f>
        <v>: </v>
      </c>
      <c r="C903" s="830"/>
      <c r="D903" s="830"/>
      <c r="E903" s="831"/>
      <c r="F903" s="830"/>
      <c r="G903" s="831"/>
      <c r="H903" s="832"/>
      <c r="I903" s="830"/>
      <c r="J903" s="830"/>
      <c r="K903" s="833"/>
      <c r="L903" s="834"/>
      <c r="M903" s="835"/>
      <c r="N903" s="837"/>
      <c r="O903" s="837"/>
      <c r="P903" s="833"/>
      <c r="Q903" s="838"/>
      <c r="R903" s="839"/>
      <c r="S903" s="840" t="str">
        <f aca="false">IF(R903="Y","",IF(AND(M903="",K903=""),"",IF(M903="",K903,M903)))</f>
        <v/>
      </c>
      <c r="T903" s="841" t="str">
        <f aca="false">IF(S903="","",IF($S$920="Y",U903,IF(S903&gt;=$S$912-$AB$35*$S$916,IF(S903&lt;=$S$912+$AB$35*$S$916,S903,""),"")))</f>
        <v/>
      </c>
      <c r="U903" s="840" t="str">
        <f aca="false">IF(R903="Y","",IF(AND(M903="",K903=""),"",IF(M903="",K903*O903,M903*O903)))</f>
        <v/>
      </c>
      <c r="V903" s="842" t="str">
        <f aca="false">IF(AND(N903="",L903=""),"",IF(N903="",L903,N903))</f>
        <v/>
      </c>
      <c r="W903" s="628"/>
      <c r="X903" s="628"/>
      <c r="Z903" s="728"/>
      <c r="AP903" s="729"/>
      <c r="AQ903" s="628"/>
      <c r="AR903" s="628"/>
      <c r="AS903" s="844"/>
      <c r="AT903" s="628"/>
      <c r="AU903" s="843" t="e">
        <f aca="false">IF($AT$44="region",IF($E903=AU$762,$S903,""),IF($G903=AU$762,$S903,""))</f>
        <v>#REF!</v>
      </c>
      <c r="AV903" s="843" t="e">
        <f aca="false">IF($AT$44="Region",IF($E903=AU$762,$T903,""),IF($G903=AU$762,$T903,""))</f>
        <v>#REF!</v>
      </c>
      <c r="AW903" s="628"/>
      <c r="AX903" s="843" t="e">
        <f aca="false">IF($AT$44="region",IF($E903=AX$762,$S903,""),IF($G903=AX$762,$S903,""))</f>
        <v>#REF!</v>
      </c>
      <c r="AY903" s="843" t="e">
        <f aca="false">IF($AT$44="Region",IF($E903=AX$762,$T903,""),IF($G903=AX$762,$T903,""))</f>
        <v>#REF!</v>
      </c>
      <c r="AZ903" s="628"/>
      <c r="BA903" s="843" t="e">
        <f aca="false">IF($AT$44="region",IF($E903=BA$762,$S903,""),IF($G903=BA$762,$S903,""))</f>
        <v>#REF!</v>
      </c>
      <c r="BB903" s="843" t="e">
        <f aca="false">IF($AT$44="Region",IF($E903=BA$762,$T903,""),IF($G903=BA$762,$T903,""))</f>
        <v>#REF!</v>
      </c>
      <c r="BC903" s="628"/>
      <c r="BD903" s="843" t="e">
        <f aca="false">IF($AT$44="region",IF($E903=BD$762,$S903,""),IF($G903=BD$762,$S903,""))</f>
        <v>#REF!</v>
      </c>
      <c r="BE903" s="843" t="e">
        <f aca="false">IF($AT$44="Region",IF($E903=BD$762,$T903,""),IF($G903=BD$762,$T903,""))</f>
        <v>#REF!</v>
      </c>
      <c r="BF903" s="628"/>
      <c r="BG903" s="843" t="e">
        <f aca="false">IF($AT$44="region",IF($E903=BG$762,$S903,""),IF($G903=BG$762,$S903,""))</f>
        <v>#REF!</v>
      </c>
      <c r="BH903" s="843" t="e">
        <f aca="false">IF($AT$44="Region",IF($E903=BG$762,$T903,""),IF($G903=BG$762,$T903,""))</f>
        <v>#REF!</v>
      </c>
      <c r="BI903" s="628"/>
      <c r="BJ903" s="843" t="str">
        <f aca="false">IF($E903=$BJ$47,S903,"")</f>
        <v/>
      </c>
      <c r="BK903" s="843" t="str">
        <f aca="false">IF($E903=$BJ$47,T903,"")</f>
        <v/>
      </c>
      <c r="BL903" s="628"/>
      <c r="BM903" s="843" t="str">
        <f aca="false">IF($E903=$BM$47,S903,"")</f>
        <v/>
      </c>
      <c r="BN903" s="843" t="str">
        <f aca="false">IF($E903=$BM$47,T903,"")</f>
        <v/>
      </c>
      <c r="BO903" s="628"/>
      <c r="BP903" s="843" t="str">
        <f aca="false">IF($E903=$BP$47,S903,"")</f>
        <v/>
      </c>
      <c r="BQ903" s="843" t="str">
        <f aca="false">IF($E903=$BP$47,T903,"")</f>
        <v/>
      </c>
      <c r="BR903" s="628"/>
      <c r="BS903" s="843" t="str">
        <f aca="false">IF($E903=$BS$47,S903,"")</f>
        <v/>
      </c>
      <c r="BT903" s="843" t="str">
        <f aca="false">IF($E903=$BS$47,T903,"")</f>
        <v/>
      </c>
      <c r="BU903" s="628"/>
      <c r="BV903" s="729"/>
    </row>
    <row r="904" s="667" customFormat="true" ht="15" hidden="false" customHeight="false" outlineLevel="0" collapsed="false">
      <c r="A904" s="828" t="n">
        <v>13</v>
      </c>
      <c r="B904" s="829" t="str">
        <f aca="false">CONCATENATE(E904,": ",C904)</f>
        <v>: </v>
      </c>
      <c r="C904" s="830"/>
      <c r="D904" s="830"/>
      <c r="E904" s="831"/>
      <c r="F904" s="830"/>
      <c r="G904" s="831"/>
      <c r="H904" s="832"/>
      <c r="I904" s="830"/>
      <c r="J904" s="830"/>
      <c r="K904" s="833"/>
      <c r="L904" s="834"/>
      <c r="M904" s="833"/>
      <c r="N904" s="837"/>
      <c r="O904" s="837"/>
      <c r="P904" s="833"/>
      <c r="Q904" s="838"/>
      <c r="R904" s="839"/>
      <c r="S904" s="840" t="str">
        <f aca="false">IF(R904="Y","",IF(AND(M904="",K904=""),"",IF(M904="",K904,M904)))</f>
        <v/>
      </c>
      <c r="T904" s="841" t="str">
        <f aca="false">IF(S904="","",IF($S$920="Y",U904,IF(S904&gt;=$S$912-$AB$35*$S$916,IF(S904&lt;=$S$912+$AB$35*$S$916,S904,""),"")))</f>
        <v/>
      </c>
      <c r="U904" s="840" t="str">
        <f aca="false">IF(R904="Y","",IF(AND(M904="",K904=""),"",IF(M904="",K904*O904,M904*O904)))</f>
        <v/>
      </c>
      <c r="V904" s="842" t="str">
        <f aca="false">IF(AND(N904="",L904=""),"",IF(N904="",L904,N904))</f>
        <v/>
      </c>
      <c r="W904" s="628"/>
      <c r="X904" s="628"/>
      <c r="Z904" s="728"/>
      <c r="AP904" s="729"/>
      <c r="AQ904" s="628"/>
      <c r="AR904" s="628"/>
      <c r="AS904" s="844"/>
      <c r="AT904" s="628"/>
      <c r="AU904" s="843" t="e">
        <f aca="false">IF($AT$44="region",IF($E904=AU$762,$S904,""),IF($G904=AU$762,$S904,""))</f>
        <v>#REF!</v>
      </c>
      <c r="AV904" s="843" t="e">
        <f aca="false">IF($AT$44="Region",IF($E904=AU$762,$T904,""),IF($G904=AU$762,$T904,""))</f>
        <v>#REF!</v>
      </c>
      <c r="AW904" s="628"/>
      <c r="AX904" s="843" t="e">
        <f aca="false">IF($AT$44="region",IF($E904=AX$762,$S904,""),IF($G904=AX$762,$S904,""))</f>
        <v>#REF!</v>
      </c>
      <c r="AY904" s="843" t="e">
        <f aca="false">IF($AT$44="Region",IF($E904=AX$762,$T904,""),IF($G904=AX$762,$T904,""))</f>
        <v>#REF!</v>
      </c>
      <c r="AZ904" s="628"/>
      <c r="BA904" s="843" t="e">
        <f aca="false">IF($AT$44="region",IF($E904=BA$762,$S904,""),IF($G904=BA$762,$S904,""))</f>
        <v>#REF!</v>
      </c>
      <c r="BB904" s="843" t="e">
        <f aca="false">IF($AT$44="Region",IF($E904=BA$762,$T904,""),IF($G904=BA$762,$T904,""))</f>
        <v>#REF!</v>
      </c>
      <c r="BC904" s="628"/>
      <c r="BD904" s="843" t="e">
        <f aca="false">IF($AT$44="region",IF($E904=BD$762,$S904,""),IF($G904=BD$762,$S904,""))</f>
        <v>#REF!</v>
      </c>
      <c r="BE904" s="843" t="e">
        <f aca="false">IF($AT$44="Region",IF($E904=BD$762,$T904,""),IF($G904=BD$762,$T904,""))</f>
        <v>#REF!</v>
      </c>
      <c r="BF904" s="628"/>
      <c r="BG904" s="843" t="e">
        <f aca="false">IF($AT$44="region",IF($E904=BG$762,$S904,""),IF($G904=BG$762,$S904,""))</f>
        <v>#REF!</v>
      </c>
      <c r="BH904" s="843" t="e">
        <f aca="false">IF($AT$44="Region",IF($E904=BG$762,$T904,""),IF($G904=BG$762,$T904,""))</f>
        <v>#REF!</v>
      </c>
      <c r="BI904" s="628"/>
      <c r="BJ904" s="843" t="str">
        <f aca="false">IF($E904=$BJ$47,S904,"")</f>
        <v/>
      </c>
      <c r="BK904" s="843" t="str">
        <f aca="false">IF($E904=$BJ$47,T904,"")</f>
        <v/>
      </c>
      <c r="BL904" s="628"/>
      <c r="BM904" s="843" t="str">
        <f aca="false">IF($E904=$BM$47,S904,"")</f>
        <v/>
      </c>
      <c r="BN904" s="843" t="str">
        <f aca="false">IF($E904=$BM$47,T904,"")</f>
        <v/>
      </c>
      <c r="BO904" s="628"/>
      <c r="BP904" s="843" t="str">
        <f aca="false">IF($E904=$BP$47,S904,"")</f>
        <v/>
      </c>
      <c r="BQ904" s="843" t="str">
        <f aca="false">IF($E904=$BP$47,T904,"")</f>
        <v/>
      </c>
      <c r="BR904" s="628"/>
      <c r="BS904" s="843" t="str">
        <f aca="false">IF($E904=$BS$47,S904,"")</f>
        <v/>
      </c>
      <c r="BT904" s="843" t="str">
        <f aca="false">IF($E904=$BS$47,T904,"")</f>
        <v/>
      </c>
      <c r="BU904" s="628"/>
      <c r="BV904" s="729"/>
    </row>
    <row r="905" s="667" customFormat="true" ht="15" hidden="false" customHeight="false" outlineLevel="0" collapsed="false">
      <c r="A905" s="828" t="n">
        <v>14</v>
      </c>
      <c r="B905" s="829" t="str">
        <f aca="false">CONCATENATE(E905,": ",C905)</f>
        <v>: </v>
      </c>
      <c r="C905" s="830"/>
      <c r="D905" s="830"/>
      <c r="E905" s="831"/>
      <c r="F905" s="830"/>
      <c r="G905" s="831"/>
      <c r="H905" s="832"/>
      <c r="I905" s="830"/>
      <c r="J905" s="830"/>
      <c r="K905" s="833"/>
      <c r="L905" s="834"/>
      <c r="M905" s="833"/>
      <c r="N905" s="837"/>
      <c r="O905" s="837"/>
      <c r="P905" s="833"/>
      <c r="Q905" s="838"/>
      <c r="R905" s="839"/>
      <c r="S905" s="840" t="str">
        <f aca="false">IF(R905="Y","",IF(AND(M905="",K905=""),"",IF(M905="",K905,M905)))</f>
        <v/>
      </c>
      <c r="T905" s="841" t="str">
        <f aca="false">IF(S905="","",IF($S$920="Y",U905,IF(S905&gt;=$S$912-$AB$35*$S$916,IF(S905&lt;=$S$912+$AB$35*$S$916,S905,""),"")))</f>
        <v/>
      </c>
      <c r="U905" s="840" t="str">
        <f aca="false">IF(R905="Y","",IF(AND(M905="",K905=""),"",IF(M905="",K905*O905,M905*O905)))</f>
        <v/>
      </c>
      <c r="V905" s="842" t="str">
        <f aca="false">IF(AND(N905="",L905=""),"",IF(N905="",L905,N905))</f>
        <v/>
      </c>
      <c r="W905" s="628"/>
      <c r="X905" s="628"/>
      <c r="Z905" s="728"/>
      <c r="AP905" s="729"/>
      <c r="AQ905" s="628"/>
      <c r="AR905" s="628"/>
      <c r="AS905" s="844"/>
      <c r="AT905" s="628"/>
      <c r="AU905" s="843" t="e">
        <f aca="false">IF($AT$44="region",IF($E905=AU$762,$S905,""),IF($G905=AU$762,$S905,""))</f>
        <v>#REF!</v>
      </c>
      <c r="AV905" s="843" t="e">
        <f aca="false">IF($AT$44="Region",IF($E905=AU$762,$T905,""),IF($G905=AU$762,$T905,""))</f>
        <v>#REF!</v>
      </c>
      <c r="AW905" s="628"/>
      <c r="AX905" s="843" t="e">
        <f aca="false">IF($AT$44="region",IF($E905=AX$762,$S905,""),IF($G905=AX$762,$S905,""))</f>
        <v>#REF!</v>
      </c>
      <c r="AY905" s="843" t="e">
        <f aca="false">IF($AT$44="Region",IF($E905=AX$762,$T905,""),IF($G905=AX$762,$T905,""))</f>
        <v>#REF!</v>
      </c>
      <c r="AZ905" s="628"/>
      <c r="BA905" s="843" t="e">
        <f aca="false">IF($AT$44="region",IF($E905=BA$762,$S905,""),IF($G905=BA$762,$S905,""))</f>
        <v>#REF!</v>
      </c>
      <c r="BB905" s="843" t="e">
        <f aca="false">IF($AT$44="Region",IF($E905=BA$762,$T905,""),IF($G905=BA$762,$T905,""))</f>
        <v>#REF!</v>
      </c>
      <c r="BC905" s="628"/>
      <c r="BD905" s="843" t="e">
        <f aca="false">IF($AT$44="region",IF($E905=BD$762,$S905,""),IF($G905=BD$762,$S905,""))</f>
        <v>#REF!</v>
      </c>
      <c r="BE905" s="843" t="e">
        <f aca="false">IF($AT$44="Region",IF($E905=BD$762,$T905,""),IF($G905=BD$762,$T905,""))</f>
        <v>#REF!</v>
      </c>
      <c r="BF905" s="628"/>
      <c r="BG905" s="843" t="e">
        <f aca="false">IF($AT$44="region",IF($E905=BG$762,$S905,""),IF($G905=BG$762,$S905,""))</f>
        <v>#REF!</v>
      </c>
      <c r="BH905" s="843" t="e">
        <f aca="false">IF($AT$44="Region",IF($E905=BG$762,$T905,""),IF($G905=BG$762,$T905,""))</f>
        <v>#REF!</v>
      </c>
      <c r="BI905" s="628"/>
      <c r="BJ905" s="843" t="str">
        <f aca="false">IF($E905=$BJ$47,S905,"")</f>
        <v/>
      </c>
      <c r="BK905" s="843" t="str">
        <f aca="false">IF($E905=$BJ$47,T905,"")</f>
        <v/>
      </c>
      <c r="BL905" s="628"/>
      <c r="BM905" s="843" t="str">
        <f aca="false">IF($E905=$BM$47,S905,"")</f>
        <v/>
      </c>
      <c r="BN905" s="843" t="str">
        <f aca="false">IF($E905=$BM$47,T905,"")</f>
        <v/>
      </c>
      <c r="BO905" s="628"/>
      <c r="BP905" s="843" t="str">
        <f aca="false">IF($E905=$BP$47,S905,"")</f>
        <v/>
      </c>
      <c r="BQ905" s="843" t="str">
        <f aca="false">IF($E905=$BP$47,T905,"")</f>
        <v/>
      </c>
      <c r="BR905" s="628"/>
      <c r="BS905" s="843" t="str">
        <f aca="false">IF($E905=$BS$47,S905,"")</f>
        <v/>
      </c>
      <c r="BT905" s="843" t="str">
        <f aca="false">IF($E905=$BS$47,T905,"")</f>
        <v/>
      </c>
      <c r="BU905" s="628"/>
      <c r="BV905" s="729"/>
    </row>
    <row r="906" s="667" customFormat="true" ht="15" hidden="false" customHeight="false" outlineLevel="0" collapsed="false">
      <c r="A906" s="828" t="n">
        <v>15</v>
      </c>
      <c r="B906" s="829" t="str">
        <f aca="false">CONCATENATE(E906,": ",C906)</f>
        <v>: </v>
      </c>
      <c r="C906" s="830"/>
      <c r="D906" s="830"/>
      <c r="E906" s="831"/>
      <c r="F906" s="830"/>
      <c r="G906" s="831"/>
      <c r="H906" s="832"/>
      <c r="I906" s="830"/>
      <c r="J906" s="830"/>
      <c r="K906" s="833"/>
      <c r="L906" s="834"/>
      <c r="M906" s="833"/>
      <c r="N906" s="837"/>
      <c r="O906" s="837"/>
      <c r="P906" s="833"/>
      <c r="Q906" s="838"/>
      <c r="R906" s="839"/>
      <c r="S906" s="840" t="str">
        <f aca="false">IF(R906="Y","",IF(AND(M906="",K906=""),"",IF(M906="",K906,M906)))</f>
        <v/>
      </c>
      <c r="T906" s="841" t="str">
        <f aca="false">IF(S906="","",IF($S$920="Y",U906,IF(S906&gt;=$S$912-$AB$35*$S$916,IF(S906&lt;=$S$912+$AB$35*$S$916,S906,""),"")))</f>
        <v/>
      </c>
      <c r="U906" s="840" t="str">
        <f aca="false">IF(R906="Y","",IF(AND(M906="",K906=""),"",IF(M906="",K906*O906,M906*O906)))</f>
        <v/>
      </c>
      <c r="V906" s="842" t="str">
        <f aca="false">IF(AND(N906="",L906=""),"",IF(N906="",L906,N906))</f>
        <v/>
      </c>
      <c r="W906" s="628"/>
      <c r="X906" s="628"/>
      <c r="Z906" s="728"/>
      <c r="AP906" s="729"/>
      <c r="AQ906" s="628"/>
      <c r="AR906" s="628"/>
      <c r="AS906" s="844"/>
      <c r="AT906" s="628"/>
      <c r="AU906" s="843" t="e">
        <f aca="false">IF($AT$44="region",IF($E906=AU$762,$S906,""),IF($G906=AU$762,$S906,""))</f>
        <v>#REF!</v>
      </c>
      <c r="AV906" s="843" t="e">
        <f aca="false">IF($AT$44="Region",IF($E906=AU$762,$T906,""),IF($G906=AU$762,$T906,""))</f>
        <v>#REF!</v>
      </c>
      <c r="AW906" s="628"/>
      <c r="AX906" s="843" t="e">
        <f aca="false">IF($AT$44="region",IF($E906=AX$762,$S906,""),IF($G906=AX$762,$S906,""))</f>
        <v>#REF!</v>
      </c>
      <c r="AY906" s="843" t="e">
        <f aca="false">IF($AT$44="Region",IF($E906=AX$762,$T906,""),IF($G906=AX$762,$T906,""))</f>
        <v>#REF!</v>
      </c>
      <c r="AZ906" s="628"/>
      <c r="BA906" s="843" t="e">
        <f aca="false">IF($AT$44="region",IF($E906=BA$762,$S906,""),IF($G906=BA$762,$S906,""))</f>
        <v>#REF!</v>
      </c>
      <c r="BB906" s="843" t="e">
        <f aca="false">IF($AT$44="Region",IF($E906=BA$762,$T906,""),IF($G906=BA$762,$T906,""))</f>
        <v>#REF!</v>
      </c>
      <c r="BC906" s="628"/>
      <c r="BD906" s="843" t="e">
        <f aca="false">IF($AT$44="region",IF($E906=BD$762,$S906,""),IF($G906=BD$762,$S906,""))</f>
        <v>#REF!</v>
      </c>
      <c r="BE906" s="843" t="e">
        <f aca="false">IF($AT$44="Region",IF($E906=BD$762,$T906,""),IF($G906=BD$762,$T906,""))</f>
        <v>#REF!</v>
      </c>
      <c r="BF906" s="628"/>
      <c r="BG906" s="843" t="e">
        <f aca="false">IF($AT$44="region",IF($E906=BG$762,$S906,""),IF($G906=BG$762,$S906,""))</f>
        <v>#REF!</v>
      </c>
      <c r="BH906" s="843" t="e">
        <f aca="false">IF($AT$44="Region",IF($E906=BG$762,$T906,""),IF($G906=BG$762,$T906,""))</f>
        <v>#REF!</v>
      </c>
      <c r="BI906" s="628"/>
      <c r="BJ906" s="843" t="str">
        <f aca="false">IF($E906=$BJ$47,S906,"")</f>
        <v/>
      </c>
      <c r="BK906" s="843" t="str">
        <f aca="false">IF($E906=$BJ$47,T906,"")</f>
        <v/>
      </c>
      <c r="BL906" s="628"/>
      <c r="BM906" s="843" t="str">
        <f aca="false">IF($E906=$BM$47,S906,"")</f>
        <v/>
      </c>
      <c r="BN906" s="843" t="str">
        <f aca="false">IF($E906=$BM$47,T906,"")</f>
        <v/>
      </c>
      <c r="BO906" s="628"/>
      <c r="BP906" s="843" t="str">
        <f aca="false">IF($E906=$BP$47,S906,"")</f>
        <v/>
      </c>
      <c r="BQ906" s="843" t="str">
        <f aca="false">IF($E906=$BP$47,T906,"")</f>
        <v/>
      </c>
      <c r="BR906" s="628"/>
      <c r="BS906" s="843" t="str">
        <f aca="false">IF($E906=$BS$47,S906,"")</f>
        <v/>
      </c>
      <c r="BT906" s="843" t="str">
        <f aca="false">IF($E906=$BS$47,T906,"")</f>
        <v/>
      </c>
      <c r="BU906" s="628"/>
      <c r="BV906" s="729"/>
    </row>
    <row r="907" s="667" customFormat="true" ht="15" hidden="false" customHeight="false" outlineLevel="0" collapsed="false">
      <c r="A907" s="828" t="n">
        <v>16</v>
      </c>
      <c r="B907" s="829" t="str">
        <f aca="false">CONCATENATE(E907,": ",C907)</f>
        <v>: </v>
      </c>
      <c r="C907" s="830"/>
      <c r="D907" s="830"/>
      <c r="E907" s="831"/>
      <c r="F907" s="830"/>
      <c r="G907" s="831"/>
      <c r="H907" s="832"/>
      <c r="I907" s="830"/>
      <c r="J907" s="830"/>
      <c r="K907" s="833"/>
      <c r="L907" s="834"/>
      <c r="M907" s="833"/>
      <c r="N907" s="837"/>
      <c r="O907" s="837"/>
      <c r="P907" s="833"/>
      <c r="Q907" s="838"/>
      <c r="R907" s="839"/>
      <c r="S907" s="840" t="str">
        <f aca="false">IF(R907="Y","",IF(AND(M907="",K907=""),"",IF(M907="",K907,M907)))</f>
        <v/>
      </c>
      <c r="T907" s="841" t="str">
        <f aca="false">IF(S907="","",IF($S$920="Y",U907,IF(S907&gt;=$S$912-$AB$35*$S$916,IF(S907&lt;=$S$912+$AB$35*$S$916,S907,""),"")))</f>
        <v/>
      </c>
      <c r="U907" s="840" t="str">
        <f aca="false">IF(R907="Y","",IF(AND(M907="",K907=""),"",IF(M907="",K907*O907,M907*O907)))</f>
        <v/>
      </c>
      <c r="V907" s="842" t="str">
        <f aca="false">IF(AND(N907="",L907=""),"",IF(N907="",L907,N907))</f>
        <v/>
      </c>
      <c r="W907" s="628"/>
      <c r="X907" s="628"/>
      <c r="Z907" s="728"/>
      <c r="AP907" s="729"/>
      <c r="AQ907" s="628"/>
      <c r="AR907" s="628"/>
      <c r="AS907" s="844"/>
      <c r="AT907" s="628"/>
      <c r="AU907" s="843" t="e">
        <f aca="false">IF($AT$44="region",IF($E907=AU$762,$S907,""),IF($G907=AU$762,$S907,""))</f>
        <v>#REF!</v>
      </c>
      <c r="AV907" s="843" t="e">
        <f aca="false">IF($AT$44="Region",IF($E907=AU$762,$T907,""),IF($G907=AU$762,$T907,""))</f>
        <v>#REF!</v>
      </c>
      <c r="AW907" s="628"/>
      <c r="AX907" s="843" t="e">
        <f aca="false">IF($AT$44="region",IF($E907=AX$762,$S907,""),IF($G907=AX$762,$S907,""))</f>
        <v>#REF!</v>
      </c>
      <c r="AY907" s="843" t="e">
        <f aca="false">IF($AT$44="Region",IF($E907=AX$762,$T907,""),IF($G907=AX$762,$T907,""))</f>
        <v>#REF!</v>
      </c>
      <c r="AZ907" s="628"/>
      <c r="BA907" s="843" t="e">
        <f aca="false">IF($AT$44="region",IF($E907=BA$762,$S907,""),IF($G907=BA$762,$S907,""))</f>
        <v>#REF!</v>
      </c>
      <c r="BB907" s="843" t="e">
        <f aca="false">IF($AT$44="Region",IF($E907=BA$762,$T907,""),IF($G907=BA$762,$T907,""))</f>
        <v>#REF!</v>
      </c>
      <c r="BC907" s="628"/>
      <c r="BD907" s="843" t="e">
        <f aca="false">IF($AT$44="region",IF($E907=BD$762,$S907,""),IF($G907=BD$762,$S907,""))</f>
        <v>#REF!</v>
      </c>
      <c r="BE907" s="843" t="e">
        <f aca="false">IF($AT$44="Region",IF($E907=BD$762,$T907,""),IF($G907=BD$762,$T907,""))</f>
        <v>#REF!</v>
      </c>
      <c r="BF907" s="628"/>
      <c r="BG907" s="843" t="e">
        <f aca="false">IF($AT$44="region",IF($E907=BG$762,$S907,""),IF($G907=BG$762,$S907,""))</f>
        <v>#REF!</v>
      </c>
      <c r="BH907" s="843" t="e">
        <f aca="false">IF($AT$44="Region",IF($E907=BG$762,$T907,""),IF($G907=BG$762,$T907,""))</f>
        <v>#REF!</v>
      </c>
      <c r="BI907" s="628"/>
      <c r="BJ907" s="843" t="str">
        <f aca="false">IF($E907=$BJ$47,S907,"")</f>
        <v/>
      </c>
      <c r="BK907" s="843" t="str">
        <f aca="false">IF($E907=$BJ$47,T907,"")</f>
        <v/>
      </c>
      <c r="BL907" s="628"/>
      <c r="BM907" s="843" t="str">
        <f aca="false">IF($E907=$BM$47,S907,"")</f>
        <v/>
      </c>
      <c r="BN907" s="843" t="str">
        <f aca="false">IF($E907=$BM$47,T907,"")</f>
        <v/>
      </c>
      <c r="BO907" s="628"/>
      <c r="BP907" s="843" t="str">
        <f aca="false">IF($E907=$BP$47,S907,"")</f>
        <v/>
      </c>
      <c r="BQ907" s="843" t="str">
        <f aca="false">IF($E907=$BP$47,T907,"")</f>
        <v/>
      </c>
      <c r="BR907" s="628"/>
      <c r="BS907" s="843" t="str">
        <f aca="false">IF($E907=$BS$47,S907,"")</f>
        <v/>
      </c>
      <c r="BT907" s="843" t="str">
        <f aca="false">IF($E907=$BS$47,T907,"")</f>
        <v/>
      </c>
      <c r="BU907" s="628"/>
      <c r="BV907" s="729"/>
    </row>
    <row r="908" s="667" customFormat="true" ht="15" hidden="false" customHeight="false" outlineLevel="0" collapsed="false">
      <c r="A908" s="828" t="n">
        <v>17</v>
      </c>
      <c r="B908" s="829" t="str">
        <f aca="false">CONCATENATE(E908,": ",C908)</f>
        <v>: </v>
      </c>
      <c r="C908" s="830"/>
      <c r="D908" s="830"/>
      <c r="E908" s="831"/>
      <c r="F908" s="830"/>
      <c r="G908" s="831"/>
      <c r="H908" s="832"/>
      <c r="I908" s="830"/>
      <c r="J908" s="830"/>
      <c r="K908" s="833"/>
      <c r="L908" s="834"/>
      <c r="M908" s="833"/>
      <c r="N908" s="837"/>
      <c r="O908" s="837"/>
      <c r="P908" s="833"/>
      <c r="Q908" s="838"/>
      <c r="R908" s="839"/>
      <c r="S908" s="840" t="str">
        <f aca="false">IF(R908="Y","",IF(AND(M908="",K908=""),"",IF(M908="",K908,M908)))</f>
        <v/>
      </c>
      <c r="T908" s="841" t="str">
        <f aca="false">IF(S908="","",IF($S$920="Y",U908,IF(S908&gt;=$S$912-$AB$35*$S$916,IF(S908&lt;=$S$912+$AB$35*$S$916,S908,""),"")))</f>
        <v/>
      </c>
      <c r="U908" s="840" t="str">
        <f aca="false">IF(R908="Y","",IF(AND(M908="",K908=""),"",IF(M908="",K908*O908,M908*O908)))</f>
        <v/>
      </c>
      <c r="V908" s="842" t="str">
        <f aca="false">IF(AND(N908="",L908=""),"",IF(N908="",L908,N908))</f>
        <v/>
      </c>
      <c r="W908" s="628"/>
      <c r="X908" s="628"/>
      <c r="Z908" s="728"/>
      <c r="AP908" s="729"/>
      <c r="AQ908" s="628"/>
      <c r="AR908" s="628"/>
      <c r="AS908" s="844"/>
      <c r="AT908" s="628"/>
      <c r="AU908" s="843" t="e">
        <f aca="false">IF($AT$44="region",IF($E908=AU$762,$S908,""),IF($G908=AU$762,$S908,""))</f>
        <v>#REF!</v>
      </c>
      <c r="AV908" s="843" t="e">
        <f aca="false">IF($AT$44="Region",IF($E908=AU$762,$T908,""),IF($G908=AU$762,$T908,""))</f>
        <v>#REF!</v>
      </c>
      <c r="AW908" s="628"/>
      <c r="AX908" s="843" t="e">
        <f aca="false">IF($AT$44="region",IF($E908=AX$762,$S908,""),IF($G908=AX$762,$S908,""))</f>
        <v>#REF!</v>
      </c>
      <c r="AY908" s="843" t="e">
        <f aca="false">IF($AT$44="Region",IF($E908=AX$762,$T908,""),IF($G908=AX$762,$T908,""))</f>
        <v>#REF!</v>
      </c>
      <c r="AZ908" s="628"/>
      <c r="BA908" s="843" t="e">
        <f aca="false">IF($AT$44="region",IF($E908=BA$762,$S908,""),IF($G908=BA$762,$S908,""))</f>
        <v>#REF!</v>
      </c>
      <c r="BB908" s="843" t="e">
        <f aca="false">IF($AT$44="Region",IF($E908=BA$762,$T908,""),IF($G908=BA$762,$T908,""))</f>
        <v>#REF!</v>
      </c>
      <c r="BC908" s="628"/>
      <c r="BD908" s="843" t="e">
        <f aca="false">IF($AT$44="region",IF($E908=BD$762,$S908,""),IF($G908=BD$762,$S908,""))</f>
        <v>#REF!</v>
      </c>
      <c r="BE908" s="843" t="e">
        <f aca="false">IF($AT$44="Region",IF($E908=BD$762,$T908,""),IF($G908=BD$762,$T908,""))</f>
        <v>#REF!</v>
      </c>
      <c r="BF908" s="628"/>
      <c r="BG908" s="843" t="e">
        <f aca="false">IF($AT$44="region",IF($E908=BG$762,$S908,""),IF($G908=BG$762,$S908,""))</f>
        <v>#REF!</v>
      </c>
      <c r="BH908" s="843" t="e">
        <f aca="false">IF($AT$44="Region",IF($E908=BG$762,$T908,""),IF($G908=BG$762,$T908,""))</f>
        <v>#REF!</v>
      </c>
      <c r="BI908" s="628"/>
      <c r="BJ908" s="843" t="str">
        <f aca="false">IF($E908=$BJ$47,S908,"")</f>
        <v/>
      </c>
      <c r="BK908" s="843" t="str">
        <f aca="false">IF($E908=$BJ$47,T908,"")</f>
        <v/>
      </c>
      <c r="BL908" s="628"/>
      <c r="BM908" s="843" t="str">
        <f aca="false">IF($E908=$BM$47,S908,"")</f>
        <v/>
      </c>
      <c r="BN908" s="843" t="str">
        <f aca="false">IF($E908=$BM$47,T908,"")</f>
        <v/>
      </c>
      <c r="BO908" s="628"/>
      <c r="BP908" s="843" t="str">
        <f aca="false">IF($E908=$BP$47,S908,"")</f>
        <v/>
      </c>
      <c r="BQ908" s="843" t="str">
        <f aca="false">IF($E908=$BP$47,T908,"")</f>
        <v/>
      </c>
      <c r="BR908" s="628"/>
      <c r="BS908" s="843" t="str">
        <f aca="false">IF($E908=$BS$47,S908,"")</f>
        <v/>
      </c>
      <c r="BT908" s="843" t="str">
        <f aca="false">IF($E908=$BS$47,T908,"")</f>
        <v/>
      </c>
      <c r="BU908" s="628"/>
      <c r="BV908" s="729"/>
    </row>
    <row r="909" s="667" customFormat="true" ht="15" hidden="false" customHeight="false" outlineLevel="0" collapsed="false">
      <c r="A909" s="828" t="n">
        <v>18</v>
      </c>
      <c r="B909" s="829" t="str">
        <f aca="false">CONCATENATE(E909,": ",C909)</f>
        <v>: </v>
      </c>
      <c r="C909" s="830"/>
      <c r="D909" s="830"/>
      <c r="E909" s="831"/>
      <c r="F909" s="830"/>
      <c r="G909" s="831"/>
      <c r="H909" s="832"/>
      <c r="I909" s="830"/>
      <c r="J909" s="830"/>
      <c r="K909" s="833"/>
      <c r="L909" s="833"/>
      <c r="M909" s="833"/>
      <c r="N909" s="837"/>
      <c r="O909" s="837"/>
      <c r="P909" s="833"/>
      <c r="Q909" s="838"/>
      <c r="R909" s="839"/>
      <c r="S909" s="840" t="str">
        <f aca="false">IF(R909="Y","",IF(AND(M909="",K909=""),"",IF(M909="",K909,M909)))</f>
        <v/>
      </c>
      <c r="T909" s="841" t="str">
        <f aca="false">IF(S909="","",IF($S$920="Y",U909,IF(S909&gt;=$S$912-$AB$35*$S$916,IF(S909&lt;=$S$912+$AB$35*$S$916,S909,""),"")))</f>
        <v/>
      </c>
      <c r="U909" s="840" t="str">
        <f aca="false">IF(R909="Y","",IF(AND(M909="",K909=""),"",IF(M909="",K909*O909,M909*O909)))</f>
        <v/>
      </c>
      <c r="V909" s="842" t="str">
        <f aca="false">IF(AND(N909="",L909=""),"",IF(N909="",L909,N909))</f>
        <v/>
      </c>
      <c r="W909" s="628"/>
      <c r="X909" s="628"/>
      <c r="Z909" s="728"/>
      <c r="AP909" s="729"/>
      <c r="AQ909" s="628"/>
      <c r="AR909" s="628"/>
      <c r="AS909" s="844"/>
      <c r="AT909" s="628"/>
      <c r="AU909" s="843" t="e">
        <f aca="false">IF($AT$44="region",IF($E909=AU$762,$S909,""),IF($G909=AU$762,$S909,""))</f>
        <v>#REF!</v>
      </c>
      <c r="AV909" s="843" t="e">
        <f aca="false">IF($AT$44="Region",IF($E909=AU$762,$T909,""),IF($G909=AU$762,$T909,""))</f>
        <v>#REF!</v>
      </c>
      <c r="AW909" s="628"/>
      <c r="AX909" s="843" t="e">
        <f aca="false">IF($AT$44="region",IF($E909=AX$762,$S909,""),IF($G909=AX$762,$S909,""))</f>
        <v>#REF!</v>
      </c>
      <c r="AY909" s="843" t="e">
        <f aca="false">IF($AT$44="Region",IF($E909=AX$762,$T909,""),IF($G909=AX$762,$T909,""))</f>
        <v>#REF!</v>
      </c>
      <c r="AZ909" s="628"/>
      <c r="BA909" s="843" t="e">
        <f aca="false">IF($AT$44="region",IF($E909=BA$762,$S909,""),IF($G909=BA$762,$S909,""))</f>
        <v>#REF!</v>
      </c>
      <c r="BB909" s="843" t="e">
        <f aca="false">IF($AT$44="Region",IF($E909=BA$762,$T909,""),IF($G909=BA$762,$T909,""))</f>
        <v>#REF!</v>
      </c>
      <c r="BC909" s="628"/>
      <c r="BD909" s="843" t="e">
        <f aca="false">IF($AT$44="region",IF($E909=BD$762,$S909,""),IF($G909=BD$762,$S909,""))</f>
        <v>#REF!</v>
      </c>
      <c r="BE909" s="843" t="e">
        <f aca="false">IF($AT$44="Region",IF($E909=BD$762,$T909,""),IF($G909=BD$762,$T909,""))</f>
        <v>#REF!</v>
      </c>
      <c r="BF909" s="628"/>
      <c r="BG909" s="843" t="e">
        <f aca="false">IF($AT$44="region",IF($E909=BG$762,$S909,""),IF($G909=BG$762,$S909,""))</f>
        <v>#REF!</v>
      </c>
      <c r="BH909" s="843" t="e">
        <f aca="false">IF($AT$44="Region",IF($E909=BG$762,$T909,""),IF($G909=BG$762,$T909,""))</f>
        <v>#REF!</v>
      </c>
      <c r="BI909" s="628"/>
      <c r="BJ909" s="843" t="str">
        <f aca="false">IF($E909=$BJ$47,S909,"")</f>
        <v/>
      </c>
      <c r="BK909" s="843" t="str">
        <f aca="false">IF($E909=$BJ$47,T909,"")</f>
        <v/>
      </c>
      <c r="BL909" s="628"/>
      <c r="BM909" s="843" t="str">
        <f aca="false">IF($E909=$BM$47,S909,"")</f>
        <v/>
      </c>
      <c r="BN909" s="843" t="str">
        <f aca="false">IF($E909=$BM$47,T909,"")</f>
        <v/>
      </c>
      <c r="BO909" s="628"/>
      <c r="BP909" s="843" t="str">
        <f aca="false">IF($E909=$BP$47,S909,"")</f>
        <v/>
      </c>
      <c r="BQ909" s="843" t="str">
        <f aca="false">IF($E909=$BP$47,T909,"")</f>
        <v/>
      </c>
      <c r="BR909" s="628"/>
      <c r="BS909" s="843" t="str">
        <f aca="false">IF($E909=$BS$47,S909,"")</f>
        <v/>
      </c>
      <c r="BT909" s="843" t="str">
        <f aca="false">IF($E909=$BS$47,T909,"")</f>
        <v/>
      </c>
      <c r="BU909" s="628"/>
      <c r="BV909" s="729"/>
    </row>
    <row r="910" s="667" customFormat="true" ht="15" hidden="false" customHeight="false" outlineLevel="0" collapsed="false">
      <c r="A910" s="828" t="n">
        <v>19</v>
      </c>
      <c r="B910" s="829" t="str">
        <f aca="false">CONCATENATE(E910,": ",C910)</f>
        <v>: </v>
      </c>
      <c r="C910" s="830"/>
      <c r="D910" s="830"/>
      <c r="E910" s="831"/>
      <c r="F910" s="830"/>
      <c r="G910" s="831"/>
      <c r="H910" s="832"/>
      <c r="I910" s="830"/>
      <c r="J910" s="830"/>
      <c r="K910" s="833"/>
      <c r="L910" s="833"/>
      <c r="M910" s="833"/>
      <c r="N910" s="837"/>
      <c r="O910" s="837"/>
      <c r="P910" s="833"/>
      <c r="Q910" s="838"/>
      <c r="R910" s="839"/>
      <c r="S910" s="840" t="str">
        <f aca="false">IF(R910="Y","",IF(AND(M910="",K910=""),"",IF(M910="",K910,M910)))</f>
        <v/>
      </c>
      <c r="T910" s="841" t="str">
        <f aca="false">IF(S910="","",IF($S$920="Y",U910,IF(S910&gt;=$S$912-$AB$35*$S$916,IF(S910&lt;=$S$912+$AB$35*$S$916,S910,""),"")))</f>
        <v/>
      </c>
      <c r="U910" s="840" t="str">
        <f aca="false">IF(R910="Y","",IF(AND(M910="",K910=""),"",IF(M910="",K910*O910,M910*O910)))</f>
        <v/>
      </c>
      <c r="V910" s="842" t="str">
        <f aca="false">IF(AND(N910="",L910=""),"",IF(N910="",L910,N910))</f>
        <v/>
      </c>
      <c r="W910" s="628"/>
      <c r="X910" s="628"/>
      <c r="Z910" s="728"/>
      <c r="AP910" s="729"/>
      <c r="AQ910" s="628"/>
      <c r="AR910" s="628"/>
      <c r="AS910" s="844"/>
      <c r="AT910" s="628"/>
      <c r="AU910" s="843" t="e">
        <f aca="false">IF($AT$44="region",IF($E910=AU$762,$S910,""),IF($G910=AU$762,$S910,""))</f>
        <v>#REF!</v>
      </c>
      <c r="AV910" s="843" t="e">
        <f aca="false">IF($AT$44="Region",IF($E910=AU$762,$T910,""),IF($G910=AU$762,$T910,""))</f>
        <v>#REF!</v>
      </c>
      <c r="AW910" s="628"/>
      <c r="AX910" s="843" t="e">
        <f aca="false">IF($AT$44="region",IF($E910=AX$762,$S910,""),IF($G910=AX$762,$S910,""))</f>
        <v>#REF!</v>
      </c>
      <c r="AY910" s="843" t="e">
        <f aca="false">IF($AT$44="Region",IF($E910=AX$762,$T910,""),IF($G910=AX$762,$T910,""))</f>
        <v>#REF!</v>
      </c>
      <c r="AZ910" s="628"/>
      <c r="BA910" s="843" t="e">
        <f aca="false">IF($AT$44="region",IF($E910=BA$762,$S910,""),IF($G910=BA$762,$S910,""))</f>
        <v>#REF!</v>
      </c>
      <c r="BB910" s="843" t="e">
        <f aca="false">IF($AT$44="Region",IF($E910=BA$762,$T910,""),IF($G910=BA$762,$T910,""))</f>
        <v>#REF!</v>
      </c>
      <c r="BC910" s="628"/>
      <c r="BD910" s="843" t="e">
        <f aca="false">IF($AT$44="region",IF($E910=BD$762,$S910,""),IF($G910=BD$762,$S910,""))</f>
        <v>#REF!</v>
      </c>
      <c r="BE910" s="843" t="e">
        <f aca="false">IF($AT$44="Region",IF($E910=BD$762,$T910,""),IF($G910=BD$762,$T910,""))</f>
        <v>#REF!</v>
      </c>
      <c r="BF910" s="628"/>
      <c r="BG910" s="843" t="e">
        <f aca="false">IF($AT$44="region",IF($E910=BG$762,$S910,""),IF($G910=BG$762,$S910,""))</f>
        <v>#REF!</v>
      </c>
      <c r="BH910" s="843" t="e">
        <f aca="false">IF($AT$44="Region",IF($E910=BG$762,$T910,""),IF($G910=BG$762,$T910,""))</f>
        <v>#REF!</v>
      </c>
      <c r="BI910" s="628"/>
      <c r="BJ910" s="843" t="str">
        <f aca="false">IF($E910=$BJ$47,S910,"")</f>
        <v/>
      </c>
      <c r="BK910" s="843" t="str">
        <f aca="false">IF($E910=$BJ$47,T910,"")</f>
        <v/>
      </c>
      <c r="BL910" s="628"/>
      <c r="BM910" s="843" t="str">
        <f aca="false">IF($E910=$BM$47,S910,"")</f>
        <v/>
      </c>
      <c r="BN910" s="843" t="str">
        <f aca="false">IF($E910=$BM$47,T910,"")</f>
        <v/>
      </c>
      <c r="BO910" s="628"/>
      <c r="BP910" s="843" t="str">
        <f aca="false">IF($E910=$BP$47,S910,"")</f>
        <v/>
      </c>
      <c r="BQ910" s="843" t="str">
        <f aca="false">IF($E910=$BP$47,T910,"")</f>
        <v/>
      </c>
      <c r="BR910" s="628"/>
      <c r="BS910" s="843" t="str">
        <f aca="false">IF($E910=$BS$47,S910,"")</f>
        <v/>
      </c>
      <c r="BT910" s="843" t="str">
        <f aca="false">IF($E910=$BS$47,T910,"")</f>
        <v/>
      </c>
      <c r="BU910" s="628"/>
      <c r="BV910" s="729"/>
    </row>
    <row r="911" s="667" customFormat="true" ht="15" hidden="false" customHeight="false" outlineLevel="0" collapsed="false">
      <c r="A911" s="828" t="n">
        <v>20</v>
      </c>
      <c r="B911" s="829" t="str">
        <f aca="false">CONCATENATE(E911,": ",C911)</f>
        <v>: </v>
      </c>
      <c r="C911" s="830"/>
      <c r="D911" s="830"/>
      <c r="E911" s="831"/>
      <c r="F911" s="830"/>
      <c r="G911" s="831"/>
      <c r="H911" s="832"/>
      <c r="I911" s="830"/>
      <c r="J911" s="830"/>
      <c r="K911" s="833"/>
      <c r="L911" s="833"/>
      <c r="M911" s="833"/>
      <c r="N911" s="837"/>
      <c r="O911" s="837"/>
      <c r="P911" s="833"/>
      <c r="Q911" s="838"/>
      <c r="R911" s="839"/>
      <c r="S911" s="840" t="str">
        <f aca="false">IF(R911="Y","",IF(AND(M911="",K911=""),"",IF(M911="",K911,M911)))</f>
        <v/>
      </c>
      <c r="T911" s="841" t="str">
        <f aca="false">IF(S911="","",IF($S$920="Y",U911,IF(S911&gt;=$S$912-$AB$35*$S$916,IF(S911&lt;=$S$912+$AB$35*$S$916,S911,""),"")))</f>
        <v/>
      </c>
      <c r="U911" s="840" t="str">
        <f aca="false">IF(R911="Y","",IF(AND(M911="",K911=""),"",IF(M911="",K911*O911,M911*O911)))</f>
        <v/>
      </c>
      <c r="V911" s="842" t="str">
        <f aca="false">IF(AND(N911="",L911=""),"",IF(N911="",L911,N911))</f>
        <v/>
      </c>
      <c r="W911" s="628"/>
      <c r="X911" s="628"/>
      <c r="Z911" s="728"/>
      <c r="AP911" s="729"/>
      <c r="AQ911" s="628"/>
      <c r="AR911" s="628"/>
      <c r="AS911" s="844"/>
      <c r="AT911" s="628"/>
      <c r="AU911" s="843" t="e">
        <f aca="false">IF($AT$44="region",IF($E911=AU$762,$S911,""),IF($G911=AU$762,$S911,""))</f>
        <v>#REF!</v>
      </c>
      <c r="AV911" s="843" t="e">
        <f aca="false">IF($AT$44="Region",IF($E911=AU$762,$T911,""),IF($G911=AU$762,$T911,""))</f>
        <v>#REF!</v>
      </c>
      <c r="AW911" s="628"/>
      <c r="AX911" s="843" t="e">
        <f aca="false">IF($AT$44="region",IF($E911=AX$762,$S911,""),IF($G911=AX$762,$S911,""))</f>
        <v>#REF!</v>
      </c>
      <c r="AY911" s="843" t="e">
        <f aca="false">IF($AT$44="Region",IF($E911=AX$762,$T911,""),IF($G911=AX$762,$T911,""))</f>
        <v>#REF!</v>
      </c>
      <c r="AZ911" s="628"/>
      <c r="BA911" s="843" t="e">
        <f aca="false">IF($AT$44="region",IF($E911=BA$762,$S911,""),IF($G911=BA$762,$S911,""))</f>
        <v>#REF!</v>
      </c>
      <c r="BB911" s="843" t="e">
        <f aca="false">IF($AT$44="Region",IF($E911=BA$762,$T911,""),IF($G911=BA$762,$T911,""))</f>
        <v>#REF!</v>
      </c>
      <c r="BC911" s="628"/>
      <c r="BD911" s="843" t="e">
        <f aca="false">IF($AT$44="region",IF($E911=BD$762,$S911,""),IF($G911=BD$762,$S911,""))</f>
        <v>#REF!</v>
      </c>
      <c r="BE911" s="843" t="e">
        <f aca="false">IF($AT$44="Region",IF($E911=BD$762,$T911,""),IF($G911=BD$762,$T911,""))</f>
        <v>#REF!</v>
      </c>
      <c r="BF911" s="628"/>
      <c r="BG911" s="843" t="e">
        <f aca="false">IF($AT$44="region",IF($E911=BG$762,$S911,""),IF($G911=BG$762,$S911,""))</f>
        <v>#REF!</v>
      </c>
      <c r="BH911" s="843" t="e">
        <f aca="false">IF($AT$44="Region",IF($E911=BG$762,$T911,""),IF($G911=BG$762,$T911,""))</f>
        <v>#REF!</v>
      </c>
      <c r="BI911" s="628"/>
      <c r="BJ911" s="843" t="str">
        <f aca="false">IF($E911=$BJ$47,S911,"")</f>
        <v/>
      </c>
      <c r="BK911" s="843" t="str">
        <f aca="false">IF($E911=$BJ$47,T911,"")</f>
        <v/>
      </c>
      <c r="BL911" s="628"/>
      <c r="BM911" s="843" t="str">
        <f aca="false">IF($E911=$BM$47,S911,"")</f>
        <v/>
      </c>
      <c r="BN911" s="843" t="str">
        <f aca="false">IF($E911=$BM$47,T911,"")</f>
        <v/>
      </c>
      <c r="BO911" s="628"/>
      <c r="BP911" s="843" t="str">
        <f aca="false">IF($E911=$BP$47,S911,"")</f>
        <v/>
      </c>
      <c r="BQ911" s="843" t="str">
        <f aca="false">IF($E911=$BP$47,T911,"")</f>
        <v/>
      </c>
      <c r="BR911" s="628"/>
      <c r="BS911" s="843" t="str">
        <f aca="false">IF($E911=$BS$47,S911,"")</f>
        <v/>
      </c>
      <c r="BT911" s="843" t="str">
        <f aca="false">IF($E911=$BS$47,T911,"")</f>
        <v/>
      </c>
      <c r="BU911" s="628"/>
      <c r="BV911" s="729"/>
    </row>
    <row r="912" s="667" customFormat="true" ht="15" hidden="false" customHeight="false" outlineLevel="0" collapsed="false">
      <c r="A912" s="846"/>
      <c r="B912" s="847" t="s">
        <v>409</v>
      </c>
      <c r="C912" s="848"/>
      <c r="D912" s="848"/>
      <c r="E912" s="848"/>
      <c r="F912" s="848"/>
      <c r="G912" s="848"/>
      <c r="H912" s="810"/>
      <c r="I912" s="628"/>
      <c r="J912" s="849"/>
      <c r="K912" s="810"/>
      <c r="L912" s="810"/>
      <c r="M912" s="810" t="s">
        <v>354</v>
      </c>
      <c r="N912" s="810"/>
      <c r="O912" s="810"/>
      <c r="P912" s="838"/>
      <c r="Q912" s="838"/>
      <c r="R912" s="849" t="s">
        <v>356</v>
      </c>
      <c r="S912" s="850" t="n">
        <v>0.241505762530153</v>
      </c>
      <c r="T912" s="911" t="n">
        <v>0.241505762530153</v>
      </c>
      <c r="U912" s="851" t="e">
        <f aca="false">#DIV/0!</f>
        <v>#DIV/0!</v>
      </c>
      <c r="V912" s="628"/>
      <c r="W912" s="628"/>
      <c r="X912" s="628"/>
      <c r="Z912" s="912"/>
      <c r="AP912" s="729"/>
      <c r="AQ912" s="628"/>
      <c r="AR912" s="628"/>
      <c r="AS912" s="628"/>
      <c r="AT912" s="849" t="s">
        <v>356</v>
      </c>
      <c r="AU912" s="852" t="e">
        <f aca="false">AVERAGE(AU892:AU911)</f>
        <v>#REF!</v>
      </c>
      <c r="AV912" s="852" t="e">
        <f aca="false">SUM(AV892:AV911)/COUNTIF(AV892:AV911,"&gt;0")</f>
        <v>#REF!</v>
      </c>
      <c r="AW912" s="628"/>
      <c r="AX912" s="852" t="e">
        <f aca="false">AVERAGE(AX892:AX911)</f>
        <v>#REF!</v>
      </c>
      <c r="AY912" s="852" t="e">
        <f aca="false">SUM(AY892:AY911)/COUNTIF(AY892:AY911,"&gt;0")</f>
        <v>#REF!</v>
      </c>
      <c r="AZ912" s="628"/>
      <c r="BA912" s="852" t="e">
        <f aca="false">AVERAGE(BA892:BA911)</f>
        <v>#REF!</v>
      </c>
      <c r="BB912" s="852" t="e">
        <f aca="false">SUM(BB892:BB911)/COUNTIF(BB892:BB911,"&gt;0")</f>
        <v>#REF!</v>
      </c>
      <c r="BC912" s="628"/>
      <c r="BD912" s="852" t="e">
        <f aca="false">AVERAGE(BD892:BD911)</f>
        <v>#REF!</v>
      </c>
      <c r="BE912" s="852" t="e">
        <f aca="false">SUM(BE892:BE911)/COUNTIF(BE892:BE911,"&gt;0")</f>
        <v>#REF!</v>
      </c>
      <c r="BF912" s="628"/>
      <c r="BG912" s="852" t="e">
        <f aca="false">AVERAGE(BG892:BG911)</f>
        <v>#REF!</v>
      </c>
      <c r="BH912" s="852" t="e">
        <f aca="false">SUM(BH892:BH911)/COUNTIF(BH892:BH911,"&gt;0")</f>
        <v>#REF!</v>
      </c>
      <c r="BI912" s="849"/>
      <c r="BJ912" s="852" t="e">
        <f aca="false">AVERAGE(BJ892:BJ911)</f>
        <v>#DIV/0!</v>
      </c>
      <c r="BK912" s="852" t="e">
        <f aca="false">SUM(BK892:BK911)/COUNTIF(BK892:BK911,"&gt;0")</f>
        <v>#DIV/0!</v>
      </c>
      <c r="BL912" s="628"/>
      <c r="BM912" s="852" t="e">
        <f aca="false">AVERAGE(BM892:BM911)</f>
        <v>#DIV/0!</v>
      </c>
      <c r="BN912" s="852" t="e">
        <f aca="false">SUM(BN892:BN911)/COUNTIF(BN892:BN911,"&gt;0")</f>
        <v>#DIV/0!</v>
      </c>
      <c r="BO912" s="628"/>
      <c r="BP912" s="852" t="e">
        <f aca="false">AVERAGE(BP892:BP911)</f>
        <v>#DIV/0!</v>
      </c>
      <c r="BQ912" s="852" t="e">
        <f aca="false">SUM(BQ892:BQ911)/COUNTIF(BQ892:BQ911,"&gt;0")</f>
        <v>#DIV/0!</v>
      </c>
      <c r="BR912" s="628"/>
      <c r="BS912" s="852" t="n">
        <f aca="false">AVERAGE(BS892:BS911)</f>
        <v>0</v>
      </c>
      <c r="BT912" s="852" t="e">
        <f aca="false">SUM(BT892:BT911)/COUNTIF(BT892:BT911,"&gt;0")</f>
        <v>#DIV/0!</v>
      </c>
      <c r="BU912" s="628"/>
      <c r="BV912" s="729"/>
    </row>
    <row r="913" s="667" customFormat="true" ht="15" hidden="false" customHeight="false" outlineLevel="0" collapsed="false">
      <c r="A913" s="846"/>
      <c r="B913" s="847" t="s">
        <v>410</v>
      </c>
      <c r="C913" s="848" t="s">
        <v>358</v>
      </c>
      <c r="D913" s="853"/>
      <c r="E913" s="853"/>
      <c r="F913" s="853"/>
      <c r="G913" s="853"/>
      <c r="H913" s="853"/>
      <c r="I913" s="853"/>
      <c r="J913" s="853"/>
      <c r="K913" s="853"/>
      <c r="L913" s="810"/>
      <c r="M913" s="810"/>
      <c r="N913" s="810"/>
      <c r="O913" s="810"/>
      <c r="P913" s="838"/>
      <c r="Q913" s="838"/>
      <c r="R913" s="854" t="s">
        <v>97</v>
      </c>
      <c r="S913" s="855" t="n">
        <v>0.361719383049482</v>
      </c>
      <c r="T913" s="913" t="n">
        <v>0.361719383049482</v>
      </c>
      <c r="U913" s="855" t="e">
        <f aca="false">#DIV/0!</f>
        <v>#DIV/0!</v>
      </c>
      <c r="V913" s="856" t="n">
        <v>1</v>
      </c>
      <c r="W913" s="669" t="s">
        <v>360</v>
      </c>
      <c r="X913" s="628"/>
      <c r="Y913" s="628" t="s">
        <v>361</v>
      </c>
      <c r="Z913" s="914"/>
      <c r="AP913" s="729"/>
      <c r="AQ913" s="628"/>
      <c r="AR913" s="628"/>
      <c r="AS913" s="628"/>
      <c r="AT913" s="854" t="s">
        <v>97</v>
      </c>
      <c r="AU913" s="857" t="e">
        <f aca="false">AU912+(AU918*AU915)</f>
        <v>#REF!</v>
      </c>
      <c r="AV913" s="857" t="e">
        <f aca="false">AV912+(AV918*AU915)</f>
        <v>#REF!</v>
      </c>
      <c r="AW913" s="628"/>
      <c r="AX913" s="857" t="e">
        <f aca="false">AX912+(AX918*AX915)</f>
        <v>#REF!</v>
      </c>
      <c r="AY913" s="857" t="e">
        <f aca="false">AY912+(AY918*AX915)</f>
        <v>#REF!</v>
      </c>
      <c r="AZ913" s="628"/>
      <c r="BA913" s="857" t="e">
        <f aca="false">BA912+(BA918*BA915)</f>
        <v>#REF!</v>
      </c>
      <c r="BB913" s="857" t="e">
        <f aca="false">BB912+(BB918*BA915)</f>
        <v>#REF!</v>
      </c>
      <c r="BC913" s="628"/>
      <c r="BD913" s="857" t="e">
        <f aca="false">BD912+(BD918*BD915)</f>
        <v>#REF!</v>
      </c>
      <c r="BE913" s="857" t="e">
        <f aca="false">BE912+(BE918*BD915)</f>
        <v>#REF!</v>
      </c>
      <c r="BF913" s="628"/>
      <c r="BG913" s="857" t="e">
        <f aca="false">BG912+(BG918*BG915)</f>
        <v>#REF!</v>
      </c>
      <c r="BH913" s="857" t="e">
        <f aca="false">BH912+(BH918*BG915)</f>
        <v>#REF!</v>
      </c>
      <c r="BI913" s="854"/>
      <c r="BJ913" s="857" t="e">
        <f aca="false">BJ912+(BJ918*BJ915)</f>
        <v>#DIV/0!</v>
      </c>
      <c r="BK913" s="857" t="e">
        <f aca="false">BK912+(BK918*BJ915)</f>
        <v>#DIV/0!</v>
      </c>
      <c r="BL913" s="628"/>
      <c r="BM913" s="857" t="e">
        <f aca="false">BM912+(BM918*BM915)</f>
        <v>#DIV/0!</v>
      </c>
      <c r="BN913" s="857" t="e">
        <f aca="false">BN912+(BN918*BM915)</f>
        <v>#DIV/0!</v>
      </c>
      <c r="BO913" s="628"/>
      <c r="BP913" s="857" t="e">
        <f aca="false">BP912+(BP918*BP915)</f>
        <v>#DIV/0!</v>
      </c>
      <c r="BQ913" s="857" t="e">
        <f aca="false">BQ912+(BQ918*BP915)</f>
        <v>#DIV/0!</v>
      </c>
      <c r="BR913" s="628"/>
      <c r="BS913" s="857" t="n">
        <f aca="false">BS912+(BS918*BS915)</f>
        <v>0</v>
      </c>
      <c r="BT913" s="857" t="e">
        <f aca="false">BT912+(BT918*BS915)</f>
        <v>#DIV/0!</v>
      </c>
      <c r="BU913" s="628"/>
      <c r="BV913" s="729"/>
    </row>
    <row r="914" s="667" customFormat="true" ht="15" hidden="false" customHeight="false" outlineLevel="0" collapsed="false">
      <c r="A914" s="846"/>
      <c r="B914" s="847" t="s">
        <v>411</v>
      </c>
      <c r="C914" s="858"/>
      <c r="D914" s="853"/>
      <c r="E914" s="853"/>
      <c r="F914" s="853"/>
      <c r="G914" s="853"/>
      <c r="H914" s="853"/>
      <c r="I914" s="853"/>
      <c r="J914" s="853"/>
      <c r="K914" s="853"/>
      <c r="L914" s="628"/>
      <c r="M914" s="628"/>
      <c r="N914" s="810"/>
      <c r="O914" s="810"/>
      <c r="P914" s="810"/>
      <c r="Q914" s="810"/>
      <c r="R914" s="854" t="s">
        <v>98</v>
      </c>
      <c r="S914" s="855" t="n">
        <v>0.121292142010824</v>
      </c>
      <c r="T914" s="913" t="n">
        <v>0.121292142010824</v>
      </c>
      <c r="U914" s="855" t="e">
        <f aca="false">#DIV/0!</f>
        <v>#DIV/0!</v>
      </c>
      <c r="V914" s="856" t="n">
        <v>1</v>
      </c>
      <c r="W914" s="669" t="s">
        <v>364</v>
      </c>
      <c r="X914" s="628"/>
      <c r="Y914" s="859" t="s">
        <v>166</v>
      </c>
      <c r="Z914" s="914"/>
      <c r="AP914" s="729"/>
      <c r="AQ914" s="628"/>
      <c r="AR914" s="628"/>
      <c r="AS914" s="628"/>
      <c r="AT914" s="854" t="s">
        <v>98</v>
      </c>
      <c r="AU914" s="857" t="e">
        <f aca="false">AU912-(AU918*AU916)</f>
        <v>#REF!</v>
      </c>
      <c r="AV914" s="857" t="e">
        <f aca="false">AV912-(AV918*AU916)</f>
        <v>#REF!</v>
      </c>
      <c r="AW914" s="628"/>
      <c r="AX914" s="857" t="e">
        <f aca="false">AX912-(AX918*AX916)</f>
        <v>#REF!</v>
      </c>
      <c r="AY914" s="857" t="e">
        <f aca="false">AY912-(AY918*AX916)</f>
        <v>#REF!</v>
      </c>
      <c r="AZ914" s="628"/>
      <c r="BA914" s="857" t="e">
        <f aca="false">BA912-(BA918*BA916)</f>
        <v>#REF!</v>
      </c>
      <c r="BB914" s="857" t="e">
        <f aca="false">BB912-(BB918*BA916)</f>
        <v>#REF!</v>
      </c>
      <c r="BC914" s="628"/>
      <c r="BD914" s="857" t="e">
        <f aca="false">BD912-(BD918*BD916)</f>
        <v>#REF!</v>
      </c>
      <c r="BE914" s="857" t="e">
        <f aca="false">BE912-(BE918*BD916)</f>
        <v>#REF!</v>
      </c>
      <c r="BF914" s="628"/>
      <c r="BG914" s="857" t="e">
        <f aca="false">BG912-(BG918*BG916)</f>
        <v>#REF!</v>
      </c>
      <c r="BH914" s="857" t="e">
        <f aca="false">BH912-(BH918*BG916)</f>
        <v>#REF!</v>
      </c>
      <c r="BI914" s="854"/>
      <c r="BJ914" s="857" t="e">
        <f aca="false">BJ912-(BJ918*BJ916)</f>
        <v>#DIV/0!</v>
      </c>
      <c r="BK914" s="857" t="e">
        <f aca="false">BK912-(BK918*BJ916)</f>
        <v>#DIV/0!</v>
      </c>
      <c r="BL914" s="628"/>
      <c r="BM914" s="857" t="e">
        <f aca="false">BM912-(BM918*BM916)</f>
        <v>#DIV/0!</v>
      </c>
      <c r="BN914" s="857" t="e">
        <f aca="false">BN912-(BN918*BM916)</f>
        <v>#DIV/0!</v>
      </c>
      <c r="BO914" s="628"/>
      <c r="BP914" s="857" t="e">
        <f aca="false">BP912-(BP918*BP916)</f>
        <v>#DIV/0!</v>
      </c>
      <c r="BQ914" s="857" t="e">
        <f aca="false">BQ912-(BQ918*BP916)</f>
        <v>#DIV/0!</v>
      </c>
      <c r="BR914" s="628"/>
      <c r="BS914" s="857" t="n">
        <f aca="false">BS912-(BS918*BS916)</f>
        <v>0</v>
      </c>
      <c r="BT914" s="857" t="e">
        <f aca="false">BT912-(BT918*BS916)</f>
        <v>#DIV/0!</v>
      </c>
      <c r="BU914" s="628"/>
      <c r="BV914" s="729"/>
    </row>
    <row r="915" s="667" customFormat="true" ht="14.25" hidden="false" customHeight="false" outlineLevel="0" collapsed="false">
      <c r="A915" s="846"/>
      <c r="B915" s="846"/>
      <c r="C915" s="858"/>
      <c r="D915" s="853"/>
      <c r="E915" s="853"/>
      <c r="F915" s="853"/>
      <c r="G915" s="853"/>
      <c r="H915" s="853"/>
      <c r="I915" s="853"/>
      <c r="J915" s="853"/>
      <c r="K915" s="853"/>
      <c r="L915" s="810"/>
      <c r="M915" s="810"/>
      <c r="N915" s="810"/>
      <c r="O915" s="810"/>
      <c r="P915" s="810"/>
      <c r="Q915" s="810"/>
      <c r="R915" s="854" t="s">
        <v>365</v>
      </c>
      <c r="S915" s="855" t="s">
        <v>232</v>
      </c>
      <c r="T915" s="855" t="s">
        <v>232</v>
      </c>
      <c r="U915" s="855" t="e">
        <f aca="false">#DIV/0!</f>
        <v>#DIV/0!</v>
      </c>
      <c r="V915" s="810"/>
      <c r="W915" s="810"/>
      <c r="X915" s="810"/>
      <c r="Z915" s="914"/>
      <c r="AP915" s="729"/>
      <c r="AQ915" s="810"/>
      <c r="AR915" s="810"/>
      <c r="AS915" s="861" t="s">
        <v>366</v>
      </c>
      <c r="AT915" s="861"/>
      <c r="AU915" s="856" t="n">
        <v>1</v>
      </c>
      <c r="AV915" s="810"/>
      <c r="AW915" s="810"/>
      <c r="AX915" s="856" t="n">
        <v>1</v>
      </c>
      <c r="AY915" s="810"/>
      <c r="AZ915" s="810"/>
      <c r="BA915" s="856" t="n">
        <v>1</v>
      </c>
      <c r="BB915" s="810"/>
      <c r="BC915" s="810"/>
      <c r="BD915" s="856" t="n">
        <v>1</v>
      </c>
      <c r="BE915" s="810"/>
      <c r="BF915" s="810"/>
      <c r="BG915" s="856" t="n">
        <v>1</v>
      </c>
      <c r="BH915" s="810"/>
      <c r="BI915" s="854"/>
      <c r="BJ915" s="856" t="n">
        <v>1</v>
      </c>
      <c r="BK915" s="810"/>
      <c r="BL915" s="810"/>
      <c r="BM915" s="856" t="n">
        <v>1</v>
      </c>
      <c r="BN915" s="810"/>
      <c r="BO915" s="810"/>
      <c r="BP915" s="856" t="n">
        <v>1</v>
      </c>
      <c r="BQ915" s="810"/>
      <c r="BR915" s="810"/>
      <c r="BS915" s="856" t="n">
        <v>1</v>
      </c>
      <c r="BT915" s="810"/>
      <c r="BU915" s="810"/>
      <c r="BV915" s="729"/>
    </row>
    <row r="916" s="667" customFormat="true" ht="14.25" hidden="false" customHeight="false" outlineLevel="0" collapsed="false">
      <c r="A916" s="846"/>
      <c r="B916" s="846"/>
      <c r="C916" s="858"/>
      <c r="D916" s="853"/>
      <c r="E916" s="853"/>
      <c r="F916" s="853"/>
      <c r="G916" s="853"/>
      <c r="H916" s="853"/>
      <c r="I916" s="853"/>
      <c r="J916" s="853"/>
      <c r="K916" s="853"/>
      <c r="L916" s="810"/>
      <c r="M916" s="810"/>
      <c r="N916" s="669"/>
      <c r="O916" s="669"/>
      <c r="P916" s="810"/>
      <c r="Q916" s="810"/>
      <c r="R916" s="854" t="s">
        <v>371</v>
      </c>
      <c r="S916" s="855" t="n">
        <v>0.120213620519329</v>
      </c>
      <c r="T916" s="855" t="n">
        <v>0.120213620519329</v>
      </c>
      <c r="U916" s="855" t="e">
        <f aca="false">#DIV/0!</f>
        <v>#DIV/0!</v>
      </c>
      <c r="V916" s="810"/>
      <c r="W916" s="810"/>
      <c r="X916" s="810"/>
      <c r="Z916" s="914"/>
      <c r="AP916" s="729"/>
      <c r="AQ916" s="810"/>
      <c r="AR916" s="810"/>
      <c r="AS916" s="861"/>
      <c r="AT916" s="861"/>
      <c r="AU916" s="856" t="n">
        <v>1</v>
      </c>
      <c r="AV916" s="810"/>
      <c r="AW916" s="810"/>
      <c r="AX916" s="856" t="n">
        <v>1</v>
      </c>
      <c r="AY916" s="810"/>
      <c r="AZ916" s="810"/>
      <c r="BA916" s="856" t="n">
        <v>1</v>
      </c>
      <c r="BB916" s="810"/>
      <c r="BC916" s="810"/>
      <c r="BD916" s="856" t="n">
        <v>1</v>
      </c>
      <c r="BE916" s="810"/>
      <c r="BF916" s="810"/>
      <c r="BG916" s="856" t="n">
        <v>1</v>
      </c>
      <c r="BH916" s="810"/>
      <c r="BI916" s="854"/>
      <c r="BJ916" s="856" t="n">
        <v>1</v>
      </c>
      <c r="BK916" s="810"/>
      <c r="BL916" s="810"/>
      <c r="BM916" s="856" t="n">
        <v>1</v>
      </c>
      <c r="BN916" s="810"/>
      <c r="BO916" s="810"/>
      <c r="BP916" s="856" t="n">
        <v>1</v>
      </c>
      <c r="BQ916" s="810"/>
      <c r="BR916" s="810"/>
      <c r="BS916" s="856" t="n">
        <v>1</v>
      </c>
      <c r="BT916" s="810"/>
      <c r="BU916" s="810"/>
      <c r="BV916" s="729"/>
    </row>
    <row r="917" s="667" customFormat="true" ht="15" hidden="false" customHeight="false" outlineLevel="0" collapsed="false">
      <c r="A917" s="810"/>
      <c r="B917" s="810"/>
      <c r="C917" s="828"/>
      <c r="D917" s="853"/>
      <c r="E917" s="853"/>
      <c r="F917" s="853"/>
      <c r="G917" s="853"/>
      <c r="H917" s="853"/>
      <c r="I917" s="853"/>
      <c r="J917" s="853"/>
      <c r="K917" s="853"/>
      <c r="L917" s="810"/>
      <c r="M917" s="810"/>
      <c r="N917" s="810"/>
      <c r="O917" s="810"/>
      <c r="P917" s="810"/>
      <c r="Q917" s="810"/>
      <c r="R917" s="863" t="s">
        <v>372</v>
      </c>
      <c r="S917" s="864" t="n">
        <v>8</v>
      </c>
      <c r="T917" s="864" t="n">
        <v>8</v>
      </c>
      <c r="U917" s="865"/>
      <c r="V917" s="866" t="s">
        <v>369</v>
      </c>
      <c r="W917" s="810"/>
      <c r="X917" s="810"/>
      <c r="Z917" s="728"/>
      <c r="AP917" s="729"/>
      <c r="AQ917" s="810"/>
      <c r="AR917" s="810"/>
      <c r="AS917" s="810"/>
      <c r="AT917" s="854" t="s">
        <v>365</v>
      </c>
      <c r="AU917" s="857" t="e">
        <f aca="false">IF((0.67*AU918)&gt;AU912,"no","yes")</f>
        <v>#REF!</v>
      </c>
      <c r="AV917" s="857" t="e">
        <f aca="false">IF((0.67*AV918)&gt;AV912,"no","yes")</f>
        <v>#REF!</v>
      </c>
      <c r="AW917" s="810"/>
      <c r="AX917" s="857" t="e">
        <f aca="false">IF((0.67*AX918)&gt;AX912,"no","yes")</f>
        <v>#REF!</v>
      </c>
      <c r="AY917" s="857" t="e">
        <f aca="false">IF((0.67*AY918)&gt;AY912,"no","yes")</f>
        <v>#REF!</v>
      </c>
      <c r="AZ917" s="810"/>
      <c r="BA917" s="857" t="e">
        <f aca="false">IF((0.67*BA918)&gt;BA912,"no","yes")</f>
        <v>#REF!</v>
      </c>
      <c r="BB917" s="857" t="e">
        <f aca="false">IF((0.67*BB918)&gt;BB912,"no","yes")</f>
        <v>#REF!</v>
      </c>
      <c r="BC917" s="810"/>
      <c r="BD917" s="857" t="e">
        <f aca="false">IF((0.67*BD918)&gt;BD912,"no","yes")</f>
        <v>#REF!</v>
      </c>
      <c r="BE917" s="857" t="e">
        <f aca="false">IF((0.67*BE918)&gt;BE912,"no","yes")</f>
        <v>#REF!</v>
      </c>
      <c r="BF917" s="810"/>
      <c r="BG917" s="857" t="e">
        <f aca="false">IF((0.67*BG918)&gt;BG912,"no","yes")</f>
        <v>#REF!</v>
      </c>
      <c r="BH917" s="857" t="e">
        <f aca="false">IF((0.67*BH918)&gt;BH912,"no","yes")</f>
        <v>#REF!</v>
      </c>
      <c r="BI917" s="863"/>
      <c r="BJ917" s="857" t="e">
        <f aca="false">IF((0.67*BJ918)&gt;BJ912,"no","yes")</f>
        <v>#DIV/0!</v>
      </c>
      <c r="BK917" s="857" t="e">
        <f aca="false">IF((0.67*BK918)&gt;BK912,"no","yes")</f>
        <v>#DIV/0!</v>
      </c>
      <c r="BL917" s="810"/>
      <c r="BM917" s="857" t="e">
        <f aca="false">IF((0.67*BM918)&gt;BM912,"no","yes")</f>
        <v>#DIV/0!</v>
      </c>
      <c r="BN917" s="857" t="e">
        <f aca="false">IF((0.67*BN918)&gt;BN912,"no","yes")</f>
        <v>#DIV/0!</v>
      </c>
      <c r="BO917" s="810"/>
      <c r="BP917" s="857" t="e">
        <f aca="false">IF((0.67*BP918)&gt;BP912,"no","yes")</f>
        <v>#DIV/0!</v>
      </c>
      <c r="BQ917" s="857" t="e">
        <f aca="false">IF((0.67*BQ918)&gt;BQ912,"no","yes")</f>
        <v>#DIV/0!</v>
      </c>
      <c r="BR917" s="810"/>
      <c r="BS917" s="857" t="str">
        <f aca="false">IF((0.67*BS918)&gt;BS912,"no","yes")</f>
        <v>yes</v>
      </c>
      <c r="BT917" s="857" t="e">
        <f aca="false">IF((0.67*BT918)&gt;BT912,"no","yes")</f>
        <v>#DIV/0!</v>
      </c>
      <c r="BU917" s="810"/>
      <c r="BV917" s="729"/>
    </row>
    <row r="918" s="667" customFormat="true" ht="14.25" hidden="false" customHeight="false" outlineLevel="0" collapsed="false">
      <c r="C918" s="846"/>
      <c r="D918" s="853"/>
      <c r="E918" s="853"/>
      <c r="F918" s="853"/>
      <c r="G918" s="853"/>
      <c r="H918" s="853"/>
      <c r="I918" s="853"/>
      <c r="J918" s="853"/>
      <c r="K918" s="853"/>
      <c r="L918" s="810"/>
      <c r="M918" s="810"/>
      <c r="N918" s="810"/>
      <c r="O918" s="810"/>
      <c r="P918" s="810"/>
      <c r="Q918" s="810"/>
      <c r="R918" s="810"/>
      <c r="S918" s="1"/>
      <c r="T918" s="916"/>
      <c r="U918" s="916"/>
      <c r="V918" s="894"/>
      <c r="W918" s="895"/>
      <c r="X918" s="896"/>
      <c r="Z918" s="728"/>
      <c r="AP918" s="729"/>
      <c r="AQ918" s="810"/>
      <c r="AR918" s="810"/>
      <c r="AS918" s="810"/>
      <c r="AT918" s="854" t="s">
        <v>371</v>
      </c>
      <c r="AU918" s="857" t="e">
        <f aca="false">_xlfn.STDEV.P(AU892:AU911)</f>
        <v>#REF!</v>
      </c>
      <c r="AV918" s="857" t="e">
        <f aca="false">_xlfn.STDEV.P(AV892:AV911)</f>
        <v>#REF!</v>
      </c>
      <c r="AW918" s="810"/>
      <c r="AX918" s="857" t="e">
        <f aca="false">_xlfn.STDEV.P(AX892:AX911)</f>
        <v>#REF!</v>
      </c>
      <c r="AY918" s="857" t="e">
        <f aca="false">_xlfn.STDEV.P(AY892:AY911)</f>
        <v>#REF!</v>
      </c>
      <c r="AZ918" s="810"/>
      <c r="BA918" s="857" t="e">
        <f aca="false">_xlfn.STDEV.P(BA892:BA911)</f>
        <v>#REF!</v>
      </c>
      <c r="BB918" s="857" t="e">
        <f aca="false">_xlfn.STDEV.P(BB892:BB911)</f>
        <v>#REF!</v>
      </c>
      <c r="BC918" s="810"/>
      <c r="BD918" s="857" t="e">
        <f aca="false">_xlfn.STDEV.P(BD892:BD911)</f>
        <v>#REF!</v>
      </c>
      <c r="BE918" s="857" t="e">
        <f aca="false">_xlfn.STDEV.P(BE892:BE911)</f>
        <v>#REF!</v>
      </c>
      <c r="BF918" s="810"/>
      <c r="BG918" s="857" t="e">
        <f aca="false">_xlfn.STDEV.P(BG892:BG911)</f>
        <v>#REF!</v>
      </c>
      <c r="BH918" s="857" t="e">
        <f aca="false">_xlfn.STDEV.P(BH892:BH911)</f>
        <v>#REF!</v>
      </c>
      <c r="BI918" s="810"/>
      <c r="BJ918" s="857" t="e">
        <f aca="false">_xlfn.STDEV.P(BJ892:BJ911)</f>
        <v>#DIV/0!</v>
      </c>
      <c r="BK918" s="857" t="e">
        <f aca="false">_xlfn.STDEV.P(BK892:BK911)</f>
        <v>#DIV/0!</v>
      </c>
      <c r="BL918" s="810"/>
      <c r="BM918" s="857" t="e">
        <f aca="false">_xlfn.STDEV.P(BM892:BM911)</f>
        <v>#DIV/0!</v>
      </c>
      <c r="BN918" s="857" t="e">
        <f aca="false">_xlfn.STDEV.P(BN892:BN911)</f>
        <v>#DIV/0!</v>
      </c>
      <c r="BO918" s="810"/>
      <c r="BP918" s="857" t="e">
        <f aca="false">_xlfn.STDEV.P(BP892:BP911)</f>
        <v>#DIV/0!</v>
      </c>
      <c r="BQ918" s="857" t="e">
        <f aca="false">_xlfn.STDEV.P(BQ892:BQ911)</f>
        <v>#DIV/0!</v>
      </c>
      <c r="BR918" s="810"/>
      <c r="BS918" s="857" t="n">
        <f aca="false">_xlfn.STDEV.P(BS892:BS911)</f>
        <v>0</v>
      </c>
      <c r="BT918" s="857" t="n">
        <f aca="false">_xlfn.STDEV.P(BT892:BT911)</f>
        <v>0</v>
      </c>
      <c r="BV918" s="729"/>
    </row>
    <row r="919" s="667" customFormat="true" ht="15" hidden="false" customHeight="false" outlineLevel="0" collapsed="false">
      <c r="C919" s="846"/>
      <c r="D919" s="853"/>
      <c r="E919" s="853"/>
      <c r="F919" s="853"/>
      <c r="G919" s="853"/>
      <c r="H919" s="853"/>
      <c r="I919" s="853"/>
      <c r="J919" s="853"/>
      <c r="K919" s="853"/>
      <c r="L919" s="810"/>
      <c r="M919" s="810"/>
      <c r="N919" s="810"/>
      <c r="O919" s="810"/>
      <c r="P919" s="810"/>
      <c r="Q919" s="810"/>
      <c r="R919" s="810"/>
      <c r="S919" s="944" t="s">
        <v>373</v>
      </c>
      <c r="T919" s="838"/>
      <c r="U919" s="810"/>
      <c r="V919" s="897"/>
      <c r="W919" s="898"/>
      <c r="X919" s="899"/>
      <c r="Z919" s="728"/>
      <c r="AP919" s="729"/>
      <c r="AQ919" s="810"/>
      <c r="AR919" s="810"/>
      <c r="AS919" s="810"/>
      <c r="AT919" s="863" t="s">
        <v>372</v>
      </c>
      <c r="AU919" s="868" t="n">
        <f aca="false">COUNTIF(AU892:AU911,"&gt;0")</f>
        <v>0</v>
      </c>
      <c r="AV919" s="868" t="n">
        <f aca="false">COUNTIF(AV892:AV911,"&gt;0")</f>
        <v>0</v>
      </c>
      <c r="AW919" s="810"/>
      <c r="AX919" s="868" t="n">
        <f aca="false">COUNTIF(AX892:AX911,"&gt;0")</f>
        <v>0</v>
      </c>
      <c r="AY919" s="868" t="n">
        <f aca="false">COUNTIF(AY892:AY911,"&gt;0")</f>
        <v>0</v>
      </c>
      <c r="AZ919" s="810"/>
      <c r="BA919" s="868" t="n">
        <f aca="false">COUNTIF(BA892:BA911,"&gt;0")</f>
        <v>0</v>
      </c>
      <c r="BB919" s="868" t="n">
        <f aca="false">COUNTIF(BB892:BB911,"&gt;0")</f>
        <v>0</v>
      </c>
      <c r="BC919" s="810"/>
      <c r="BD919" s="868" t="n">
        <f aca="false">COUNTIF(BD892:BD911,"&gt;0")</f>
        <v>0</v>
      </c>
      <c r="BE919" s="868" t="n">
        <f aca="false">COUNTIF(BE892:BE911,"&gt;0")</f>
        <v>0</v>
      </c>
      <c r="BF919" s="810"/>
      <c r="BG919" s="868" t="n">
        <f aca="false">COUNTIF(BG892:BG911,"&gt;0")</f>
        <v>0</v>
      </c>
      <c r="BH919" s="868" t="n">
        <f aca="false">COUNTIF(BH892:BH911,"&gt;0")</f>
        <v>0</v>
      </c>
      <c r="BI919" s="810"/>
      <c r="BJ919" s="868" t="n">
        <f aca="false">COUNTIF(BJ892:BJ911,"&gt;0")</f>
        <v>0</v>
      </c>
      <c r="BK919" s="868" t="n">
        <f aca="false">COUNTIF(BK892:BK911,"&gt;0")</f>
        <v>0</v>
      </c>
      <c r="BL919" s="810"/>
      <c r="BM919" s="868" t="n">
        <f aca="false">COUNTIF(BM892:BM911,"&gt;0")</f>
        <v>0</v>
      </c>
      <c r="BN919" s="868" t="n">
        <f aca="false">COUNTIF(BN892:BN911,"&gt;0")</f>
        <v>0</v>
      </c>
      <c r="BO919" s="810"/>
      <c r="BP919" s="868" t="n">
        <f aca="false">COUNTIF(BP892:BP911,"&gt;0")</f>
        <v>0</v>
      </c>
      <c r="BQ919" s="868" t="n">
        <f aca="false">COUNTIF(BQ892:BQ911,"&gt;0")</f>
        <v>0</v>
      </c>
      <c r="BR919" s="810"/>
      <c r="BS919" s="868" t="n">
        <f aca="false">COUNTIF(BS892:BS911,"&gt;0")</f>
        <v>0</v>
      </c>
      <c r="BT919" s="868" t="n">
        <f aca="false">COUNTIF(BT892:BT911,"&gt;0")</f>
        <v>0</v>
      </c>
      <c r="BV919" s="729"/>
    </row>
    <row r="920" s="667" customFormat="true" ht="14.25" hidden="false" customHeight="false" outlineLevel="0" collapsed="false">
      <c r="C920" s="846"/>
      <c r="D920" s="853"/>
      <c r="E920" s="853"/>
      <c r="F920" s="853"/>
      <c r="G920" s="853"/>
      <c r="H920" s="853"/>
      <c r="I920" s="853"/>
      <c r="J920" s="853"/>
      <c r="K920" s="853"/>
      <c r="L920" s="810"/>
      <c r="M920" s="810"/>
      <c r="N920" s="810"/>
      <c r="O920" s="810"/>
      <c r="P920" s="810"/>
      <c r="Q920" s="810"/>
      <c r="R920" s="810"/>
      <c r="S920" s="925" t="s">
        <v>166</v>
      </c>
      <c r="T920" s="838"/>
      <c r="U920" s="810"/>
      <c r="V920" s="897"/>
      <c r="W920" s="898"/>
      <c r="X920" s="899"/>
      <c r="Z920" s="728"/>
      <c r="AP920" s="729"/>
      <c r="AT920" s="905"/>
      <c r="BV920" s="729"/>
    </row>
    <row r="921" s="667" customFormat="true" ht="14.25" hidden="false" customHeight="false" outlineLevel="0" collapsed="false">
      <c r="C921" s="846"/>
      <c r="D921" s="853"/>
      <c r="E921" s="853"/>
      <c r="F921" s="853"/>
      <c r="G921" s="853"/>
      <c r="H921" s="853"/>
      <c r="I921" s="853"/>
      <c r="J921" s="853"/>
      <c r="K921" s="853"/>
      <c r="L921" s="810"/>
      <c r="M921" s="810"/>
      <c r="N921" s="810"/>
      <c r="O921" s="810"/>
      <c r="P921" s="810"/>
      <c r="Q921" s="810"/>
      <c r="R921" s="810"/>
      <c r="S921" s="810"/>
      <c r="T921" s="838"/>
      <c r="U921" s="810"/>
      <c r="V921" s="902"/>
      <c r="W921" s="903"/>
      <c r="X921" s="904"/>
      <c r="Z921" s="728"/>
      <c r="AP921" s="729"/>
      <c r="AT921" s="905"/>
      <c r="BV921" s="729"/>
    </row>
    <row r="922" s="667" customFormat="true" ht="18" hidden="false" customHeight="false" outlineLevel="0" collapsed="false">
      <c r="C922" s="810"/>
      <c r="D922" s="853"/>
      <c r="E922" s="853"/>
      <c r="F922" s="853"/>
      <c r="G922" s="853"/>
      <c r="H922" s="853"/>
      <c r="I922" s="853"/>
      <c r="J922" s="853"/>
      <c r="K922" s="853"/>
      <c r="T922" s="708"/>
      <c r="U922" s="810"/>
      <c r="V922" s="810"/>
      <c r="W922" s="810"/>
      <c r="X922" s="810"/>
      <c r="Z922" s="728"/>
      <c r="AP922" s="805"/>
      <c r="AQ922" s="927"/>
      <c r="AR922" s="927"/>
      <c r="AS922" s="921"/>
      <c r="AT922" s="921"/>
      <c r="AU922" s="921"/>
      <c r="AV922" s="921"/>
      <c r="AW922" s="921"/>
      <c r="AX922" s="921"/>
      <c r="AY922" s="921"/>
      <c r="AZ922" s="921"/>
      <c r="BA922" s="921"/>
      <c r="BB922" s="921"/>
      <c r="BC922" s="921"/>
      <c r="BD922" s="921"/>
      <c r="BE922" s="921"/>
      <c r="BF922" s="921"/>
      <c r="BG922" s="921"/>
      <c r="BH922" s="921"/>
      <c r="BI922" s="921"/>
      <c r="BJ922" s="921"/>
      <c r="BK922" s="921"/>
      <c r="BL922" s="921"/>
      <c r="BM922" s="921"/>
      <c r="BN922" s="921"/>
      <c r="BO922" s="921"/>
      <c r="BP922" s="921"/>
      <c r="BQ922" s="921"/>
      <c r="BR922" s="921"/>
      <c r="BS922" s="921"/>
      <c r="BT922" s="921"/>
      <c r="BU922" s="921"/>
      <c r="BV922" s="805"/>
    </row>
    <row r="923" s="667" customFormat="true" ht="14.25" hidden="false" customHeight="false" outlineLevel="0" collapsed="false">
      <c r="A923" s="862" t="str">
        <f aca="false">HYPERLINK("#"&amp;"'"&amp;A$1&amp;"'!a1","Back to top")</f>
        <v>Back to top</v>
      </c>
      <c r="B923" s="862"/>
      <c r="T923" s="708"/>
      <c r="U923" s="708"/>
      <c r="V923" s="708"/>
      <c r="Z923" s="728"/>
      <c r="AP923" s="729"/>
      <c r="AQ923" s="905"/>
      <c r="AR923" s="905"/>
      <c r="AS923" s="905"/>
      <c r="AT923" s="905"/>
      <c r="AU923" s="905"/>
      <c r="AV923" s="905"/>
      <c r="AW923" s="905"/>
      <c r="AX923" s="905"/>
      <c r="AY923" s="905"/>
      <c r="AZ923" s="905"/>
      <c r="BA923" s="905"/>
      <c r="BB923" s="905"/>
      <c r="BC923" s="905"/>
      <c r="BD923" s="905"/>
      <c r="BE923" s="905"/>
      <c r="BF923" s="905"/>
      <c r="BG923" s="905"/>
      <c r="BH923" s="905"/>
      <c r="BI923" s="905"/>
      <c r="BJ923" s="905"/>
      <c r="BK923" s="905"/>
      <c r="BL923" s="905"/>
      <c r="BM923" s="905"/>
      <c r="BN923" s="905"/>
      <c r="BO923" s="905"/>
      <c r="BP923" s="905"/>
      <c r="BQ923" s="905"/>
      <c r="BR923" s="905"/>
      <c r="BS923" s="905"/>
      <c r="BT923" s="905"/>
      <c r="BU923" s="905"/>
      <c r="BV923" s="729"/>
    </row>
    <row r="924" s="708" customFormat="true" ht="14.25" hidden="false" customHeight="false" outlineLevel="0" collapsed="false">
      <c r="A924" s="862"/>
      <c r="B924" s="862"/>
      <c r="Z924" s="728"/>
      <c r="AP924" s="728"/>
      <c r="AQ924" s="905"/>
      <c r="AR924" s="905"/>
      <c r="AS924" s="905"/>
      <c r="AT924" s="905"/>
      <c r="AU924" s="905"/>
      <c r="AV924" s="905"/>
      <c r="AW924" s="905"/>
      <c r="AX924" s="905"/>
      <c r="AY924" s="905"/>
      <c r="AZ924" s="905"/>
      <c r="BA924" s="905"/>
      <c r="BB924" s="905"/>
      <c r="BC924" s="905"/>
      <c r="BD924" s="905"/>
      <c r="BE924" s="905"/>
      <c r="BF924" s="905"/>
      <c r="BG924" s="905"/>
      <c r="BH924" s="905"/>
      <c r="BI924" s="905"/>
      <c r="BJ924" s="905"/>
      <c r="BK924" s="905"/>
      <c r="BL924" s="905"/>
      <c r="BM924" s="905"/>
      <c r="BN924" s="905"/>
      <c r="BO924" s="905"/>
      <c r="BP924" s="905"/>
      <c r="BQ924" s="905"/>
      <c r="BR924" s="905"/>
      <c r="BS924" s="905"/>
      <c r="BT924" s="905"/>
      <c r="BU924" s="905"/>
      <c r="BV924" s="728"/>
    </row>
    <row r="925" customFormat="false" ht="15" hidden="false" customHeight="false" outlineLevel="0" collapsed="false">
      <c r="Z925" s="728"/>
    </row>
    <row r="926" s="729" customFormat="true" ht="18" hidden="false" customHeight="false" outlineLevel="0" collapsed="false">
      <c r="A926" s="800" t="n">
        <f aca="false">1+A889</f>
        <v>25</v>
      </c>
      <c r="B926" s="800"/>
      <c r="C926" s="801" t="s">
        <v>664</v>
      </c>
      <c r="D926" s="881"/>
      <c r="E926" s="956"/>
      <c r="F926" s="956"/>
      <c r="G926" s="956"/>
      <c r="H926" s="600"/>
      <c r="I926" s="600"/>
      <c r="J926" s="600"/>
      <c r="K926" s="881"/>
      <c r="L926" s="881"/>
      <c r="M926" s="802"/>
      <c r="N926" s="956"/>
      <c r="O926" s="956"/>
      <c r="P926" s="600"/>
      <c r="Q926" s="600"/>
      <c r="R926" s="600"/>
      <c r="S926" s="600"/>
      <c r="T926" s="883"/>
      <c r="U926" s="883"/>
      <c r="V926" s="600"/>
      <c r="W926" s="600"/>
      <c r="X926" s="600"/>
      <c r="Z926" s="728"/>
      <c r="AQ926" s="804" t="n">
        <f aca="false">A926</f>
        <v>25</v>
      </c>
      <c r="AR926" s="804" t="str">
        <f aca="false">C926</f>
        <v>VARIABLE25</v>
      </c>
      <c r="AS926" s="805"/>
      <c r="AT926" s="806"/>
      <c r="AU926" s="805"/>
      <c r="AV926" s="805"/>
      <c r="AW926" s="805"/>
      <c r="AX926" s="805"/>
      <c r="AY926" s="805"/>
      <c r="AZ926" s="805"/>
      <c r="BA926" s="805"/>
      <c r="BB926" s="805"/>
      <c r="BC926" s="805"/>
      <c r="BD926" s="805"/>
      <c r="BE926" s="805"/>
      <c r="BF926" s="805"/>
      <c r="BG926" s="805"/>
      <c r="BH926" s="805"/>
      <c r="BI926" s="805"/>
      <c r="BJ926" s="805"/>
      <c r="BK926" s="805"/>
      <c r="BL926" s="805"/>
      <c r="BM926" s="805"/>
      <c r="BN926" s="805"/>
      <c r="BO926" s="805"/>
      <c r="BP926" s="805"/>
      <c r="BQ926" s="805"/>
      <c r="BR926" s="805"/>
      <c r="BS926" s="805"/>
      <c r="BT926" s="805"/>
      <c r="BU926" s="805"/>
    </row>
    <row r="927" s="667" customFormat="true" ht="15" hidden="false" customHeight="false" outlineLevel="0" collapsed="false">
      <c r="A927" s="884"/>
      <c r="B927" s="884"/>
      <c r="C927" s="884"/>
      <c r="D927" s="785"/>
      <c r="E927" s="785"/>
      <c r="F927" s="785"/>
      <c r="G927" s="785"/>
      <c r="H927" s="785"/>
      <c r="K927" s="785"/>
      <c r="L927" s="785"/>
      <c r="M927" s="810"/>
      <c r="N927" s="810"/>
      <c r="O927" s="810"/>
      <c r="T927" s="708"/>
      <c r="U927" s="708"/>
      <c r="Z927" s="728"/>
      <c r="AP927" s="729"/>
      <c r="AQ927" s="628"/>
      <c r="AR927" s="628"/>
      <c r="AS927" s="628"/>
      <c r="AT927" s="628"/>
      <c r="AU927" s="809" t="e">
        <f aca="false">IF($AT$44="Region",'Advanced Controls'!$A$59,#REF!)</f>
        <v>#REF!</v>
      </c>
      <c r="AV927" s="809"/>
      <c r="AW927" s="628"/>
      <c r="AX927" s="809" t="e">
        <f aca="false">IF($AT$44="Region",'Advanced Controls'!$A$60,#REF!)</f>
        <v>#REF!</v>
      </c>
      <c r="AY927" s="809"/>
      <c r="AZ927" s="628"/>
      <c r="BA927" s="809" t="e">
        <f aca="false">IF($AT$44="Region",'Advanced Controls'!$A$61,#REF!)</f>
        <v>#REF!</v>
      </c>
      <c r="BB927" s="809"/>
      <c r="BC927" s="628"/>
      <c r="BD927" s="809" t="e">
        <f aca="false">IF($AT$44="Region",'Advanced Controls'!$A$62,#REF!)</f>
        <v>#REF!</v>
      </c>
      <c r="BE927" s="809"/>
      <c r="BF927" s="628"/>
      <c r="BG927" s="809" t="e">
        <f aca="false">IF($AT$44="Region",'Advanced Controls'!$A$63,#REF!)</f>
        <v>#REF!</v>
      </c>
      <c r="BH927" s="809"/>
      <c r="BI927" s="628"/>
      <c r="BJ927" s="809" t="s">
        <v>80</v>
      </c>
      <c r="BK927" s="809"/>
      <c r="BL927" s="628"/>
      <c r="BM927" s="809" t="s">
        <v>81</v>
      </c>
      <c r="BN927" s="809"/>
      <c r="BO927" s="628"/>
      <c r="BP927" s="809" t="s">
        <v>82</v>
      </c>
      <c r="BQ927" s="809"/>
      <c r="BR927" s="628"/>
      <c r="BS927" s="809" t="s">
        <v>83</v>
      </c>
      <c r="BT927" s="809"/>
      <c r="BU927" s="628"/>
      <c r="BV927" s="729"/>
    </row>
    <row r="928" s="667" customFormat="true" ht="45.75" hidden="false" customHeight="false" outlineLevel="0" collapsed="false">
      <c r="A928" s="848" t="s">
        <v>329</v>
      </c>
      <c r="B928" s="812" t="s">
        <v>104</v>
      </c>
      <c r="C928" s="816" t="s">
        <v>330</v>
      </c>
      <c r="D928" s="907" t="s">
        <v>331</v>
      </c>
      <c r="E928" s="907" t="s">
        <v>332</v>
      </c>
      <c r="F928" s="816" t="s">
        <v>333</v>
      </c>
      <c r="G928" s="815" t="s">
        <v>326</v>
      </c>
      <c r="H928" s="816" t="s">
        <v>334</v>
      </c>
      <c r="I928" s="816" t="s">
        <v>335</v>
      </c>
      <c r="J928" s="816" t="s">
        <v>336</v>
      </c>
      <c r="K928" s="908" t="s">
        <v>337</v>
      </c>
      <c r="L928" s="818" t="s">
        <v>338</v>
      </c>
      <c r="M928" s="819" t="s">
        <v>339</v>
      </c>
      <c r="N928" s="820" t="s">
        <v>340</v>
      </c>
      <c r="O928" s="821" t="s">
        <v>341</v>
      </c>
      <c r="P928" s="821" t="s">
        <v>342</v>
      </c>
      <c r="Q928" s="807"/>
      <c r="R928" s="822" t="s">
        <v>343</v>
      </c>
      <c r="S928" s="823" t="s">
        <v>344</v>
      </c>
      <c r="T928" s="824" t="s">
        <v>345</v>
      </c>
      <c r="U928" s="823" t="s">
        <v>346</v>
      </c>
      <c r="V928" s="825" t="s">
        <v>347</v>
      </c>
      <c r="W928" s="807"/>
      <c r="X928" s="807"/>
      <c r="Z928" s="728"/>
      <c r="AP928" s="729"/>
      <c r="AQ928" s="807"/>
      <c r="AR928" s="807"/>
      <c r="AS928" s="825" t="s">
        <v>348</v>
      </c>
      <c r="AT928" s="807"/>
      <c r="AU928" s="826" t="s">
        <v>344</v>
      </c>
      <c r="AV928" s="827" t="s">
        <v>345</v>
      </c>
      <c r="AW928" s="807"/>
      <c r="AX928" s="826" t="s">
        <v>344</v>
      </c>
      <c r="AY928" s="827" t="s">
        <v>345</v>
      </c>
      <c r="AZ928" s="807"/>
      <c r="BA928" s="826" t="s">
        <v>344</v>
      </c>
      <c r="BB928" s="827" t="s">
        <v>345</v>
      </c>
      <c r="BC928" s="807"/>
      <c r="BD928" s="826" t="s">
        <v>344</v>
      </c>
      <c r="BE928" s="827" t="s">
        <v>345</v>
      </c>
      <c r="BF928" s="807"/>
      <c r="BG928" s="826" t="s">
        <v>344</v>
      </c>
      <c r="BH928" s="827" t="s">
        <v>345</v>
      </c>
      <c r="BI928" s="807"/>
      <c r="BJ928" s="826" t="s">
        <v>344</v>
      </c>
      <c r="BK928" s="827" t="s">
        <v>345</v>
      </c>
      <c r="BL928" s="807"/>
      <c r="BM928" s="826" t="s">
        <v>344</v>
      </c>
      <c r="BN928" s="827" t="s">
        <v>345</v>
      </c>
      <c r="BO928" s="807"/>
      <c r="BP928" s="826" t="s">
        <v>344</v>
      </c>
      <c r="BQ928" s="827" t="s">
        <v>345</v>
      </c>
      <c r="BR928" s="807"/>
      <c r="BS928" s="826" t="s">
        <v>344</v>
      </c>
      <c r="BT928" s="827" t="s">
        <v>345</v>
      </c>
      <c r="BU928" s="807"/>
      <c r="BV928" s="729"/>
    </row>
    <row r="929" s="667" customFormat="true" ht="15" hidden="false" customHeight="false" outlineLevel="0" collapsed="false">
      <c r="A929" s="828" t="n">
        <v>1</v>
      </c>
      <c r="B929" s="829" t="str">
        <f aca="false">CONCATENATE(E929,": ",C929)</f>
        <v>: </v>
      </c>
      <c r="C929" s="831"/>
      <c r="D929" s="831"/>
      <c r="E929" s="831"/>
      <c r="F929" s="871"/>
      <c r="G929" s="831"/>
      <c r="H929" s="832"/>
      <c r="I929" s="830"/>
      <c r="J929" s="830"/>
      <c r="K929" s="961"/>
      <c r="L929" s="834"/>
      <c r="M929" s="835"/>
      <c r="N929" s="834"/>
      <c r="O929" s="837"/>
      <c r="P929" s="833"/>
      <c r="Q929" s="838"/>
      <c r="R929" s="839"/>
      <c r="S929" s="840" t="str">
        <f aca="false">IF(R929="Y","",IF(AND(M929="",K929=""),"",IF(M929="",K929,M929)))</f>
        <v/>
      </c>
      <c r="T929" s="841" t="str">
        <f aca="false">IF(S929="","",IF($S$957="Y",U929,IF(S929&gt;=$S$949-$AB$35*$S$953,IF(S929&lt;=$S$949+$AB$35*$S$953,S929,""),"")))</f>
        <v/>
      </c>
      <c r="U929" s="840" t="str">
        <f aca="false">IF(R929="Y","",IF(AND(M929="",K929=""),"",IF(M929="",K929*O929,M929*O929)))</f>
        <v/>
      </c>
      <c r="V929" s="842" t="str">
        <f aca="false">IF(AND(N929="",L929=""),"",IF(N929="",L929,N929))</f>
        <v/>
      </c>
      <c r="W929" s="628"/>
      <c r="X929" s="628"/>
      <c r="Z929" s="728"/>
      <c r="AP929" s="729"/>
      <c r="AQ929" s="628"/>
      <c r="AR929" s="628"/>
      <c r="AS929" s="843" t="str">
        <f aca="false">$U929</f>
        <v/>
      </c>
      <c r="AT929" s="628"/>
      <c r="AU929" s="843" t="e">
        <f aca="false">IF($AT$44="region",IF($E929=AU$762,$S929,""),IF($G929=AU$762,$S929,""))</f>
        <v>#REF!</v>
      </c>
      <c r="AV929" s="843" t="e">
        <f aca="false">IF($AT$44="Region",IF($E929=AU$762,$T929,""),IF($G929=AU$762,$T929,""))</f>
        <v>#REF!</v>
      </c>
      <c r="AW929" s="628"/>
      <c r="AX929" s="843" t="e">
        <f aca="false">IF($AT$44="region",IF($E929=AX$762,$S929,""),IF($G929=AX$762,$S929,""))</f>
        <v>#REF!</v>
      </c>
      <c r="AY929" s="843" t="e">
        <f aca="false">IF($AT$44="Region",IF($E929=AX$762,$T929,""),IF($G929=AX$762,$T929,""))</f>
        <v>#REF!</v>
      </c>
      <c r="AZ929" s="628"/>
      <c r="BA929" s="843" t="e">
        <f aca="false">IF($AT$44="region",IF($E929=BA$762,$S929,""),IF($G929=BA$762,$S929,""))</f>
        <v>#REF!</v>
      </c>
      <c r="BB929" s="843" t="e">
        <f aca="false">IF($AT$44="Region",IF($E929=BA$762,$T929,""),IF($G929=BA$762,$T929,""))</f>
        <v>#REF!</v>
      </c>
      <c r="BC929" s="628"/>
      <c r="BD929" s="843" t="e">
        <f aca="false">IF($AT$44="region",IF($E929=BD$762,$S929,""),IF($G929=BD$762,$S929,""))</f>
        <v>#REF!</v>
      </c>
      <c r="BE929" s="843" t="e">
        <f aca="false">IF($AT$44="Region",IF($E929=BD$762,$T929,""),IF($G929=BD$762,$T929,""))</f>
        <v>#REF!</v>
      </c>
      <c r="BF929" s="628"/>
      <c r="BG929" s="843" t="e">
        <f aca="false">IF($AT$44="region",IF($E929=BG$762,$S929,""),IF($G929=BG$762,$S929,""))</f>
        <v>#REF!</v>
      </c>
      <c r="BH929" s="843" t="e">
        <f aca="false">IF($AT$44="Region",IF($E929=BG$762,$T929,""),IF($G929=BG$762,$T929,""))</f>
        <v>#REF!</v>
      </c>
      <c r="BI929" s="628"/>
      <c r="BJ929" s="843" t="str">
        <f aca="false">IF($E929=$BJ$47,S929,"")</f>
        <v/>
      </c>
      <c r="BK929" s="843" t="str">
        <f aca="false">IF($E929=$BJ$47,T929,"")</f>
        <v/>
      </c>
      <c r="BL929" s="628"/>
      <c r="BM929" s="843" t="str">
        <f aca="false">IF($E929=$BM$47,S929,"")</f>
        <v/>
      </c>
      <c r="BN929" s="843" t="str">
        <f aca="false">IF($E929=$BM$47,T929,"")</f>
        <v/>
      </c>
      <c r="BO929" s="628"/>
      <c r="BP929" s="843" t="str">
        <f aca="false">IF($E929=$BP$47,S929,"")</f>
        <v/>
      </c>
      <c r="BQ929" s="843" t="str">
        <f aca="false">IF($E929=$BP$47,T929,"")</f>
        <v/>
      </c>
      <c r="BR929" s="628"/>
      <c r="BS929" s="843" t="str">
        <f aca="false">IF($E929=$BS$47,S929,"")</f>
        <v/>
      </c>
      <c r="BT929" s="843" t="str">
        <f aca="false">IF($E929=$BS$47,T929,"")</f>
        <v/>
      </c>
      <c r="BU929" s="628"/>
      <c r="BV929" s="729"/>
    </row>
    <row r="930" s="667" customFormat="true" ht="15" hidden="false" customHeight="false" outlineLevel="0" collapsed="false">
      <c r="A930" s="828" t="n">
        <v>2</v>
      </c>
      <c r="B930" s="829" t="str">
        <f aca="false">CONCATENATE(E930,": ",C930)</f>
        <v>: </v>
      </c>
      <c r="C930" s="831"/>
      <c r="D930" s="831"/>
      <c r="E930" s="831"/>
      <c r="F930" s="831"/>
      <c r="G930" s="831"/>
      <c r="H930" s="832"/>
      <c r="I930" s="830"/>
      <c r="J930" s="830"/>
      <c r="K930" s="962"/>
      <c r="L930" s="834"/>
      <c r="M930" s="835"/>
      <c r="N930" s="834"/>
      <c r="O930" s="837"/>
      <c r="P930" s="833"/>
      <c r="Q930" s="838"/>
      <c r="R930" s="839"/>
      <c r="S930" s="840" t="str">
        <f aca="false">IF(R930="Y","",IF(AND(M930="",K930=""),"",IF(M930="",K930,M930)))</f>
        <v/>
      </c>
      <c r="T930" s="841" t="str">
        <f aca="false">IF(S930="","",IF($S$957="Y",U930,IF(S930&gt;=$S$949-$AB$35*$S$953,IF(S930&lt;=$S$949+$AB$35*$S$953,S930,""),"")))</f>
        <v/>
      </c>
      <c r="U930" s="840" t="str">
        <f aca="false">IF(R930="Y","",IF(AND(M930="",K930=""),"",IF(M930="",K930*O930,M930*O930)))</f>
        <v/>
      </c>
      <c r="V930" s="842" t="str">
        <f aca="false">IF(AND(N930="",L930=""),"",IF(N930="",L930,N930))</f>
        <v/>
      </c>
      <c r="W930" s="628"/>
      <c r="X930" s="628"/>
      <c r="Z930" s="728"/>
      <c r="AP930" s="729"/>
      <c r="AQ930" s="628"/>
      <c r="AR930" s="628"/>
      <c r="AS930" s="844"/>
      <c r="AT930" s="628"/>
      <c r="AU930" s="843" t="e">
        <f aca="false">IF($AT$44="region",IF($E930=AU$762,$S930,""),IF($G930=AU$762,$S930,""))</f>
        <v>#REF!</v>
      </c>
      <c r="AV930" s="843" t="e">
        <f aca="false">IF($AT$44="Region",IF($E930=AU$762,$T930,""),IF($G930=AU$762,$T930,""))</f>
        <v>#REF!</v>
      </c>
      <c r="AW930" s="628"/>
      <c r="AX930" s="843" t="e">
        <f aca="false">IF($AT$44="region",IF($E930=AX$762,$S930,""),IF($G930=AX$762,$S930,""))</f>
        <v>#REF!</v>
      </c>
      <c r="AY930" s="843" t="e">
        <f aca="false">IF($AT$44="Region",IF($E930=AX$762,$T930,""),IF($G930=AX$762,$T930,""))</f>
        <v>#REF!</v>
      </c>
      <c r="AZ930" s="628"/>
      <c r="BA930" s="843" t="e">
        <f aca="false">IF($AT$44="region",IF($E930=BA$762,$S930,""),IF($G930=BA$762,$S930,""))</f>
        <v>#REF!</v>
      </c>
      <c r="BB930" s="843" t="e">
        <f aca="false">IF($AT$44="Region",IF($E930=BA$762,$T930,""),IF($G930=BA$762,$T930,""))</f>
        <v>#REF!</v>
      </c>
      <c r="BC930" s="628"/>
      <c r="BD930" s="843" t="e">
        <f aca="false">IF($AT$44="region",IF($E930=BD$762,$S930,""),IF($G930=BD$762,$S930,""))</f>
        <v>#REF!</v>
      </c>
      <c r="BE930" s="843" t="e">
        <f aca="false">IF($AT$44="Region",IF($E930=BD$762,$T930,""),IF($G930=BD$762,$T930,""))</f>
        <v>#REF!</v>
      </c>
      <c r="BF930" s="628"/>
      <c r="BG930" s="843" t="e">
        <f aca="false">IF($AT$44="region",IF($E930=BG$762,$S930,""),IF($G930=BG$762,$S930,""))</f>
        <v>#REF!</v>
      </c>
      <c r="BH930" s="843" t="e">
        <f aca="false">IF($AT$44="Region",IF($E930=BG$762,$T930,""),IF($G930=BG$762,$T930,""))</f>
        <v>#REF!</v>
      </c>
      <c r="BI930" s="628"/>
      <c r="BJ930" s="843" t="str">
        <f aca="false">IF($E930=$BJ$47,S930,"")</f>
        <v/>
      </c>
      <c r="BK930" s="843" t="str">
        <f aca="false">IF($E930=$BJ$47,T930,"")</f>
        <v/>
      </c>
      <c r="BL930" s="628"/>
      <c r="BM930" s="843" t="str">
        <f aca="false">IF($E930=$BM$47,S930,"")</f>
        <v/>
      </c>
      <c r="BN930" s="843" t="str">
        <f aca="false">IF($E930=$BM$47,T930,"")</f>
        <v/>
      </c>
      <c r="BO930" s="628"/>
      <c r="BP930" s="843" t="str">
        <f aca="false">IF($E930=$BP$47,S930,"")</f>
        <v/>
      </c>
      <c r="BQ930" s="843" t="str">
        <f aca="false">IF($E930=$BP$47,T930,"")</f>
        <v/>
      </c>
      <c r="BR930" s="628"/>
      <c r="BS930" s="843" t="str">
        <f aca="false">IF($E930=$BS$47,S930,"")</f>
        <v/>
      </c>
      <c r="BT930" s="843" t="str">
        <f aca="false">IF($E930=$BS$47,T930,"")</f>
        <v/>
      </c>
      <c r="BU930" s="628"/>
      <c r="BV930" s="729"/>
    </row>
    <row r="931" s="667" customFormat="true" ht="12" hidden="false" customHeight="true" outlineLevel="0" collapsed="false">
      <c r="A931" s="828" t="n">
        <v>3</v>
      </c>
      <c r="B931" s="829" t="str">
        <f aca="false">CONCATENATE(E931,": ",C931)</f>
        <v>: </v>
      </c>
      <c r="C931" s="830"/>
      <c r="D931" s="830"/>
      <c r="E931" s="831"/>
      <c r="F931" s="830"/>
      <c r="G931" s="831"/>
      <c r="H931" s="832"/>
      <c r="I931" s="830"/>
      <c r="J931" s="830"/>
      <c r="K931" s="963"/>
      <c r="L931" s="834"/>
      <c r="M931" s="835"/>
      <c r="N931" s="834"/>
      <c r="O931" s="837"/>
      <c r="P931" s="833"/>
      <c r="Q931" s="838"/>
      <c r="R931" s="839"/>
      <c r="S931" s="840" t="str">
        <f aca="false">IF(R931="Y","",IF(AND(M931="",K931=""),"",IF(M931="",K931,M931)))</f>
        <v/>
      </c>
      <c r="T931" s="841" t="str">
        <f aca="false">IF(S931="","",IF($S$957="Y",U931,IF(S931&gt;=$S$949-$AB$35*$S$953,IF(S931&lt;=$S$949+$AB$35*$S$953,S931,""),"")))</f>
        <v/>
      </c>
      <c r="U931" s="840" t="str">
        <f aca="false">IF(R931="Y","",IF(AND(M931="",K931=""),"",IF(M931="",K931*O931,M931*O931)))</f>
        <v/>
      </c>
      <c r="V931" s="842" t="str">
        <f aca="false">IF(AND(N931="",L931=""),"",IF(N931="",L931,N931))</f>
        <v/>
      </c>
      <c r="W931" s="628"/>
      <c r="X931" s="628"/>
      <c r="Z931" s="728"/>
      <c r="AP931" s="729"/>
      <c r="AQ931" s="628"/>
      <c r="AR931" s="628"/>
      <c r="AS931" s="810"/>
      <c r="AT931" s="628"/>
      <c r="AU931" s="843" t="e">
        <f aca="false">IF($AT$44="region",IF($E931=AU$762,$S931,""),IF($G931=AU$762,$S931,""))</f>
        <v>#REF!</v>
      </c>
      <c r="AV931" s="843" t="e">
        <f aca="false">IF($AT$44="Region",IF($E931=AU$762,$T931,""),IF($G931=AU$762,$T931,""))</f>
        <v>#REF!</v>
      </c>
      <c r="AW931" s="628"/>
      <c r="AX931" s="843" t="e">
        <f aca="false">IF($AT$44="region",IF($E931=AX$762,$S931,""),IF($G931=AX$762,$S931,""))</f>
        <v>#REF!</v>
      </c>
      <c r="AY931" s="843" t="e">
        <f aca="false">IF($AT$44="Region",IF($E931=AX$762,$T931,""),IF($G931=AX$762,$T931,""))</f>
        <v>#REF!</v>
      </c>
      <c r="AZ931" s="628"/>
      <c r="BA931" s="843" t="e">
        <f aca="false">IF($AT$44="region",IF($E931=BA$762,$S931,""),IF($G931=BA$762,$S931,""))</f>
        <v>#REF!</v>
      </c>
      <c r="BB931" s="843" t="e">
        <f aca="false">IF($AT$44="Region",IF($E931=BA$762,$T931,""),IF($G931=BA$762,$T931,""))</f>
        <v>#REF!</v>
      </c>
      <c r="BC931" s="628"/>
      <c r="BD931" s="843" t="e">
        <f aca="false">IF($AT$44="region",IF($E931=BD$762,$S931,""),IF($G931=BD$762,$S931,""))</f>
        <v>#REF!</v>
      </c>
      <c r="BE931" s="843" t="e">
        <f aca="false">IF($AT$44="Region",IF($E931=BD$762,$T931,""),IF($G931=BD$762,$T931,""))</f>
        <v>#REF!</v>
      </c>
      <c r="BF931" s="628"/>
      <c r="BG931" s="843" t="e">
        <f aca="false">IF($AT$44="region",IF($E931=BG$762,$S931,""),IF($G931=BG$762,$S931,""))</f>
        <v>#REF!</v>
      </c>
      <c r="BH931" s="843" t="e">
        <f aca="false">IF($AT$44="Region",IF($E931=BG$762,$T931,""),IF($G931=BG$762,$T931,""))</f>
        <v>#REF!</v>
      </c>
      <c r="BI931" s="628"/>
      <c r="BJ931" s="843" t="str">
        <f aca="false">IF($E931=$BJ$47,S931,"")</f>
        <v/>
      </c>
      <c r="BK931" s="843" t="str">
        <f aca="false">IF($E931=$BJ$47,T931,"")</f>
        <v/>
      </c>
      <c r="BL931" s="628"/>
      <c r="BM931" s="843" t="str">
        <f aca="false">IF($E931=$BM$47,S931,"")</f>
        <v/>
      </c>
      <c r="BN931" s="843" t="str">
        <f aca="false">IF($E931=$BM$47,T931,"")</f>
        <v/>
      </c>
      <c r="BO931" s="628"/>
      <c r="BP931" s="843" t="str">
        <f aca="false">IF($E931=$BP$47,S931,"")</f>
        <v/>
      </c>
      <c r="BQ931" s="843" t="str">
        <f aca="false">IF($E931=$BP$47,T931,"")</f>
        <v/>
      </c>
      <c r="BR931" s="628"/>
      <c r="BS931" s="843" t="str">
        <f aca="false">IF($E931=$BS$47,S931,"")</f>
        <v/>
      </c>
      <c r="BT931" s="843" t="str">
        <f aca="false">IF($E931=$BS$47,T931,"")</f>
        <v/>
      </c>
      <c r="BU931" s="628"/>
      <c r="BV931" s="729"/>
    </row>
    <row r="932" s="667" customFormat="true" ht="15" hidden="false" customHeight="false" outlineLevel="0" collapsed="false">
      <c r="A932" s="828" t="n">
        <v>4</v>
      </c>
      <c r="B932" s="829" t="str">
        <f aca="false">CONCATENATE(E932,": ",C932)</f>
        <v>: </v>
      </c>
      <c r="C932" s="830"/>
      <c r="D932" s="830"/>
      <c r="E932" s="831"/>
      <c r="F932" s="830"/>
      <c r="G932" s="831"/>
      <c r="H932" s="832"/>
      <c r="I932" s="830"/>
      <c r="J932" s="830"/>
      <c r="K932" s="963"/>
      <c r="L932" s="834"/>
      <c r="M932" s="835"/>
      <c r="N932" s="834"/>
      <c r="O932" s="837"/>
      <c r="P932" s="833"/>
      <c r="Q932" s="838"/>
      <c r="R932" s="839"/>
      <c r="S932" s="840" t="str">
        <f aca="false">IF(R932="Y","",IF(AND(M932="",K932=""),"",IF(M932="",K932,M932)))</f>
        <v/>
      </c>
      <c r="T932" s="841" t="str">
        <f aca="false">IF(S932="","",IF($S$957="Y",U932,IF(S932&gt;=$S$949-$AB$35*$S$953,IF(S932&lt;=$S$949+$AB$35*$S$953,S932,""),"")))</f>
        <v/>
      </c>
      <c r="U932" s="840" t="str">
        <f aca="false">IF(R932="Y","",IF(AND(M932="",K932=""),"",IF(M932="",K932*O932,M932*O932)))</f>
        <v/>
      </c>
      <c r="V932" s="842" t="str">
        <f aca="false">IF(AND(N932="",L932=""),"",IF(N932="",L932,N932))</f>
        <v/>
      </c>
      <c r="W932" s="628"/>
      <c r="X932" s="628"/>
      <c r="Z932" s="728"/>
      <c r="AP932" s="729"/>
      <c r="AQ932" s="628"/>
      <c r="AR932" s="628"/>
      <c r="AS932" s="844"/>
      <c r="AT932" s="628"/>
      <c r="AU932" s="843" t="e">
        <f aca="false">IF($AT$44="region",IF($E932=AU$762,$S932,""),IF($G932=AU$762,$S932,""))</f>
        <v>#REF!</v>
      </c>
      <c r="AV932" s="843" t="e">
        <f aca="false">IF($AT$44="Region",IF($E932=AU$762,$T932,""),IF($G932=AU$762,$T932,""))</f>
        <v>#REF!</v>
      </c>
      <c r="AW932" s="628"/>
      <c r="AX932" s="843" t="e">
        <f aca="false">IF($AT$44="region",IF($E932=AX$762,$S932,""),IF($G932=AX$762,$S932,""))</f>
        <v>#REF!</v>
      </c>
      <c r="AY932" s="843" t="e">
        <f aca="false">IF($AT$44="Region",IF($E932=AX$762,$T932,""),IF($G932=AX$762,$T932,""))</f>
        <v>#REF!</v>
      </c>
      <c r="AZ932" s="628"/>
      <c r="BA932" s="843" t="e">
        <f aca="false">IF($AT$44="region",IF($E932=BA$762,$S932,""),IF($G932=BA$762,$S932,""))</f>
        <v>#REF!</v>
      </c>
      <c r="BB932" s="843" t="e">
        <f aca="false">IF($AT$44="Region",IF($E932=BA$762,$T932,""),IF($G932=BA$762,$T932,""))</f>
        <v>#REF!</v>
      </c>
      <c r="BC932" s="628"/>
      <c r="BD932" s="843" t="e">
        <f aca="false">IF($AT$44="region",IF($E932=BD$762,$S932,""),IF($G932=BD$762,$S932,""))</f>
        <v>#REF!</v>
      </c>
      <c r="BE932" s="843" t="e">
        <f aca="false">IF($AT$44="Region",IF($E932=BD$762,$T932,""),IF($G932=BD$762,$T932,""))</f>
        <v>#REF!</v>
      </c>
      <c r="BF932" s="628"/>
      <c r="BG932" s="843" t="e">
        <f aca="false">IF($AT$44="region",IF($E932=BG$762,$S932,""),IF($G932=BG$762,$S932,""))</f>
        <v>#REF!</v>
      </c>
      <c r="BH932" s="843" t="e">
        <f aca="false">IF($AT$44="Region",IF($E932=BG$762,$T932,""),IF($G932=BG$762,$T932,""))</f>
        <v>#REF!</v>
      </c>
      <c r="BI932" s="628"/>
      <c r="BJ932" s="843" t="str">
        <f aca="false">IF($E932=$BJ$47,S932,"")</f>
        <v/>
      </c>
      <c r="BK932" s="843" t="str">
        <f aca="false">IF($E932=$BJ$47,T932,"")</f>
        <v/>
      </c>
      <c r="BL932" s="628"/>
      <c r="BM932" s="843" t="str">
        <f aca="false">IF($E932=$BM$47,S932,"")</f>
        <v/>
      </c>
      <c r="BN932" s="843" t="str">
        <f aca="false">IF($E932=$BM$47,T932,"")</f>
        <v/>
      </c>
      <c r="BO932" s="628"/>
      <c r="BP932" s="843" t="str">
        <f aca="false">IF($E932=$BP$47,S932,"")</f>
        <v/>
      </c>
      <c r="BQ932" s="843" t="str">
        <f aca="false">IF($E932=$BP$47,T932,"")</f>
        <v/>
      </c>
      <c r="BR932" s="628"/>
      <c r="BS932" s="843" t="str">
        <f aca="false">IF($E932=$BS$47,S932,"")</f>
        <v/>
      </c>
      <c r="BT932" s="843" t="str">
        <f aca="false">IF($E932=$BS$47,T932,"")</f>
        <v/>
      </c>
      <c r="BU932" s="628"/>
      <c r="BV932" s="729"/>
    </row>
    <row r="933" s="667" customFormat="true" ht="15" hidden="false" customHeight="false" outlineLevel="0" collapsed="false">
      <c r="A933" s="828" t="n">
        <v>5</v>
      </c>
      <c r="B933" s="829" t="str">
        <f aca="false">CONCATENATE(E933,": ",C933)</f>
        <v>: </v>
      </c>
      <c r="C933" s="830"/>
      <c r="D933" s="830"/>
      <c r="E933" s="831"/>
      <c r="F933" s="830"/>
      <c r="G933" s="831"/>
      <c r="H933" s="832"/>
      <c r="I933" s="830"/>
      <c r="J933" s="830"/>
      <c r="K933" s="963"/>
      <c r="L933" s="834"/>
      <c r="M933" s="835"/>
      <c r="N933" s="834"/>
      <c r="O933" s="837"/>
      <c r="P933" s="833"/>
      <c r="Q933" s="838"/>
      <c r="R933" s="839"/>
      <c r="S933" s="840" t="str">
        <f aca="false">IF(R933="Y","",IF(AND(M933="",K933=""),"",IF(M933="",K933,M933)))</f>
        <v/>
      </c>
      <c r="T933" s="841" t="str">
        <f aca="false">IF(S933="","",IF($S$957="Y",U933,IF(S933&gt;=$S$949-$AB$35*$S$953,IF(S933&lt;=$S$949+$AB$35*$S$953,S933,""),"")))</f>
        <v/>
      </c>
      <c r="U933" s="840" t="str">
        <f aca="false">IF(R933="Y","",IF(AND(M933="",K933=""),"",IF(M933="",K933*O933,M933*O933)))</f>
        <v/>
      </c>
      <c r="V933" s="842" t="str">
        <f aca="false">IF(AND(N933="",L933=""),"",IF(N933="",L933,N933))</f>
        <v/>
      </c>
      <c r="W933" s="628"/>
      <c r="X933" s="628"/>
      <c r="Z933" s="728"/>
      <c r="AP933" s="729"/>
      <c r="AQ933" s="628"/>
      <c r="AR933" s="628"/>
      <c r="AS933" s="844"/>
      <c r="AT933" s="628"/>
      <c r="AU933" s="843" t="e">
        <f aca="false">IF($AT$44="region",IF($E933=AU$762,$S933,""),IF($G933=AU$762,$S933,""))</f>
        <v>#REF!</v>
      </c>
      <c r="AV933" s="843" t="e">
        <f aca="false">IF($AT$44="Region",IF($E933=AU$762,$T933,""),IF($G933=AU$762,$T933,""))</f>
        <v>#REF!</v>
      </c>
      <c r="AW933" s="628"/>
      <c r="AX933" s="843" t="e">
        <f aca="false">IF($AT$44="region",IF($E933=AX$762,$S933,""),IF($G933=AX$762,$S933,""))</f>
        <v>#REF!</v>
      </c>
      <c r="AY933" s="843" t="e">
        <f aca="false">IF($AT$44="Region",IF($E933=AX$762,$T933,""),IF($G933=AX$762,$T933,""))</f>
        <v>#REF!</v>
      </c>
      <c r="AZ933" s="628"/>
      <c r="BA933" s="843" t="e">
        <f aca="false">IF($AT$44="region",IF($E933=BA$762,$S933,""),IF($G933=BA$762,$S933,""))</f>
        <v>#REF!</v>
      </c>
      <c r="BB933" s="843" t="e">
        <f aca="false">IF($AT$44="Region",IF($E933=BA$762,$T933,""),IF($G933=BA$762,$T933,""))</f>
        <v>#REF!</v>
      </c>
      <c r="BC933" s="628"/>
      <c r="BD933" s="843" t="e">
        <f aca="false">IF($AT$44="region",IF($E933=BD$762,$S933,""),IF($G933=BD$762,$S933,""))</f>
        <v>#REF!</v>
      </c>
      <c r="BE933" s="843" t="e">
        <f aca="false">IF($AT$44="Region",IF($E933=BD$762,$T933,""),IF($G933=BD$762,$T933,""))</f>
        <v>#REF!</v>
      </c>
      <c r="BF933" s="628"/>
      <c r="BG933" s="843" t="e">
        <f aca="false">IF($AT$44="region",IF($E933=BG$762,$S933,""),IF($G933=BG$762,$S933,""))</f>
        <v>#REF!</v>
      </c>
      <c r="BH933" s="843" t="e">
        <f aca="false">IF($AT$44="Region",IF($E933=BG$762,$T933,""),IF($G933=BG$762,$T933,""))</f>
        <v>#REF!</v>
      </c>
      <c r="BI933" s="628"/>
      <c r="BJ933" s="843" t="str">
        <f aca="false">IF($E933=$BJ$47,S933,"")</f>
        <v/>
      </c>
      <c r="BK933" s="843" t="str">
        <f aca="false">IF($E933=$BJ$47,T933,"")</f>
        <v/>
      </c>
      <c r="BL933" s="628"/>
      <c r="BM933" s="843" t="str">
        <f aca="false">IF($E933=$BM$47,S933,"")</f>
        <v/>
      </c>
      <c r="BN933" s="843" t="str">
        <f aca="false">IF($E933=$BM$47,T933,"")</f>
        <v/>
      </c>
      <c r="BO933" s="628"/>
      <c r="BP933" s="843" t="str">
        <f aca="false">IF($E933=$BP$47,S933,"")</f>
        <v/>
      </c>
      <c r="BQ933" s="843" t="str">
        <f aca="false">IF($E933=$BP$47,T933,"")</f>
        <v/>
      </c>
      <c r="BR933" s="628"/>
      <c r="BS933" s="843" t="str">
        <f aca="false">IF($E933=$BS$47,S933,"")</f>
        <v/>
      </c>
      <c r="BT933" s="843" t="str">
        <f aca="false">IF($E933=$BS$47,T933,"")</f>
        <v/>
      </c>
      <c r="BU933" s="628"/>
      <c r="BV933" s="729"/>
    </row>
    <row r="934" s="667" customFormat="true" ht="15" hidden="false" customHeight="false" outlineLevel="0" collapsed="false">
      <c r="A934" s="828" t="n">
        <v>6</v>
      </c>
      <c r="B934" s="829" t="str">
        <f aca="false">CONCATENATE(E934,": ",C934)</f>
        <v>: </v>
      </c>
      <c r="C934" s="830"/>
      <c r="D934" s="830"/>
      <c r="E934" s="831"/>
      <c r="F934" s="830"/>
      <c r="G934" s="831"/>
      <c r="H934" s="832"/>
      <c r="I934" s="830"/>
      <c r="J934" s="830"/>
      <c r="K934" s="963"/>
      <c r="L934" s="834"/>
      <c r="M934" s="835"/>
      <c r="N934" s="834"/>
      <c r="O934" s="837"/>
      <c r="P934" s="833"/>
      <c r="Q934" s="838"/>
      <c r="R934" s="839"/>
      <c r="S934" s="840" t="str">
        <f aca="false">IF(R934="Y","",IF(AND(M934="",K934=""),"",IF(M934="",K934,M934)))</f>
        <v/>
      </c>
      <c r="T934" s="841" t="str">
        <f aca="false">IF(S934="","",IF($S$957="Y",U934,IF(S934&gt;=$S$949-$AB$35*$S$953,IF(S934&lt;=$S$949+$AB$35*$S$953,S934,""),"")))</f>
        <v/>
      </c>
      <c r="U934" s="840" t="str">
        <f aca="false">IF(R934="Y","",IF(AND(M934="",K934=""),"",IF(M934="",K934*O934,M934*O934)))</f>
        <v/>
      </c>
      <c r="V934" s="842" t="str">
        <f aca="false">IF(AND(N934="",L934=""),"",IF(N934="",L934,N934))</f>
        <v/>
      </c>
      <c r="W934" s="628"/>
      <c r="X934" s="628"/>
      <c r="Z934" s="728"/>
      <c r="AP934" s="729"/>
      <c r="AQ934" s="628"/>
      <c r="AR934" s="628"/>
      <c r="AS934" s="844"/>
      <c r="AT934" s="628"/>
      <c r="AU934" s="843" t="e">
        <f aca="false">IF($AT$44="region",IF($E934=AU$762,$S934,""),IF($G934=AU$762,$S934,""))</f>
        <v>#REF!</v>
      </c>
      <c r="AV934" s="843" t="e">
        <f aca="false">IF($AT$44="Region",IF($E934=AU$762,$T934,""),IF($G934=AU$762,$T934,""))</f>
        <v>#REF!</v>
      </c>
      <c r="AW934" s="628"/>
      <c r="AX934" s="843" t="e">
        <f aca="false">IF($AT$44="region",IF($E934=AX$762,$S934,""),IF($G934=AX$762,$S934,""))</f>
        <v>#REF!</v>
      </c>
      <c r="AY934" s="843" t="e">
        <f aca="false">IF($AT$44="Region",IF($E934=AX$762,$T934,""),IF($G934=AX$762,$T934,""))</f>
        <v>#REF!</v>
      </c>
      <c r="AZ934" s="628"/>
      <c r="BA934" s="843" t="e">
        <f aca="false">IF($AT$44="region",IF($E934=BA$762,$S934,""),IF($G934=BA$762,$S934,""))</f>
        <v>#REF!</v>
      </c>
      <c r="BB934" s="843" t="e">
        <f aca="false">IF($AT$44="Region",IF($E934=BA$762,$T934,""),IF($G934=BA$762,$T934,""))</f>
        <v>#REF!</v>
      </c>
      <c r="BC934" s="628"/>
      <c r="BD934" s="843" t="e">
        <f aca="false">IF($AT$44="region",IF($E934=BD$762,$S934,""),IF($G934=BD$762,$S934,""))</f>
        <v>#REF!</v>
      </c>
      <c r="BE934" s="843" t="e">
        <f aca="false">IF($AT$44="Region",IF($E934=BD$762,$T934,""),IF($G934=BD$762,$T934,""))</f>
        <v>#REF!</v>
      </c>
      <c r="BF934" s="628"/>
      <c r="BG934" s="843" t="e">
        <f aca="false">IF($AT$44="region",IF($E934=BG$762,$S934,""),IF($G934=BG$762,$S934,""))</f>
        <v>#REF!</v>
      </c>
      <c r="BH934" s="843" t="e">
        <f aca="false">IF($AT$44="Region",IF($E934=BG$762,$T934,""),IF($G934=BG$762,$T934,""))</f>
        <v>#REF!</v>
      </c>
      <c r="BI934" s="628"/>
      <c r="BJ934" s="843" t="str">
        <f aca="false">IF($E934=$BJ$47,S934,"")</f>
        <v/>
      </c>
      <c r="BK934" s="843" t="str">
        <f aca="false">IF($E934=$BJ$47,T934,"")</f>
        <v/>
      </c>
      <c r="BL934" s="628"/>
      <c r="BM934" s="843" t="str">
        <f aca="false">IF($E934=$BM$47,S934,"")</f>
        <v/>
      </c>
      <c r="BN934" s="843" t="str">
        <f aca="false">IF($E934=$BM$47,T934,"")</f>
        <v/>
      </c>
      <c r="BO934" s="628"/>
      <c r="BP934" s="843" t="str">
        <f aca="false">IF($E934=$BP$47,S934,"")</f>
        <v/>
      </c>
      <c r="BQ934" s="843" t="str">
        <f aca="false">IF($E934=$BP$47,T934,"")</f>
        <v/>
      </c>
      <c r="BR934" s="628"/>
      <c r="BS934" s="843" t="str">
        <f aca="false">IF($E934=$BS$47,S934,"")</f>
        <v/>
      </c>
      <c r="BT934" s="843" t="str">
        <f aca="false">IF($E934=$BS$47,T934,"")</f>
        <v/>
      </c>
      <c r="BU934" s="628"/>
      <c r="BV934" s="729"/>
    </row>
    <row r="935" s="667" customFormat="true" ht="15" hidden="false" customHeight="false" outlineLevel="0" collapsed="false">
      <c r="A935" s="828" t="n">
        <v>7</v>
      </c>
      <c r="B935" s="829" t="str">
        <f aca="false">CONCATENATE(E935,": ",C935)</f>
        <v>: </v>
      </c>
      <c r="C935" s="830"/>
      <c r="D935" s="830"/>
      <c r="E935" s="831"/>
      <c r="F935" s="830"/>
      <c r="G935" s="831"/>
      <c r="H935" s="832"/>
      <c r="I935" s="830"/>
      <c r="J935" s="830"/>
      <c r="K935" s="833"/>
      <c r="L935" s="834"/>
      <c r="M935" s="835"/>
      <c r="N935" s="837"/>
      <c r="O935" s="837"/>
      <c r="P935" s="833"/>
      <c r="Q935" s="838"/>
      <c r="R935" s="839"/>
      <c r="S935" s="840" t="str">
        <f aca="false">IF(R935="Y","",IF(AND(M935="",K935=""),"",IF(M935="",K935,M935)))</f>
        <v/>
      </c>
      <c r="T935" s="841" t="str">
        <f aca="false">IF(S935="","",IF($S$957="Y",U935,IF(S935&gt;=$S$949-$AB$35*$S$953,IF(S935&lt;=$S$949+$AB$35*$S$953,S935,""),"")))</f>
        <v/>
      </c>
      <c r="U935" s="840" t="str">
        <f aca="false">IF(R935="Y","",IF(AND(M935="",K935=""),"",IF(M935="",K935*O935,M935*O935)))</f>
        <v/>
      </c>
      <c r="V935" s="842" t="str">
        <f aca="false">IF(AND(N935="",L935=""),"",IF(N935="",L935,N935))</f>
        <v/>
      </c>
      <c r="W935" s="628"/>
      <c r="X935" s="628"/>
      <c r="Z935" s="728"/>
      <c r="AP935" s="729"/>
      <c r="AQ935" s="628"/>
      <c r="AR935" s="628"/>
      <c r="AS935" s="844"/>
      <c r="AT935" s="628"/>
      <c r="AU935" s="843" t="e">
        <f aca="false">IF($AT$44="region",IF($E935=AU$762,$S935,""),IF($G935=AU$762,$S935,""))</f>
        <v>#REF!</v>
      </c>
      <c r="AV935" s="843" t="e">
        <f aca="false">IF($AT$44="Region",IF($E935=AU$762,$T935,""),IF($G935=AU$762,$T935,""))</f>
        <v>#REF!</v>
      </c>
      <c r="AW935" s="628"/>
      <c r="AX935" s="843" t="e">
        <f aca="false">IF($AT$44="region",IF($E935=AX$762,$S935,""),IF($G935=AX$762,$S935,""))</f>
        <v>#REF!</v>
      </c>
      <c r="AY935" s="843" t="e">
        <f aca="false">IF($AT$44="Region",IF($E935=AX$762,$T935,""),IF($G935=AX$762,$T935,""))</f>
        <v>#REF!</v>
      </c>
      <c r="AZ935" s="628"/>
      <c r="BA935" s="843" t="e">
        <f aca="false">IF($AT$44="region",IF($E935=BA$762,$S935,""),IF($G935=BA$762,$S935,""))</f>
        <v>#REF!</v>
      </c>
      <c r="BB935" s="843" t="e">
        <f aca="false">IF($AT$44="Region",IF($E935=BA$762,$T935,""),IF($G935=BA$762,$T935,""))</f>
        <v>#REF!</v>
      </c>
      <c r="BC935" s="628"/>
      <c r="BD935" s="843" t="e">
        <f aca="false">IF($AT$44="region",IF($E935=BD$762,$S935,""),IF($G935=BD$762,$S935,""))</f>
        <v>#REF!</v>
      </c>
      <c r="BE935" s="843" t="e">
        <f aca="false">IF($AT$44="Region",IF($E935=BD$762,$T935,""),IF($G935=BD$762,$T935,""))</f>
        <v>#REF!</v>
      </c>
      <c r="BF935" s="628"/>
      <c r="BG935" s="843" t="e">
        <f aca="false">IF($AT$44="region",IF($E935=BG$762,$S935,""),IF($G935=BG$762,$S935,""))</f>
        <v>#REF!</v>
      </c>
      <c r="BH935" s="843" t="e">
        <f aca="false">IF($AT$44="Region",IF($E935=BG$762,$T935,""),IF($G935=BG$762,$T935,""))</f>
        <v>#REF!</v>
      </c>
      <c r="BI935" s="628"/>
      <c r="BJ935" s="843" t="str">
        <f aca="false">IF($E935=$BJ$47,S935,"")</f>
        <v/>
      </c>
      <c r="BK935" s="843" t="str">
        <f aca="false">IF($E935=$BJ$47,T935,"")</f>
        <v/>
      </c>
      <c r="BL935" s="628"/>
      <c r="BM935" s="843" t="str">
        <f aca="false">IF($E935=$BM$47,S935,"")</f>
        <v/>
      </c>
      <c r="BN935" s="843" t="str">
        <f aca="false">IF($E935=$BM$47,T935,"")</f>
        <v/>
      </c>
      <c r="BO935" s="628"/>
      <c r="BP935" s="843" t="str">
        <f aca="false">IF($E935=$BP$47,S935,"")</f>
        <v/>
      </c>
      <c r="BQ935" s="843" t="str">
        <f aca="false">IF($E935=$BP$47,T935,"")</f>
        <v/>
      </c>
      <c r="BR935" s="628"/>
      <c r="BS935" s="843" t="str">
        <f aca="false">IF($E935=$BS$47,S935,"")</f>
        <v/>
      </c>
      <c r="BT935" s="843" t="str">
        <f aca="false">IF($E935=$BS$47,T935,"")</f>
        <v/>
      </c>
      <c r="BU935" s="628"/>
      <c r="BV935" s="729"/>
    </row>
    <row r="936" s="667" customFormat="true" ht="15" hidden="false" customHeight="false" outlineLevel="0" collapsed="false">
      <c r="A936" s="828" t="n">
        <v>8</v>
      </c>
      <c r="B936" s="829" t="str">
        <f aca="false">CONCATENATE(E936,": ",C936)</f>
        <v>: </v>
      </c>
      <c r="C936" s="830"/>
      <c r="D936" s="830"/>
      <c r="E936" s="831"/>
      <c r="F936" s="830"/>
      <c r="G936" s="831"/>
      <c r="H936" s="832"/>
      <c r="I936" s="830"/>
      <c r="J936" s="830"/>
      <c r="K936" s="833"/>
      <c r="L936" s="834"/>
      <c r="M936" s="835"/>
      <c r="N936" s="837"/>
      <c r="O936" s="837"/>
      <c r="P936" s="833"/>
      <c r="Q936" s="838"/>
      <c r="R936" s="839"/>
      <c r="S936" s="840" t="str">
        <f aca="false">IF(R936="Y","",IF(AND(M936="",K936=""),"",IF(M936="",K936,M936)))</f>
        <v/>
      </c>
      <c r="T936" s="841" t="str">
        <f aca="false">IF(S936="","",IF($S$957="Y",U936,IF(S936&gt;=$S$949-$AB$35*$S$953,IF(S936&lt;=$S$949+$AB$35*$S$953,S936,""),"")))</f>
        <v/>
      </c>
      <c r="U936" s="840" t="str">
        <f aca="false">IF(R936="Y","",IF(AND(M936="",K936=""),"",IF(M936="",K936*O936,M936*O936)))</f>
        <v/>
      </c>
      <c r="V936" s="842" t="str">
        <f aca="false">IF(AND(N936="",L936=""),"",IF(N936="",L936,N936))</f>
        <v/>
      </c>
      <c r="W936" s="628"/>
      <c r="X936" s="628"/>
      <c r="Z936" s="728"/>
      <c r="AP936" s="729"/>
      <c r="AQ936" s="628"/>
      <c r="AR936" s="628"/>
      <c r="AS936" s="844"/>
      <c r="AT936" s="628"/>
      <c r="AU936" s="843" t="e">
        <f aca="false">IF($AT$44="region",IF($E936=AU$762,$S936,""),IF($G936=AU$762,$S936,""))</f>
        <v>#REF!</v>
      </c>
      <c r="AV936" s="843" t="e">
        <f aca="false">IF($AT$44="Region",IF($E936=AU$762,$T936,""),IF($G936=AU$762,$T936,""))</f>
        <v>#REF!</v>
      </c>
      <c r="AW936" s="628"/>
      <c r="AX936" s="843" t="e">
        <f aca="false">IF($AT$44="region",IF($E936=AX$762,$S936,""),IF($G936=AX$762,$S936,""))</f>
        <v>#REF!</v>
      </c>
      <c r="AY936" s="843" t="e">
        <f aca="false">IF($AT$44="Region",IF($E936=AX$762,$T936,""),IF($G936=AX$762,$T936,""))</f>
        <v>#REF!</v>
      </c>
      <c r="AZ936" s="628"/>
      <c r="BA936" s="843" t="e">
        <f aca="false">IF($AT$44="region",IF($E936=BA$762,$S936,""),IF($G936=BA$762,$S936,""))</f>
        <v>#REF!</v>
      </c>
      <c r="BB936" s="843" t="e">
        <f aca="false">IF($AT$44="Region",IF($E936=BA$762,$T936,""),IF($G936=BA$762,$T936,""))</f>
        <v>#REF!</v>
      </c>
      <c r="BC936" s="628"/>
      <c r="BD936" s="843" t="e">
        <f aca="false">IF($AT$44="region",IF($E936=BD$762,$S936,""),IF($G936=BD$762,$S936,""))</f>
        <v>#REF!</v>
      </c>
      <c r="BE936" s="843" t="e">
        <f aca="false">IF($AT$44="Region",IF($E936=BD$762,$T936,""),IF($G936=BD$762,$T936,""))</f>
        <v>#REF!</v>
      </c>
      <c r="BF936" s="628"/>
      <c r="BG936" s="843" t="e">
        <f aca="false">IF($AT$44="region",IF($E936=BG$762,$S936,""),IF($G936=BG$762,$S936,""))</f>
        <v>#REF!</v>
      </c>
      <c r="BH936" s="843" t="e">
        <f aca="false">IF($AT$44="Region",IF($E936=BG$762,$T936,""),IF($G936=BG$762,$T936,""))</f>
        <v>#REF!</v>
      </c>
      <c r="BI936" s="628"/>
      <c r="BJ936" s="843" t="str">
        <f aca="false">IF($E936=$BJ$47,S936,"")</f>
        <v/>
      </c>
      <c r="BK936" s="843" t="str">
        <f aca="false">IF($E936=$BJ$47,T936,"")</f>
        <v/>
      </c>
      <c r="BL936" s="628"/>
      <c r="BM936" s="843" t="str">
        <f aca="false">IF($E936=$BM$47,S936,"")</f>
        <v/>
      </c>
      <c r="BN936" s="843" t="str">
        <f aca="false">IF($E936=$BM$47,T936,"")</f>
        <v/>
      </c>
      <c r="BO936" s="628"/>
      <c r="BP936" s="843" t="str">
        <f aca="false">IF($E936=$BP$47,S936,"")</f>
        <v/>
      </c>
      <c r="BQ936" s="843" t="str">
        <f aca="false">IF($E936=$BP$47,T936,"")</f>
        <v/>
      </c>
      <c r="BR936" s="628"/>
      <c r="BS936" s="843" t="str">
        <f aca="false">IF($E936=$BS$47,S936,"")</f>
        <v/>
      </c>
      <c r="BT936" s="843" t="str">
        <f aca="false">IF($E936=$BS$47,T936,"")</f>
        <v/>
      </c>
      <c r="BU936" s="628"/>
      <c r="BV936" s="729"/>
    </row>
    <row r="937" s="667" customFormat="true" ht="15" hidden="false" customHeight="false" outlineLevel="0" collapsed="false">
      <c r="A937" s="828" t="n">
        <v>9</v>
      </c>
      <c r="B937" s="829" t="str">
        <f aca="false">CONCATENATE(E937,": ",C937)</f>
        <v>: </v>
      </c>
      <c r="C937" s="830"/>
      <c r="D937" s="830"/>
      <c r="E937" s="831"/>
      <c r="F937" s="830"/>
      <c r="G937" s="831"/>
      <c r="H937" s="832"/>
      <c r="I937" s="830"/>
      <c r="J937" s="830"/>
      <c r="K937" s="833"/>
      <c r="L937" s="834"/>
      <c r="M937" s="835"/>
      <c r="N937" s="837"/>
      <c r="O937" s="837"/>
      <c r="P937" s="833"/>
      <c r="Q937" s="838"/>
      <c r="R937" s="839"/>
      <c r="S937" s="840" t="str">
        <f aca="false">IF(R937="Y","",IF(AND(M937="",K937=""),"",IF(M937="",K937,M937)))</f>
        <v/>
      </c>
      <c r="T937" s="841" t="str">
        <f aca="false">IF(S937="","",IF($S$957="Y",U937,IF(S937&gt;=$S$949-$AB$35*$S$953,IF(S937&lt;=$S$949+$AB$35*$S$953,S937,""),"")))</f>
        <v/>
      </c>
      <c r="U937" s="840" t="str">
        <f aca="false">IF(R937="Y","",IF(AND(M937="",K937=""),"",IF(M937="",K937*O937,M937*O937)))</f>
        <v/>
      </c>
      <c r="V937" s="842" t="str">
        <f aca="false">IF(AND(N937="",L937=""),"",IF(N937="",L937,N937))</f>
        <v/>
      </c>
      <c r="W937" s="628"/>
      <c r="X937" s="628"/>
      <c r="Z937" s="728"/>
      <c r="AP937" s="729"/>
      <c r="AQ937" s="628"/>
      <c r="AR937" s="628"/>
      <c r="AS937" s="844"/>
      <c r="AT937" s="628"/>
      <c r="AU937" s="843" t="e">
        <f aca="false">IF($AT$44="region",IF($E937=AU$762,$S937,""),IF($G937=AU$762,$S937,""))</f>
        <v>#REF!</v>
      </c>
      <c r="AV937" s="843" t="e">
        <f aca="false">IF($AT$44="Region",IF($E937=AU$762,$T937,""),IF($G937=AU$762,$T937,""))</f>
        <v>#REF!</v>
      </c>
      <c r="AW937" s="628"/>
      <c r="AX937" s="843" t="e">
        <f aca="false">IF($AT$44="region",IF($E937=AX$762,$S937,""),IF($G937=AX$762,$S937,""))</f>
        <v>#REF!</v>
      </c>
      <c r="AY937" s="843" t="e">
        <f aca="false">IF($AT$44="Region",IF($E937=AX$762,$T937,""),IF($G937=AX$762,$T937,""))</f>
        <v>#REF!</v>
      </c>
      <c r="AZ937" s="628"/>
      <c r="BA937" s="843" t="e">
        <f aca="false">IF($AT$44="region",IF($E937=BA$762,$S937,""),IF($G937=BA$762,$S937,""))</f>
        <v>#REF!</v>
      </c>
      <c r="BB937" s="843" t="e">
        <f aca="false">IF($AT$44="Region",IF($E937=BA$762,$T937,""),IF($G937=BA$762,$T937,""))</f>
        <v>#REF!</v>
      </c>
      <c r="BC937" s="628"/>
      <c r="BD937" s="843" t="e">
        <f aca="false">IF($AT$44="region",IF($E937=BD$762,$S937,""),IF($G937=BD$762,$S937,""))</f>
        <v>#REF!</v>
      </c>
      <c r="BE937" s="843" t="e">
        <f aca="false">IF($AT$44="Region",IF($E937=BD$762,$T937,""),IF($G937=BD$762,$T937,""))</f>
        <v>#REF!</v>
      </c>
      <c r="BF937" s="628"/>
      <c r="BG937" s="843" t="e">
        <f aca="false">IF($AT$44="region",IF($E937=BG$762,$S937,""),IF($G937=BG$762,$S937,""))</f>
        <v>#REF!</v>
      </c>
      <c r="BH937" s="843" t="e">
        <f aca="false">IF($AT$44="Region",IF($E937=BG$762,$T937,""),IF($G937=BG$762,$T937,""))</f>
        <v>#REF!</v>
      </c>
      <c r="BI937" s="628"/>
      <c r="BJ937" s="843" t="str">
        <f aca="false">IF($E937=$BJ$47,S937,"")</f>
        <v/>
      </c>
      <c r="BK937" s="843" t="str">
        <f aca="false">IF($E937=$BJ$47,T937,"")</f>
        <v/>
      </c>
      <c r="BL937" s="628"/>
      <c r="BM937" s="843" t="str">
        <f aca="false">IF($E937=$BM$47,S937,"")</f>
        <v/>
      </c>
      <c r="BN937" s="843" t="str">
        <f aca="false">IF($E937=$BM$47,T937,"")</f>
        <v/>
      </c>
      <c r="BO937" s="628"/>
      <c r="BP937" s="843" t="str">
        <f aca="false">IF($E937=$BP$47,S937,"")</f>
        <v/>
      </c>
      <c r="BQ937" s="843" t="str">
        <f aca="false">IF($E937=$BP$47,T937,"")</f>
        <v/>
      </c>
      <c r="BR937" s="628"/>
      <c r="BS937" s="843" t="str">
        <f aca="false">IF($E937=$BS$47,S937,"")</f>
        <v/>
      </c>
      <c r="BT937" s="843" t="str">
        <f aca="false">IF($E937=$BS$47,T937,"")</f>
        <v/>
      </c>
      <c r="BU937" s="628"/>
      <c r="BV937" s="729"/>
    </row>
    <row r="938" s="667" customFormat="true" ht="15" hidden="false" customHeight="false" outlineLevel="0" collapsed="false">
      <c r="A938" s="828" t="n">
        <v>10</v>
      </c>
      <c r="B938" s="829" t="str">
        <f aca="false">CONCATENATE(E938,": ",C938)</f>
        <v>: </v>
      </c>
      <c r="C938" s="830"/>
      <c r="D938" s="830"/>
      <c r="E938" s="831"/>
      <c r="F938" s="830"/>
      <c r="G938" s="831"/>
      <c r="H938" s="832"/>
      <c r="I938" s="830"/>
      <c r="J938" s="830"/>
      <c r="K938" s="833"/>
      <c r="L938" s="834"/>
      <c r="M938" s="835"/>
      <c r="N938" s="837"/>
      <c r="O938" s="837"/>
      <c r="P938" s="833"/>
      <c r="Q938" s="838"/>
      <c r="R938" s="839"/>
      <c r="S938" s="840" t="str">
        <f aca="false">IF(R938="Y","",IF(AND(M938="",K938=""),"",IF(M938="",K938,M938)))</f>
        <v/>
      </c>
      <c r="T938" s="841" t="str">
        <f aca="false">IF(S938="","",IF($S$957="Y",U938,IF(S938&gt;=$S$949-$AB$35*$S$953,IF(S938&lt;=$S$949+$AB$35*$S$953,S938,""),"")))</f>
        <v/>
      </c>
      <c r="U938" s="840" t="str">
        <f aca="false">IF(R938="Y","",IF(AND(M938="",K938=""),"",IF(M938="",K938*O938,M938*O938)))</f>
        <v/>
      </c>
      <c r="V938" s="842" t="str">
        <f aca="false">IF(AND(N938="",L938=""),"",IF(N938="",L938,N938))</f>
        <v/>
      </c>
      <c r="W938" s="628"/>
      <c r="X938" s="628"/>
      <c r="Z938" s="728"/>
      <c r="AP938" s="729"/>
      <c r="AQ938" s="628"/>
      <c r="AR938" s="628"/>
      <c r="AS938" s="844"/>
      <c r="AT938" s="628"/>
      <c r="AU938" s="843" t="e">
        <f aca="false">IF($AT$44="region",IF($E938=AU$762,$S938,""),IF($G938=AU$762,$S938,""))</f>
        <v>#REF!</v>
      </c>
      <c r="AV938" s="843" t="e">
        <f aca="false">IF($AT$44="Region",IF($E938=AU$762,$T938,""),IF($G938=AU$762,$T938,""))</f>
        <v>#REF!</v>
      </c>
      <c r="AW938" s="628"/>
      <c r="AX938" s="843" t="e">
        <f aca="false">IF($AT$44="region",IF($E938=AX$762,$S938,""),IF($G938=AX$762,$S938,""))</f>
        <v>#REF!</v>
      </c>
      <c r="AY938" s="843" t="e">
        <f aca="false">IF($AT$44="Region",IF($E938=AX$762,$T938,""),IF($G938=AX$762,$T938,""))</f>
        <v>#REF!</v>
      </c>
      <c r="AZ938" s="628"/>
      <c r="BA938" s="843" t="e">
        <f aca="false">IF($AT$44="region",IF($E938=BA$762,$S938,""),IF($G938=BA$762,$S938,""))</f>
        <v>#REF!</v>
      </c>
      <c r="BB938" s="843" t="e">
        <f aca="false">IF($AT$44="Region",IF($E938=BA$762,$T938,""),IF($G938=BA$762,$T938,""))</f>
        <v>#REF!</v>
      </c>
      <c r="BC938" s="628"/>
      <c r="BD938" s="843" t="e">
        <f aca="false">IF($AT$44="region",IF($E938=BD$762,$S938,""),IF($G938=BD$762,$S938,""))</f>
        <v>#REF!</v>
      </c>
      <c r="BE938" s="843" t="e">
        <f aca="false">IF($AT$44="Region",IF($E938=BD$762,$T938,""),IF($G938=BD$762,$T938,""))</f>
        <v>#REF!</v>
      </c>
      <c r="BF938" s="628"/>
      <c r="BG938" s="843" t="e">
        <f aca="false">IF($AT$44="region",IF($E938=BG$762,$S938,""),IF($G938=BG$762,$S938,""))</f>
        <v>#REF!</v>
      </c>
      <c r="BH938" s="843" t="e">
        <f aca="false">IF($AT$44="Region",IF($E938=BG$762,$T938,""),IF($G938=BG$762,$T938,""))</f>
        <v>#REF!</v>
      </c>
      <c r="BI938" s="628"/>
      <c r="BJ938" s="843" t="str">
        <f aca="false">IF($E938=$BJ$47,S938,"")</f>
        <v/>
      </c>
      <c r="BK938" s="843" t="str">
        <f aca="false">IF($E938=$BJ$47,T938,"")</f>
        <v/>
      </c>
      <c r="BL938" s="628"/>
      <c r="BM938" s="843" t="str">
        <f aca="false">IF($E938=$BM$47,S938,"")</f>
        <v/>
      </c>
      <c r="BN938" s="843" t="str">
        <f aca="false">IF($E938=$BM$47,T938,"")</f>
        <v/>
      </c>
      <c r="BO938" s="628"/>
      <c r="BP938" s="843" t="str">
        <f aca="false">IF($E938=$BP$47,S938,"")</f>
        <v/>
      </c>
      <c r="BQ938" s="843" t="str">
        <f aca="false">IF($E938=$BP$47,T938,"")</f>
        <v/>
      </c>
      <c r="BR938" s="628"/>
      <c r="BS938" s="843" t="str">
        <f aca="false">IF($E938=$BS$47,S938,"")</f>
        <v/>
      </c>
      <c r="BT938" s="843" t="str">
        <f aca="false">IF($E938=$BS$47,T938,"")</f>
        <v/>
      </c>
      <c r="BU938" s="628"/>
      <c r="BV938" s="729"/>
    </row>
    <row r="939" s="667" customFormat="true" ht="15" hidden="false" customHeight="false" outlineLevel="0" collapsed="false">
      <c r="A939" s="828" t="n">
        <v>11</v>
      </c>
      <c r="B939" s="829" t="str">
        <f aca="false">CONCATENATE(E939,": ",C939)</f>
        <v>: </v>
      </c>
      <c r="C939" s="830"/>
      <c r="D939" s="830"/>
      <c r="E939" s="831"/>
      <c r="F939" s="830"/>
      <c r="G939" s="831"/>
      <c r="H939" s="832"/>
      <c r="I939" s="830"/>
      <c r="J939" s="830"/>
      <c r="K939" s="833"/>
      <c r="L939" s="834"/>
      <c r="M939" s="835"/>
      <c r="N939" s="837"/>
      <c r="O939" s="837"/>
      <c r="P939" s="833"/>
      <c r="Q939" s="838"/>
      <c r="R939" s="839"/>
      <c r="S939" s="840" t="str">
        <f aca="false">IF(R939="Y","",IF(AND(M939="",K939=""),"",IF(M939="",K939,M939)))</f>
        <v/>
      </c>
      <c r="T939" s="841" t="str">
        <f aca="false">IF(S939="","",IF($S$957="Y",U939,IF(S939&gt;=$S$949-$AB$35*$S$953,IF(S939&lt;=$S$949+$AB$35*$S$953,S939,""),"")))</f>
        <v/>
      </c>
      <c r="U939" s="840" t="str">
        <f aca="false">IF(R939="Y","",IF(AND(M939="",K939=""),"",IF(M939="",K939*O939,M939*O939)))</f>
        <v/>
      </c>
      <c r="V939" s="842" t="str">
        <f aca="false">IF(AND(N939="",L939=""),"",IF(N939="",L939,N939))</f>
        <v/>
      </c>
      <c r="W939" s="628"/>
      <c r="X939" s="628"/>
      <c r="Z939" s="728"/>
      <c r="AP939" s="729"/>
      <c r="AQ939" s="628"/>
      <c r="AR939" s="628"/>
      <c r="AS939" s="844"/>
      <c r="AT939" s="628"/>
      <c r="AU939" s="843" t="e">
        <f aca="false">IF($AT$44="region",IF($E939=AU$762,$S939,""),IF($G939=AU$762,$S939,""))</f>
        <v>#REF!</v>
      </c>
      <c r="AV939" s="843" t="e">
        <f aca="false">IF($AT$44="Region",IF($E939=AU$762,$T939,""),IF($G939=AU$762,$T939,""))</f>
        <v>#REF!</v>
      </c>
      <c r="AW939" s="628"/>
      <c r="AX939" s="843" t="e">
        <f aca="false">IF($AT$44="region",IF($E939=AX$762,$S939,""),IF($G939=AX$762,$S939,""))</f>
        <v>#REF!</v>
      </c>
      <c r="AY939" s="843" t="e">
        <f aca="false">IF($AT$44="Region",IF($E939=AX$762,$T939,""),IF($G939=AX$762,$T939,""))</f>
        <v>#REF!</v>
      </c>
      <c r="AZ939" s="628"/>
      <c r="BA939" s="843" t="e">
        <f aca="false">IF($AT$44="region",IF($E939=BA$762,$S939,""),IF($G939=BA$762,$S939,""))</f>
        <v>#REF!</v>
      </c>
      <c r="BB939" s="843" t="e">
        <f aca="false">IF($AT$44="Region",IF($E939=BA$762,$T939,""),IF($G939=BA$762,$T939,""))</f>
        <v>#REF!</v>
      </c>
      <c r="BC939" s="628"/>
      <c r="BD939" s="843" t="e">
        <f aca="false">IF($AT$44="region",IF($E939=BD$762,$S939,""),IF($G939=BD$762,$S939,""))</f>
        <v>#REF!</v>
      </c>
      <c r="BE939" s="843" t="e">
        <f aca="false">IF($AT$44="Region",IF($E939=BD$762,$T939,""),IF($G939=BD$762,$T939,""))</f>
        <v>#REF!</v>
      </c>
      <c r="BF939" s="628"/>
      <c r="BG939" s="843" t="e">
        <f aca="false">IF($AT$44="region",IF($E939=BG$762,$S939,""),IF($G939=BG$762,$S939,""))</f>
        <v>#REF!</v>
      </c>
      <c r="BH939" s="843" t="e">
        <f aca="false">IF($AT$44="Region",IF($E939=BG$762,$T939,""),IF($G939=BG$762,$T939,""))</f>
        <v>#REF!</v>
      </c>
      <c r="BI939" s="628"/>
      <c r="BJ939" s="843" t="str">
        <f aca="false">IF($E939=$BJ$47,S939,"")</f>
        <v/>
      </c>
      <c r="BK939" s="843" t="str">
        <f aca="false">IF($E939=$BJ$47,T939,"")</f>
        <v/>
      </c>
      <c r="BL939" s="628"/>
      <c r="BM939" s="843" t="str">
        <f aca="false">IF($E939=$BM$47,S939,"")</f>
        <v/>
      </c>
      <c r="BN939" s="843" t="str">
        <f aca="false">IF($E939=$BM$47,T939,"")</f>
        <v/>
      </c>
      <c r="BO939" s="628"/>
      <c r="BP939" s="843" t="str">
        <f aca="false">IF($E939=$BP$47,S939,"")</f>
        <v/>
      </c>
      <c r="BQ939" s="843" t="str">
        <f aca="false">IF($E939=$BP$47,T939,"")</f>
        <v/>
      </c>
      <c r="BR939" s="628"/>
      <c r="BS939" s="843" t="str">
        <f aca="false">IF($E939=$BS$47,S939,"")</f>
        <v/>
      </c>
      <c r="BT939" s="843" t="str">
        <f aca="false">IF($E939=$BS$47,T939,"")</f>
        <v/>
      </c>
      <c r="BU939" s="628"/>
      <c r="BV939" s="729"/>
    </row>
    <row r="940" s="667" customFormat="true" ht="15" hidden="false" customHeight="false" outlineLevel="0" collapsed="false">
      <c r="A940" s="828" t="n">
        <v>12</v>
      </c>
      <c r="B940" s="829" t="str">
        <f aca="false">CONCATENATE(E940,": ",C940)</f>
        <v>: </v>
      </c>
      <c r="C940" s="830"/>
      <c r="D940" s="830"/>
      <c r="E940" s="831"/>
      <c r="F940" s="830"/>
      <c r="G940" s="831"/>
      <c r="H940" s="832"/>
      <c r="I940" s="830"/>
      <c r="J940" s="830"/>
      <c r="K940" s="833"/>
      <c r="L940" s="834"/>
      <c r="M940" s="835"/>
      <c r="N940" s="837"/>
      <c r="O940" s="837"/>
      <c r="P940" s="833"/>
      <c r="Q940" s="838"/>
      <c r="R940" s="839"/>
      <c r="S940" s="840" t="str">
        <f aca="false">IF(R940="Y","",IF(AND(M940="",K940=""),"",IF(M940="",K940,M940)))</f>
        <v/>
      </c>
      <c r="T940" s="841" t="str">
        <f aca="false">IF(S940="","",IF($S$957="Y",U940,IF(S940&gt;=$S$949-$AB$35*$S$953,IF(S940&lt;=$S$949+$AB$35*$S$953,S940,""),"")))</f>
        <v/>
      </c>
      <c r="U940" s="840" t="str">
        <f aca="false">IF(R940="Y","",IF(AND(M940="",K940=""),"",IF(M940="",K940*O940,M940*O940)))</f>
        <v/>
      </c>
      <c r="V940" s="842" t="str">
        <f aca="false">IF(AND(N940="",L940=""),"",IF(N940="",L940,N940))</f>
        <v/>
      </c>
      <c r="W940" s="628"/>
      <c r="X940" s="628"/>
      <c r="Z940" s="728"/>
      <c r="AP940" s="729"/>
      <c r="AQ940" s="628"/>
      <c r="AR940" s="628"/>
      <c r="AS940" s="844"/>
      <c r="AT940" s="628"/>
      <c r="AU940" s="843" t="e">
        <f aca="false">IF($AT$44="region",IF($E940=AU$762,$S940,""),IF($G940=AU$762,$S940,""))</f>
        <v>#REF!</v>
      </c>
      <c r="AV940" s="843" t="e">
        <f aca="false">IF($AT$44="Region",IF($E940=AU$762,$T940,""),IF($G940=AU$762,$T940,""))</f>
        <v>#REF!</v>
      </c>
      <c r="AW940" s="628"/>
      <c r="AX940" s="843" t="e">
        <f aca="false">IF($AT$44="region",IF($E940=AX$762,$S940,""),IF($G940=AX$762,$S940,""))</f>
        <v>#REF!</v>
      </c>
      <c r="AY940" s="843" t="e">
        <f aca="false">IF($AT$44="Region",IF($E940=AX$762,$T940,""),IF($G940=AX$762,$T940,""))</f>
        <v>#REF!</v>
      </c>
      <c r="AZ940" s="628"/>
      <c r="BA940" s="843" t="e">
        <f aca="false">IF($AT$44="region",IF($E940=BA$762,$S940,""),IF($G940=BA$762,$S940,""))</f>
        <v>#REF!</v>
      </c>
      <c r="BB940" s="843" t="e">
        <f aca="false">IF($AT$44="Region",IF($E940=BA$762,$T940,""),IF($G940=BA$762,$T940,""))</f>
        <v>#REF!</v>
      </c>
      <c r="BC940" s="628"/>
      <c r="BD940" s="843" t="e">
        <f aca="false">IF($AT$44="region",IF($E940=BD$762,$S940,""),IF($G940=BD$762,$S940,""))</f>
        <v>#REF!</v>
      </c>
      <c r="BE940" s="843" t="e">
        <f aca="false">IF($AT$44="Region",IF($E940=BD$762,$T940,""),IF($G940=BD$762,$T940,""))</f>
        <v>#REF!</v>
      </c>
      <c r="BF940" s="628"/>
      <c r="BG940" s="843" t="e">
        <f aca="false">IF($AT$44="region",IF($E940=BG$762,$S940,""),IF($G940=BG$762,$S940,""))</f>
        <v>#REF!</v>
      </c>
      <c r="BH940" s="843" t="e">
        <f aca="false">IF($AT$44="Region",IF($E940=BG$762,$T940,""),IF($G940=BG$762,$T940,""))</f>
        <v>#REF!</v>
      </c>
      <c r="BI940" s="628"/>
      <c r="BJ940" s="843" t="str">
        <f aca="false">IF($E940=$BJ$47,S940,"")</f>
        <v/>
      </c>
      <c r="BK940" s="843" t="str">
        <f aca="false">IF($E940=$BJ$47,T940,"")</f>
        <v/>
      </c>
      <c r="BL940" s="628"/>
      <c r="BM940" s="843" t="str">
        <f aca="false">IF($E940=$BM$47,S940,"")</f>
        <v/>
      </c>
      <c r="BN940" s="843" t="str">
        <f aca="false">IF($E940=$BM$47,T940,"")</f>
        <v/>
      </c>
      <c r="BO940" s="628"/>
      <c r="BP940" s="843" t="str">
        <f aca="false">IF($E940=$BP$47,S940,"")</f>
        <v/>
      </c>
      <c r="BQ940" s="843" t="str">
        <f aca="false">IF($E940=$BP$47,T940,"")</f>
        <v/>
      </c>
      <c r="BR940" s="628"/>
      <c r="BS940" s="843" t="str">
        <f aca="false">IF($E940=$BS$47,S940,"")</f>
        <v/>
      </c>
      <c r="BT940" s="843" t="str">
        <f aca="false">IF($E940=$BS$47,T940,"")</f>
        <v/>
      </c>
      <c r="BU940" s="628"/>
      <c r="BV940" s="729"/>
    </row>
    <row r="941" s="667" customFormat="true" ht="15" hidden="false" customHeight="false" outlineLevel="0" collapsed="false">
      <c r="A941" s="828" t="n">
        <v>13</v>
      </c>
      <c r="B941" s="829" t="str">
        <f aca="false">CONCATENATE(E941,": ",C941)</f>
        <v>: </v>
      </c>
      <c r="C941" s="830"/>
      <c r="D941" s="830"/>
      <c r="E941" s="831"/>
      <c r="F941" s="830"/>
      <c r="G941" s="831"/>
      <c r="H941" s="832"/>
      <c r="I941" s="830"/>
      <c r="J941" s="830"/>
      <c r="K941" s="833"/>
      <c r="L941" s="834"/>
      <c r="M941" s="833"/>
      <c r="N941" s="837"/>
      <c r="O941" s="837"/>
      <c r="P941" s="833"/>
      <c r="Q941" s="838"/>
      <c r="R941" s="839"/>
      <c r="S941" s="840" t="str">
        <f aca="false">IF(R941="Y","",IF(AND(M941="",K941=""),"",IF(M941="",K941,M941)))</f>
        <v/>
      </c>
      <c r="T941" s="841" t="str">
        <f aca="false">IF(S941="","",IF($S$957="Y",U941,IF(S941&gt;=$S$949-$AB$35*$S$953,IF(S941&lt;=$S$949+$AB$35*$S$953,S941,""),"")))</f>
        <v/>
      </c>
      <c r="U941" s="840" t="str">
        <f aca="false">IF(R941="Y","",IF(AND(M941="",K941=""),"",IF(M941="",K941*O941,M941*O941)))</f>
        <v/>
      </c>
      <c r="V941" s="842" t="str">
        <f aca="false">IF(AND(N941="",L941=""),"",IF(N941="",L941,N941))</f>
        <v/>
      </c>
      <c r="W941" s="628"/>
      <c r="X941" s="628"/>
      <c r="Z941" s="728"/>
      <c r="AP941" s="729"/>
      <c r="AQ941" s="628"/>
      <c r="AR941" s="628"/>
      <c r="AS941" s="844"/>
      <c r="AT941" s="628"/>
      <c r="AU941" s="843" t="e">
        <f aca="false">IF($AT$44="region",IF($E941=AU$762,$S941,""),IF($G941=AU$762,$S941,""))</f>
        <v>#REF!</v>
      </c>
      <c r="AV941" s="843" t="e">
        <f aca="false">IF($AT$44="Region",IF($E941=AU$762,$T941,""),IF($G941=AU$762,$T941,""))</f>
        <v>#REF!</v>
      </c>
      <c r="AW941" s="628"/>
      <c r="AX941" s="843" t="e">
        <f aca="false">IF($AT$44="region",IF($E941=AX$762,$S941,""),IF($G941=AX$762,$S941,""))</f>
        <v>#REF!</v>
      </c>
      <c r="AY941" s="843" t="e">
        <f aca="false">IF($AT$44="Region",IF($E941=AX$762,$T941,""),IF($G941=AX$762,$T941,""))</f>
        <v>#REF!</v>
      </c>
      <c r="AZ941" s="628"/>
      <c r="BA941" s="843" t="e">
        <f aca="false">IF($AT$44="region",IF($E941=BA$762,$S941,""),IF($G941=BA$762,$S941,""))</f>
        <v>#REF!</v>
      </c>
      <c r="BB941" s="843" t="e">
        <f aca="false">IF($AT$44="Region",IF($E941=BA$762,$T941,""),IF($G941=BA$762,$T941,""))</f>
        <v>#REF!</v>
      </c>
      <c r="BC941" s="628"/>
      <c r="BD941" s="843" t="e">
        <f aca="false">IF($AT$44="region",IF($E941=BD$762,$S941,""),IF($G941=BD$762,$S941,""))</f>
        <v>#REF!</v>
      </c>
      <c r="BE941" s="843" t="e">
        <f aca="false">IF($AT$44="Region",IF($E941=BD$762,$T941,""),IF($G941=BD$762,$T941,""))</f>
        <v>#REF!</v>
      </c>
      <c r="BF941" s="628"/>
      <c r="BG941" s="843" t="e">
        <f aca="false">IF($AT$44="region",IF($E941=BG$762,$S941,""),IF($G941=BG$762,$S941,""))</f>
        <v>#REF!</v>
      </c>
      <c r="BH941" s="843" t="e">
        <f aca="false">IF($AT$44="Region",IF($E941=BG$762,$T941,""),IF($G941=BG$762,$T941,""))</f>
        <v>#REF!</v>
      </c>
      <c r="BI941" s="628"/>
      <c r="BJ941" s="843" t="str">
        <f aca="false">IF($E941=$BJ$47,S941,"")</f>
        <v/>
      </c>
      <c r="BK941" s="843" t="str">
        <f aca="false">IF($E941=$BJ$47,T941,"")</f>
        <v/>
      </c>
      <c r="BL941" s="628"/>
      <c r="BM941" s="843" t="str">
        <f aca="false">IF($E941=$BM$47,S941,"")</f>
        <v/>
      </c>
      <c r="BN941" s="843" t="str">
        <f aca="false">IF($E941=$BM$47,T941,"")</f>
        <v/>
      </c>
      <c r="BO941" s="628"/>
      <c r="BP941" s="843" t="str">
        <f aca="false">IF($E941=$BP$47,S941,"")</f>
        <v/>
      </c>
      <c r="BQ941" s="843" t="str">
        <f aca="false">IF($E941=$BP$47,T941,"")</f>
        <v/>
      </c>
      <c r="BR941" s="628"/>
      <c r="BS941" s="843" t="str">
        <f aca="false">IF($E941=$BS$47,S941,"")</f>
        <v/>
      </c>
      <c r="BT941" s="843" t="str">
        <f aca="false">IF($E941=$BS$47,T941,"")</f>
        <v/>
      </c>
      <c r="BU941" s="628"/>
      <c r="BV941" s="729"/>
    </row>
    <row r="942" s="667" customFormat="true" ht="15" hidden="false" customHeight="false" outlineLevel="0" collapsed="false">
      <c r="A942" s="828" t="n">
        <v>14</v>
      </c>
      <c r="B942" s="829" t="str">
        <f aca="false">CONCATENATE(E942,": ",C942)</f>
        <v>: </v>
      </c>
      <c r="C942" s="830"/>
      <c r="D942" s="830"/>
      <c r="E942" s="831"/>
      <c r="F942" s="830"/>
      <c r="G942" s="831"/>
      <c r="H942" s="832"/>
      <c r="I942" s="830"/>
      <c r="J942" s="830"/>
      <c r="K942" s="833"/>
      <c r="L942" s="834"/>
      <c r="M942" s="833"/>
      <c r="N942" s="837"/>
      <c r="O942" s="837"/>
      <c r="P942" s="833"/>
      <c r="Q942" s="838"/>
      <c r="R942" s="839"/>
      <c r="S942" s="840" t="str">
        <f aca="false">IF(R942="Y","",IF(AND(M942="",K942=""),"",IF(M942="",K942,M942)))</f>
        <v/>
      </c>
      <c r="T942" s="841" t="str">
        <f aca="false">IF(S942="","",IF($S$957="Y",U942,IF(S942&gt;=$S$949-$AB$35*$S$953,IF(S942&lt;=$S$949+$AB$35*$S$953,S942,""),"")))</f>
        <v/>
      </c>
      <c r="U942" s="840" t="str">
        <f aca="false">IF(R942="Y","",IF(AND(M942="",K942=""),"",IF(M942="",K942*O942,M942*O942)))</f>
        <v/>
      </c>
      <c r="V942" s="842" t="str">
        <f aca="false">IF(AND(N942="",L942=""),"",IF(N942="",L942,N942))</f>
        <v/>
      </c>
      <c r="W942" s="628"/>
      <c r="X942" s="628"/>
      <c r="Z942" s="728"/>
      <c r="AP942" s="729"/>
      <c r="AQ942" s="628"/>
      <c r="AR942" s="628"/>
      <c r="AS942" s="844"/>
      <c r="AT942" s="628"/>
      <c r="AU942" s="843" t="e">
        <f aca="false">IF($AT$44="region",IF($E942=AU$762,$S942,""),IF($G942=AU$762,$S942,""))</f>
        <v>#REF!</v>
      </c>
      <c r="AV942" s="843" t="e">
        <f aca="false">IF($AT$44="Region",IF($E942=AU$762,$T942,""),IF($G942=AU$762,$T942,""))</f>
        <v>#REF!</v>
      </c>
      <c r="AW942" s="628"/>
      <c r="AX942" s="843" t="e">
        <f aca="false">IF($AT$44="region",IF($E942=AX$762,$S942,""),IF($G942=AX$762,$S942,""))</f>
        <v>#REF!</v>
      </c>
      <c r="AY942" s="843" t="e">
        <f aca="false">IF($AT$44="Region",IF($E942=AX$762,$T942,""),IF($G942=AX$762,$T942,""))</f>
        <v>#REF!</v>
      </c>
      <c r="AZ942" s="628"/>
      <c r="BA942" s="843" t="e">
        <f aca="false">IF($AT$44="region",IF($E942=BA$762,$S942,""),IF($G942=BA$762,$S942,""))</f>
        <v>#REF!</v>
      </c>
      <c r="BB942" s="843" t="e">
        <f aca="false">IF($AT$44="Region",IF($E942=BA$762,$T942,""),IF($G942=BA$762,$T942,""))</f>
        <v>#REF!</v>
      </c>
      <c r="BC942" s="628"/>
      <c r="BD942" s="843" t="e">
        <f aca="false">IF($AT$44="region",IF($E942=BD$762,$S942,""),IF($G942=BD$762,$S942,""))</f>
        <v>#REF!</v>
      </c>
      <c r="BE942" s="843" t="e">
        <f aca="false">IF($AT$44="Region",IF($E942=BD$762,$T942,""),IF($G942=BD$762,$T942,""))</f>
        <v>#REF!</v>
      </c>
      <c r="BF942" s="628"/>
      <c r="BG942" s="843" t="e">
        <f aca="false">IF($AT$44="region",IF($E942=BG$762,$S942,""),IF($G942=BG$762,$S942,""))</f>
        <v>#REF!</v>
      </c>
      <c r="BH942" s="843" t="e">
        <f aca="false">IF($AT$44="Region",IF($E942=BG$762,$T942,""),IF($G942=BG$762,$T942,""))</f>
        <v>#REF!</v>
      </c>
      <c r="BI942" s="628"/>
      <c r="BJ942" s="843" t="str">
        <f aca="false">IF($E942=$BJ$47,S942,"")</f>
        <v/>
      </c>
      <c r="BK942" s="843" t="str">
        <f aca="false">IF($E942=$BJ$47,T942,"")</f>
        <v/>
      </c>
      <c r="BL942" s="628"/>
      <c r="BM942" s="843" t="str">
        <f aca="false">IF($E942=$BM$47,S942,"")</f>
        <v/>
      </c>
      <c r="BN942" s="843" t="str">
        <f aca="false">IF($E942=$BM$47,T942,"")</f>
        <v/>
      </c>
      <c r="BO942" s="628"/>
      <c r="BP942" s="843" t="str">
        <f aca="false">IF($E942=$BP$47,S942,"")</f>
        <v/>
      </c>
      <c r="BQ942" s="843" t="str">
        <f aca="false">IF($E942=$BP$47,T942,"")</f>
        <v/>
      </c>
      <c r="BR942" s="628"/>
      <c r="BS942" s="843" t="str">
        <f aca="false">IF($E942=$BS$47,S942,"")</f>
        <v/>
      </c>
      <c r="BT942" s="843" t="str">
        <f aca="false">IF($E942=$BS$47,T942,"")</f>
        <v/>
      </c>
      <c r="BU942" s="628"/>
      <c r="BV942" s="729"/>
    </row>
    <row r="943" s="667" customFormat="true" ht="15" hidden="false" customHeight="false" outlineLevel="0" collapsed="false">
      <c r="A943" s="828" t="n">
        <v>15</v>
      </c>
      <c r="B943" s="829" t="str">
        <f aca="false">CONCATENATE(E943,": ",C943)</f>
        <v>: </v>
      </c>
      <c r="C943" s="830"/>
      <c r="D943" s="830"/>
      <c r="E943" s="831"/>
      <c r="F943" s="830"/>
      <c r="G943" s="831"/>
      <c r="H943" s="832"/>
      <c r="I943" s="830"/>
      <c r="J943" s="830"/>
      <c r="K943" s="833"/>
      <c r="L943" s="834"/>
      <c r="M943" s="833"/>
      <c r="N943" s="837"/>
      <c r="O943" s="837"/>
      <c r="P943" s="833"/>
      <c r="Q943" s="838"/>
      <c r="R943" s="839"/>
      <c r="S943" s="840" t="str">
        <f aca="false">IF(R943="Y","",IF(AND(M943="",K943=""),"",IF(M943="",K943,M943)))</f>
        <v/>
      </c>
      <c r="T943" s="841" t="str">
        <f aca="false">IF(S943="","",IF($S$957="Y",U943,IF(S943&gt;=$S$949-$AB$35*$S$953,IF(S943&lt;=$S$949+$AB$35*$S$953,S943,""),"")))</f>
        <v/>
      </c>
      <c r="U943" s="840" t="str">
        <f aca="false">IF(R943="Y","",IF(AND(M943="",K943=""),"",IF(M943="",K943*O943,M943*O943)))</f>
        <v/>
      </c>
      <c r="V943" s="842" t="str">
        <f aca="false">IF(AND(N943="",L943=""),"",IF(N943="",L943,N943))</f>
        <v/>
      </c>
      <c r="W943" s="628"/>
      <c r="X943" s="628"/>
      <c r="Z943" s="728"/>
      <c r="AP943" s="729"/>
      <c r="AQ943" s="628"/>
      <c r="AR943" s="628"/>
      <c r="AS943" s="844"/>
      <c r="AT943" s="628"/>
      <c r="AU943" s="843" t="e">
        <f aca="false">IF($AT$44="region",IF($E943=AU$762,$S943,""),IF($G943=AU$762,$S943,""))</f>
        <v>#REF!</v>
      </c>
      <c r="AV943" s="843" t="e">
        <f aca="false">IF($AT$44="Region",IF($E943=AU$762,$T943,""),IF($G943=AU$762,$T943,""))</f>
        <v>#REF!</v>
      </c>
      <c r="AW943" s="628"/>
      <c r="AX943" s="843" t="e">
        <f aca="false">IF($AT$44="region",IF($E943=AX$762,$S943,""),IF($G943=AX$762,$S943,""))</f>
        <v>#REF!</v>
      </c>
      <c r="AY943" s="843" t="e">
        <f aca="false">IF($AT$44="Region",IF($E943=AX$762,$T943,""),IF($G943=AX$762,$T943,""))</f>
        <v>#REF!</v>
      </c>
      <c r="AZ943" s="628"/>
      <c r="BA943" s="843" t="e">
        <f aca="false">IF($AT$44="region",IF($E943=BA$762,$S943,""),IF($G943=BA$762,$S943,""))</f>
        <v>#REF!</v>
      </c>
      <c r="BB943" s="843" t="e">
        <f aca="false">IF($AT$44="Region",IF($E943=BA$762,$T943,""),IF($G943=BA$762,$T943,""))</f>
        <v>#REF!</v>
      </c>
      <c r="BC943" s="628"/>
      <c r="BD943" s="843" t="e">
        <f aca="false">IF($AT$44="region",IF($E943=BD$762,$S943,""),IF($G943=BD$762,$S943,""))</f>
        <v>#REF!</v>
      </c>
      <c r="BE943" s="843" t="e">
        <f aca="false">IF($AT$44="Region",IF($E943=BD$762,$T943,""),IF($G943=BD$762,$T943,""))</f>
        <v>#REF!</v>
      </c>
      <c r="BF943" s="628"/>
      <c r="BG943" s="843" t="e">
        <f aca="false">IF($AT$44="region",IF($E943=BG$762,$S943,""),IF($G943=BG$762,$S943,""))</f>
        <v>#REF!</v>
      </c>
      <c r="BH943" s="843" t="e">
        <f aca="false">IF($AT$44="Region",IF($E943=BG$762,$T943,""),IF($G943=BG$762,$T943,""))</f>
        <v>#REF!</v>
      </c>
      <c r="BI943" s="628"/>
      <c r="BJ943" s="843" t="str">
        <f aca="false">IF($E943=$BJ$47,S943,"")</f>
        <v/>
      </c>
      <c r="BK943" s="843" t="str">
        <f aca="false">IF($E943=$BJ$47,T943,"")</f>
        <v/>
      </c>
      <c r="BL943" s="628"/>
      <c r="BM943" s="843" t="str">
        <f aca="false">IF($E943=$BM$47,S943,"")</f>
        <v/>
      </c>
      <c r="BN943" s="843" t="str">
        <f aca="false">IF($E943=$BM$47,T943,"")</f>
        <v/>
      </c>
      <c r="BO943" s="628"/>
      <c r="BP943" s="843" t="str">
        <f aca="false">IF($E943=$BP$47,S943,"")</f>
        <v/>
      </c>
      <c r="BQ943" s="843" t="str">
        <f aca="false">IF($E943=$BP$47,T943,"")</f>
        <v/>
      </c>
      <c r="BR943" s="628"/>
      <c r="BS943" s="843" t="str">
        <f aca="false">IF($E943=$BS$47,S943,"")</f>
        <v/>
      </c>
      <c r="BT943" s="843" t="str">
        <f aca="false">IF($E943=$BS$47,T943,"")</f>
        <v/>
      </c>
      <c r="BU943" s="628"/>
      <c r="BV943" s="729"/>
    </row>
    <row r="944" s="667" customFormat="true" ht="15" hidden="false" customHeight="false" outlineLevel="0" collapsed="false">
      <c r="A944" s="828" t="n">
        <v>16</v>
      </c>
      <c r="B944" s="829" t="str">
        <f aca="false">CONCATENATE(E944,": ",C944)</f>
        <v>: </v>
      </c>
      <c r="C944" s="830"/>
      <c r="D944" s="830"/>
      <c r="E944" s="831"/>
      <c r="F944" s="830"/>
      <c r="G944" s="831"/>
      <c r="H944" s="832"/>
      <c r="I944" s="830"/>
      <c r="J944" s="830"/>
      <c r="K944" s="833"/>
      <c r="L944" s="834"/>
      <c r="M944" s="833"/>
      <c r="N944" s="837"/>
      <c r="O944" s="837"/>
      <c r="P944" s="833"/>
      <c r="Q944" s="838"/>
      <c r="R944" s="839"/>
      <c r="S944" s="840" t="str">
        <f aca="false">IF(R944="Y","",IF(AND(M944="",K944=""),"",IF(M944="",K944,M944)))</f>
        <v/>
      </c>
      <c r="T944" s="841" t="str">
        <f aca="false">IF(S944="","",IF($S$957="Y",U944,IF(S944&gt;=$S$949-$AB$35*$S$953,IF(S944&lt;=$S$949+$AB$35*$S$953,S944,""),"")))</f>
        <v/>
      </c>
      <c r="U944" s="840" t="str">
        <f aca="false">IF(R944="Y","",IF(AND(M944="",K944=""),"",IF(M944="",K944*O944,M944*O944)))</f>
        <v/>
      </c>
      <c r="V944" s="842" t="str">
        <f aca="false">IF(AND(N944="",L944=""),"",IF(N944="",L944,N944))</f>
        <v/>
      </c>
      <c r="W944" s="628"/>
      <c r="X944" s="628"/>
      <c r="Z944" s="728"/>
      <c r="AP944" s="729"/>
      <c r="AQ944" s="628"/>
      <c r="AR944" s="628"/>
      <c r="AS944" s="844"/>
      <c r="AT944" s="628"/>
      <c r="AU944" s="843" t="e">
        <f aca="false">IF($AT$44="region",IF($E944=AU$762,$S944,""),IF($G944=AU$762,$S944,""))</f>
        <v>#REF!</v>
      </c>
      <c r="AV944" s="843" t="e">
        <f aca="false">IF($AT$44="Region",IF($E944=AU$762,$T944,""),IF($G944=AU$762,$T944,""))</f>
        <v>#REF!</v>
      </c>
      <c r="AW944" s="628"/>
      <c r="AX944" s="843" t="e">
        <f aca="false">IF($AT$44="region",IF($E944=AX$762,$S944,""),IF($G944=AX$762,$S944,""))</f>
        <v>#REF!</v>
      </c>
      <c r="AY944" s="843" t="e">
        <f aca="false">IF($AT$44="Region",IF($E944=AX$762,$T944,""),IF($G944=AX$762,$T944,""))</f>
        <v>#REF!</v>
      </c>
      <c r="AZ944" s="628"/>
      <c r="BA944" s="843" t="e">
        <f aca="false">IF($AT$44="region",IF($E944=BA$762,$S944,""),IF($G944=BA$762,$S944,""))</f>
        <v>#REF!</v>
      </c>
      <c r="BB944" s="843" t="e">
        <f aca="false">IF($AT$44="Region",IF($E944=BA$762,$T944,""),IF($G944=BA$762,$T944,""))</f>
        <v>#REF!</v>
      </c>
      <c r="BC944" s="628"/>
      <c r="BD944" s="843" t="e">
        <f aca="false">IF($AT$44="region",IF($E944=BD$762,$S944,""),IF($G944=BD$762,$S944,""))</f>
        <v>#REF!</v>
      </c>
      <c r="BE944" s="843" t="e">
        <f aca="false">IF($AT$44="Region",IF($E944=BD$762,$T944,""),IF($G944=BD$762,$T944,""))</f>
        <v>#REF!</v>
      </c>
      <c r="BF944" s="628"/>
      <c r="BG944" s="843" t="e">
        <f aca="false">IF($AT$44="region",IF($E944=BG$762,$S944,""),IF($G944=BG$762,$S944,""))</f>
        <v>#REF!</v>
      </c>
      <c r="BH944" s="843" t="e">
        <f aca="false">IF($AT$44="Region",IF($E944=BG$762,$T944,""),IF($G944=BG$762,$T944,""))</f>
        <v>#REF!</v>
      </c>
      <c r="BI944" s="628"/>
      <c r="BJ944" s="843" t="str">
        <f aca="false">IF($E944=$BJ$47,S944,"")</f>
        <v/>
      </c>
      <c r="BK944" s="843" t="str">
        <f aca="false">IF($E944=$BJ$47,T944,"")</f>
        <v/>
      </c>
      <c r="BL944" s="628"/>
      <c r="BM944" s="843" t="str">
        <f aca="false">IF($E944=$BM$47,S944,"")</f>
        <v/>
      </c>
      <c r="BN944" s="843" t="str">
        <f aca="false">IF($E944=$BM$47,T944,"")</f>
        <v/>
      </c>
      <c r="BO944" s="628"/>
      <c r="BP944" s="843" t="str">
        <f aca="false">IF($E944=$BP$47,S944,"")</f>
        <v/>
      </c>
      <c r="BQ944" s="843" t="str">
        <f aca="false">IF($E944=$BP$47,T944,"")</f>
        <v/>
      </c>
      <c r="BR944" s="628"/>
      <c r="BS944" s="843" t="str">
        <f aca="false">IF($E944=$BS$47,S944,"")</f>
        <v/>
      </c>
      <c r="BT944" s="843" t="str">
        <f aca="false">IF($E944=$BS$47,T944,"")</f>
        <v/>
      </c>
      <c r="BU944" s="628"/>
      <c r="BV944" s="729"/>
    </row>
    <row r="945" s="667" customFormat="true" ht="15" hidden="false" customHeight="false" outlineLevel="0" collapsed="false">
      <c r="A945" s="828" t="n">
        <v>17</v>
      </c>
      <c r="B945" s="829" t="str">
        <f aca="false">CONCATENATE(E945,": ",C945)</f>
        <v>: </v>
      </c>
      <c r="C945" s="830"/>
      <c r="D945" s="830"/>
      <c r="E945" s="831"/>
      <c r="F945" s="830"/>
      <c r="G945" s="831"/>
      <c r="H945" s="832"/>
      <c r="I945" s="830"/>
      <c r="J945" s="830"/>
      <c r="K945" s="833"/>
      <c r="L945" s="834"/>
      <c r="M945" s="833"/>
      <c r="N945" s="837"/>
      <c r="O945" s="837"/>
      <c r="P945" s="833"/>
      <c r="Q945" s="838"/>
      <c r="R945" s="839"/>
      <c r="S945" s="840" t="str">
        <f aca="false">IF(R945="Y","",IF(AND(M945="",K945=""),"",IF(M945="",K945,M945)))</f>
        <v/>
      </c>
      <c r="T945" s="841" t="str">
        <f aca="false">IF(S945="","",IF($S$957="Y",U945,IF(S945&gt;=$S$949-$AB$35*$S$953,IF(S945&lt;=$S$949+$AB$35*$S$953,S945,""),"")))</f>
        <v/>
      </c>
      <c r="U945" s="840" t="str">
        <f aca="false">IF(R945="Y","",IF(AND(M945="",K945=""),"",IF(M945="",K945*O945,M945*O945)))</f>
        <v/>
      </c>
      <c r="V945" s="842" t="str">
        <f aca="false">IF(AND(N945="",L945=""),"",IF(N945="",L945,N945))</f>
        <v/>
      </c>
      <c r="W945" s="628"/>
      <c r="X945" s="628"/>
      <c r="Z945" s="728"/>
      <c r="AP945" s="729"/>
      <c r="AQ945" s="628"/>
      <c r="AR945" s="628"/>
      <c r="AS945" s="844"/>
      <c r="AT945" s="628"/>
      <c r="AU945" s="843" t="e">
        <f aca="false">IF($AT$44="region",IF($E945=AU$762,$S945,""),IF($G945=AU$762,$S945,""))</f>
        <v>#REF!</v>
      </c>
      <c r="AV945" s="843" t="e">
        <f aca="false">IF($AT$44="Region",IF($E945=AU$762,$T945,""),IF($G945=AU$762,$T945,""))</f>
        <v>#REF!</v>
      </c>
      <c r="AW945" s="628"/>
      <c r="AX945" s="843" t="e">
        <f aca="false">IF($AT$44="region",IF($E945=AX$762,$S945,""),IF($G945=AX$762,$S945,""))</f>
        <v>#REF!</v>
      </c>
      <c r="AY945" s="843" t="e">
        <f aca="false">IF($AT$44="Region",IF($E945=AX$762,$T945,""),IF($G945=AX$762,$T945,""))</f>
        <v>#REF!</v>
      </c>
      <c r="AZ945" s="628"/>
      <c r="BA945" s="843" t="e">
        <f aca="false">IF($AT$44="region",IF($E945=BA$762,$S945,""),IF($G945=BA$762,$S945,""))</f>
        <v>#REF!</v>
      </c>
      <c r="BB945" s="843" t="e">
        <f aca="false">IF($AT$44="Region",IF($E945=BA$762,$T945,""),IF($G945=BA$762,$T945,""))</f>
        <v>#REF!</v>
      </c>
      <c r="BC945" s="628"/>
      <c r="BD945" s="843" t="e">
        <f aca="false">IF($AT$44="region",IF($E945=BD$762,$S945,""),IF($G945=BD$762,$S945,""))</f>
        <v>#REF!</v>
      </c>
      <c r="BE945" s="843" t="e">
        <f aca="false">IF($AT$44="Region",IF($E945=BD$762,$T945,""),IF($G945=BD$762,$T945,""))</f>
        <v>#REF!</v>
      </c>
      <c r="BF945" s="628"/>
      <c r="BG945" s="843" t="e">
        <f aca="false">IF($AT$44="region",IF($E945=BG$762,$S945,""),IF($G945=BG$762,$S945,""))</f>
        <v>#REF!</v>
      </c>
      <c r="BH945" s="843" t="e">
        <f aca="false">IF($AT$44="Region",IF($E945=BG$762,$T945,""),IF($G945=BG$762,$T945,""))</f>
        <v>#REF!</v>
      </c>
      <c r="BI945" s="628"/>
      <c r="BJ945" s="843" t="str">
        <f aca="false">IF($E945=$BJ$47,S945,"")</f>
        <v/>
      </c>
      <c r="BK945" s="843" t="str">
        <f aca="false">IF($E945=$BJ$47,T945,"")</f>
        <v/>
      </c>
      <c r="BL945" s="628"/>
      <c r="BM945" s="843" t="str">
        <f aca="false">IF($E945=$BM$47,S945,"")</f>
        <v/>
      </c>
      <c r="BN945" s="843" t="str">
        <f aca="false">IF($E945=$BM$47,T945,"")</f>
        <v/>
      </c>
      <c r="BO945" s="628"/>
      <c r="BP945" s="843" t="str">
        <f aca="false">IF($E945=$BP$47,S945,"")</f>
        <v/>
      </c>
      <c r="BQ945" s="843" t="str">
        <f aca="false">IF($E945=$BP$47,T945,"")</f>
        <v/>
      </c>
      <c r="BR945" s="628"/>
      <c r="BS945" s="843" t="str">
        <f aca="false">IF($E945=$BS$47,S945,"")</f>
        <v/>
      </c>
      <c r="BT945" s="843" t="str">
        <f aca="false">IF($E945=$BS$47,T945,"")</f>
        <v/>
      </c>
      <c r="BU945" s="628"/>
      <c r="BV945" s="729"/>
    </row>
    <row r="946" s="667" customFormat="true" ht="15" hidden="false" customHeight="false" outlineLevel="0" collapsed="false">
      <c r="A946" s="828" t="n">
        <v>18</v>
      </c>
      <c r="B946" s="829" t="str">
        <f aca="false">CONCATENATE(E946,": ",C946)</f>
        <v>: </v>
      </c>
      <c r="C946" s="830"/>
      <c r="D946" s="830"/>
      <c r="E946" s="831"/>
      <c r="F946" s="830"/>
      <c r="G946" s="831"/>
      <c r="H946" s="832"/>
      <c r="I946" s="830"/>
      <c r="J946" s="830"/>
      <c r="K946" s="833"/>
      <c r="L946" s="833"/>
      <c r="M946" s="833"/>
      <c r="N946" s="837"/>
      <c r="O946" s="837"/>
      <c r="P946" s="833"/>
      <c r="Q946" s="838"/>
      <c r="R946" s="839"/>
      <c r="S946" s="840" t="str">
        <f aca="false">IF(R946="Y","",IF(AND(M946="",K946=""),"",IF(M946="",K946,M946)))</f>
        <v/>
      </c>
      <c r="T946" s="841" t="str">
        <f aca="false">IF(S946="","",IF($S$957="Y",U946,IF(S946&gt;=$S$949-$AB$35*$S$953,IF(S946&lt;=$S$949+$AB$35*$S$953,S946,""),"")))</f>
        <v/>
      </c>
      <c r="U946" s="840" t="str">
        <f aca="false">IF(R946="Y","",IF(AND(M946="",K946=""),"",IF(M946="",K946*O946,M946*O946)))</f>
        <v/>
      </c>
      <c r="V946" s="842" t="str">
        <f aca="false">IF(AND(N946="",L946=""),"",IF(N946="",L946,N946))</f>
        <v/>
      </c>
      <c r="W946" s="628"/>
      <c r="X946" s="628"/>
      <c r="Z946" s="728"/>
      <c r="AP946" s="729"/>
      <c r="AQ946" s="628"/>
      <c r="AR946" s="628"/>
      <c r="AS946" s="844"/>
      <c r="AT946" s="628"/>
      <c r="AU946" s="843" t="e">
        <f aca="false">IF($AT$44="region",IF($E946=AU$762,$S946,""),IF($G946=AU$762,$S946,""))</f>
        <v>#REF!</v>
      </c>
      <c r="AV946" s="843" t="e">
        <f aca="false">IF($AT$44="Region",IF($E946=AU$762,$T946,""),IF($G946=AU$762,$T946,""))</f>
        <v>#REF!</v>
      </c>
      <c r="AW946" s="628"/>
      <c r="AX946" s="843" t="e">
        <f aca="false">IF($AT$44="region",IF($E946=AX$762,$S946,""),IF($G946=AX$762,$S946,""))</f>
        <v>#REF!</v>
      </c>
      <c r="AY946" s="843" t="e">
        <f aca="false">IF($AT$44="Region",IF($E946=AX$762,$T946,""),IF($G946=AX$762,$T946,""))</f>
        <v>#REF!</v>
      </c>
      <c r="AZ946" s="628"/>
      <c r="BA946" s="843" t="e">
        <f aca="false">IF($AT$44="region",IF($E946=BA$762,$S946,""),IF($G946=BA$762,$S946,""))</f>
        <v>#REF!</v>
      </c>
      <c r="BB946" s="843" t="e">
        <f aca="false">IF($AT$44="Region",IF($E946=BA$762,$T946,""),IF($G946=BA$762,$T946,""))</f>
        <v>#REF!</v>
      </c>
      <c r="BC946" s="628"/>
      <c r="BD946" s="843" t="e">
        <f aca="false">IF($AT$44="region",IF($E946=BD$762,$S946,""),IF($G946=BD$762,$S946,""))</f>
        <v>#REF!</v>
      </c>
      <c r="BE946" s="843" t="e">
        <f aca="false">IF($AT$44="Region",IF($E946=BD$762,$T946,""),IF($G946=BD$762,$T946,""))</f>
        <v>#REF!</v>
      </c>
      <c r="BF946" s="628"/>
      <c r="BG946" s="843" t="e">
        <f aca="false">IF($AT$44="region",IF($E946=BG$762,$S946,""),IF($G946=BG$762,$S946,""))</f>
        <v>#REF!</v>
      </c>
      <c r="BH946" s="843" t="e">
        <f aca="false">IF($AT$44="Region",IF($E946=BG$762,$T946,""),IF($G946=BG$762,$T946,""))</f>
        <v>#REF!</v>
      </c>
      <c r="BI946" s="628"/>
      <c r="BJ946" s="843" t="str">
        <f aca="false">IF($E946=$BJ$47,S946,"")</f>
        <v/>
      </c>
      <c r="BK946" s="843" t="str">
        <f aca="false">IF($E946=$BJ$47,T946,"")</f>
        <v/>
      </c>
      <c r="BL946" s="628"/>
      <c r="BM946" s="843" t="str">
        <f aca="false">IF($E946=$BM$47,S946,"")</f>
        <v/>
      </c>
      <c r="BN946" s="843" t="str">
        <f aca="false">IF($E946=$BM$47,T946,"")</f>
        <v/>
      </c>
      <c r="BO946" s="628"/>
      <c r="BP946" s="843" t="str">
        <f aca="false">IF($E946=$BP$47,S946,"")</f>
        <v/>
      </c>
      <c r="BQ946" s="843" t="str">
        <f aca="false">IF($E946=$BP$47,T946,"")</f>
        <v/>
      </c>
      <c r="BR946" s="628"/>
      <c r="BS946" s="843" t="str">
        <f aca="false">IF($E946=$BS$47,S946,"")</f>
        <v/>
      </c>
      <c r="BT946" s="843" t="str">
        <f aca="false">IF($E946=$BS$47,T946,"")</f>
        <v/>
      </c>
      <c r="BU946" s="628"/>
      <c r="BV946" s="729"/>
    </row>
    <row r="947" s="667" customFormat="true" ht="15" hidden="false" customHeight="false" outlineLevel="0" collapsed="false">
      <c r="A947" s="828" t="n">
        <v>19</v>
      </c>
      <c r="B947" s="829" t="str">
        <f aca="false">CONCATENATE(E947,": ",C947)</f>
        <v>: </v>
      </c>
      <c r="C947" s="830"/>
      <c r="D947" s="830"/>
      <c r="E947" s="831"/>
      <c r="F947" s="830"/>
      <c r="G947" s="831"/>
      <c r="H947" s="832"/>
      <c r="I947" s="830"/>
      <c r="J947" s="830"/>
      <c r="K947" s="833"/>
      <c r="L947" s="833"/>
      <c r="M947" s="833"/>
      <c r="N947" s="837"/>
      <c r="O947" s="837"/>
      <c r="P947" s="833"/>
      <c r="Q947" s="838"/>
      <c r="R947" s="839"/>
      <c r="S947" s="840" t="str">
        <f aca="false">IF(R947="Y","",IF(AND(M947="",K947=""),"",IF(M947="",K947,M947)))</f>
        <v/>
      </c>
      <c r="T947" s="841" t="str">
        <f aca="false">IF(S947="","",IF($S$957="Y",U947,IF(S947&gt;=$S$949-$AB$35*$S$953,IF(S947&lt;=$S$949+$AB$35*$S$953,S947,""),"")))</f>
        <v/>
      </c>
      <c r="U947" s="840" t="str">
        <f aca="false">IF(R947="Y","",IF(AND(M947="",K947=""),"",IF(M947="",K947*O947,M947*O947)))</f>
        <v/>
      </c>
      <c r="V947" s="842" t="str">
        <f aca="false">IF(AND(N947="",L947=""),"",IF(N947="",L947,N947))</f>
        <v/>
      </c>
      <c r="W947" s="628"/>
      <c r="X947" s="628"/>
      <c r="Z947" s="728"/>
      <c r="AP947" s="729"/>
      <c r="AQ947" s="628"/>
      <c r="AR947" s="628"/>
      <c r="AS947" s="844"/>
      <c r="AT947" s="628"/>
      <c r="AU947" s="843" t="e">
        <f aca="false">IF($AT$44="region",IF($E947=AU$762,$S947,""),IF($G947=AU$762,$S947,""))</f>
        <v>#REF!</v>
      </c>
      <c r="AV947" s="843" t="e">
        <f aca="false">IF($AT$44="Region",IF($E947=AU$762,$T947,""),IF($G947=AU$762,$T947,""))</f>
        <v>#REF!</v>
      </c>
      <c r="AW947" s="628"/>
      <c r="AX947" s="843" t="e">
        <f aca="false">IF($AT$44="region",IF($E947=AX$762,$S947,""),IF($G947=AX$762,$S947,""))</f>
        <v>#REF!</v>
      </c>
      <c r="AY947" s="843" t="e">
        <f aca="false">IF($AT$44="Region",IF($E947=AX$762,$T947,""),IF($G947=AX$762,$T947,""))</f>
        <v>#REF!</v>
      </c>
      <c r="AZ947" s="628"/>
      <c r="BA947" s="843" t="e">
        <f aca="false">IF($AT$44="region",IF($E947=BA$762,$S947,""),IF($G947=BA$762,$S947,""))</f>
        <v>#REF!</v>
      </c>
      <c r="BB947" s="843" t="e">
        <f aca="false">IF($AT$44="Region",IF($E947=BA$762,$T947,""),IF($G947=BA$762,$T947,""))</f>
        <v>#REF!</v>
      </c>
      <c r="BC947" s="628"/>
      <c r="BD947" s="843" t="e">
        <f aca="false">IF($AT$44="region",IF($E947=BD$762,$S947,""),IF($G947=BD$762,$S947,""))</f>
        <v>#REF!</v>
      </c>
      <c r="BE947" s="843" t="e">
        <f aca="false">IF($AT$44="Region",IF($E947=BD$762,$T947,""),IF($G947=BD$762,$T947,""))</f>
        <v>#REF!</v>
      </c>
      <c r="BF947" s="628"/>
      <c r="BG947" s="843" t="e">
        <f aca="false">IF($AT$44="region",IF($E947=BG$762,$S947,""),IF($G947=BG$762,$S947,""))</f>
        <v>#REF!</v>
      </c>
      <c r="BH947" s="843" t="e">
        <f aca="false">IF($AT$44="Region",IF($E947=BG$762,$T947,""),IF($G947=BG$762,$T947,""))</f>
        <v>#REF!</v>
      </c>
      <c r="BI947" s="628"/>
      <c r="BJ947" s="843" t="str">
        <f aca="false">IF($E947=$BJ$47,S947,"")</f>
        <v/>
      </c>
      <c r="BK947" s="843" t="str">
        <f aca="false">IF($E947=$BJ$47,T947,"")</f>
        <v/>
      </c>
      <c r="BL947" s="628"/>
      <c r="BM947" s="843" t="str">
        <f aca="false">IF($E947=$BM$47,S947,"")</f>
        <v/>
      </c>
      <c r="BN947" s="843" t="str">
        <f aca="false">IF($E947=$BM$47,T947,"")</f>
        <v/>
      </c>
      <c r="BO947" s="628"/>
      <c r="BP947" s="843" t="str">
        <f aca="false">IF($E947=$BP$47,S947,"")</f>
        <v/>
      </c>
      <c r="BQ947" s="843" t="str">
        <f aca="false">IF($E947=$BP$47,T947,"")</f>
        <v/>
      </c>
      <c r="BR947" s="628"/>
      <c r="BS947" s="843" t="str">
        <f aca="false">IF($E947=$BS$47,S947,"")</f>
        <v/>
      </c>
      <c r="BT947" s="843" t="str">
        <f aca="false">IF($E947=$BS$47,T947,"")</f>
        <v/>
      </c>
      <c r="BU947" s="628"/>
      <c r="BV947" s="729"/>
    </row>
    <row r="948" s="667" customFormat="true" ht="15" hidden="false" customHeight="false" outlineLevel="0" collapsed="false">
      <c r="A948" s="828" t="n">
        <v>20</v>
      </c>
      <c r="B948" s="829" t="str">
        <f aca="false">CONCATENATE(E948,": ",C948)</f>
        <v>: </v>
      </c>
      <c r="C948" s="830"/>
      <c r="D948" s="830"/>
      <c r="E948" s="831"/>
      <c r="F948" s="830"/>
      <c r="G948" s="831"/>
      <c r="H948" s="832"/>
      <c r="I948" s="830"/>
      <c r="J948" s="830"/>
      <c r="K948" s="833"/>
      <c r="L948" s="833"/>
      <c r="M948" s="833"/>
      <c r="N948" s="837"/>
      <c r="O948" s="837"/>
      <c r="P948" s="833"/>
      <c r="Q948" s="838"/>
      <c r="R948" s="839"/>
      <c r="S948" s="840" t="str">
        <f aca="false">IF(R948="Y","",IF(AND(M948="",K948=""),"",IF(M948="",K948,M948)))</f>
        <v/>
      </c>
      <c r="T948" s="841" t="str">
        <f aca="false">IF(S948="","",IF($S$957="Y",U948,IF(S948&gt;=$S$949-$AB$35*$S$953,IF(S948&lt;=$S$949+$AB$35*$S$953,S948,""),"")))</f>
        <v/>
      </c>
      <c r="U948" s="840" t="str">
        <f aca="false">IF(R948="Y","",IF(AND(M948="",K948=""),"",IF(M948="",K948*O948,M948*O948)))</f>
        <v/>
      </c>
      <c r="V948" s="842" t="str">
        <f aca="false">IF(AND(N948="",L948=""),"",IF(N948="",L948,N948))</f>
        <v/>
      </c>
      <c r="W948" s="628"/>
      <c r="X948" s="628"/>
      <c r="Z948" s="728"/>
      <c r="AP948" s="729"/>
      <c r="AQ948" s="628"/>
      <c r="AR948" s="628"/>
      <c r="AS948" s="844"/>
      <c r="AT948" s="628"/>
      <c r="AU948" s="843" t="e">
        <f aca="false">IF($AT$44="region",IF($E948=AU$762,$S948,""),IF($G948=AU$762,$S948,""))</f>
        <v>#REF!</v>
      </c>
      <c r="AV948" s="843" t="e">
        <f aca="false">IF($AT$44="Region",IF($E948=AU$762,$T948,""),IF($G948=AU$762,$T948,""))</f>
        <v>#REF!</v>
      </c>
      <c r="AW948" s="628"/>
      <c r="AX948" s="843" t="e">
        <f aca="false">IF($AT$44="region",IF($E948=AX$762,$S948,""),IF($G948=AX$762,$S948,""))</f>
        <v>#REF!</v>
      </c>
      <c r="AY948" s="843" t="e">
        <f aca="false">IF($AT$44="Region",IF($E948=AX$762,$T948,""),IF($G948=AX$762,$T948,""))</f>
        <v>#REF!</v>
      </c>
      <c r="AZ948" s="628"/>
      <c r="BA948" s="843" t="e">
        <f aca="false">IF($AT$44="region",IF($E948=BA$762,$S948,""),IF($G948=BA$762,$S948,""))</f>
        <v>#REF!</v>
      </c>
      <c r="BB948" s="843" t="e">
        <f aca="false">IF($AT$44="Region",IF($E948=BA$762,$T948,""),IF($G948=BA$762,$T948,""))</f>
        <v>#REF!</v>
      </c>
      <c r="BC948" s="628"/>
      <c r="BD948" s="843" t="e">
        <f aca="false">IF($AT$44="region",IF($E948=BD$762,$S948,""),IF($G948=BD$762,$S948,""))</f>
        <v>#REF!</v>
      </c>
      <c r="BE948" s="843" t="e">
        <f aca="false">IF($AT$44="Region",IF($E948=BD$762,$T948,""),IF($G948=BD$762,$T948,""))</f>
        <v>#REF!</v>
      </c>
      <c r="BF948" s="628"/>
      <c r="BG948" s="843" t="e">
        <f aca="false">IF($AT$44="region",IF($E948=BG$762,$S948,""),IF($G948=BG$762,$S948,""))</f>
        <v>#REF!</v>
      </c>
      <c r="BH948" s="843" t="e">
        <f aca="false">IF($AT$44="Region",IF($E948=BG$762,$T948,""),IF($G948=BG$762,$T948,""))</f>
        <v>#REF!</v>
      </c>
      <c r="BI948" s="628"/>
      <c r="BJ948" s="843" t="str">
        <f aca="false">IF($E948=$BJ$47,S948,"")</f>
        <v/>
      </c>
      <c r="BK948" s="843" t="str">
        <f aca="false">IF($E948=$BJ$47,T948,"")</f>
        <v/>
      </c>
      <c r="BL948" s="628"/>
      <c r="BM948" s="843" t="str">
        <f aca="false">IF($E948=$BM$47,S948,"")</f>
        <v/>
      </c>
      <c r="BN948" s="843" t="str">
        <f aca="false">IF($E948=$BM$47,T948,"")</f>
        <v/>
      </c>
      <c r="BO948" s="628"/>
      <c r="BP948" s="843" t="str">
        <f aca="false">IF($E948=$BP$47,S948,"")</f>
        <v/>
      </c>
      <c r="BQ948" s="843" t="str">
        <f aca="false">IF($E948=$BP$47,T948,"")</f>
        <v/>
      </c>
      <c r="BR948" s="628"/>
      <c r="BS948" s="843" t="str">
        <f aca="false">IF($E948=$BS$47,S948,"")</f>
        <v/>
      </c>
      <c r="BT948" s="843" t="str">
        <f aca="false">IF($E948=$BS$47,T948,"")</f>
        <v/>
      </c>
      <c r="BU948" s="628"/>
      <c r="BV948" s="729"/>
    </row>
    <row r="949" s="667" customFormat="true" ht="15" hidden="false" customHeight="false" outlineLevel="0" collapsed="false">
      <c r="A949" s="846"/>
      <c r="B949" s="847" t="s">
        <v>409</v>
      </c>
      <c r="C949" s="848"/>
      <c r="D949" s="848"/>
      <c r="E949" s="848"/>
      <c r="F949" s="848"/>
      <c r="G949" s="848"/>
      <c r="H949" s="810"/>
      <c r="I949" s="628"/>
      <c r="J949" s="849"/>
      <c r="K949" s="810"/>
      <c r="L949" s="810"/>
      <c r="M949" s="810" t="s">
        <v>354</v>
      </c>
      <c r="N949" s="810"/>
      <c r="O949" s="810"/>
      <c r="P949" s="838"/>
      <c r="Q949" s="838"/>
      <c r="R949" s="849" t="s">
        <v>356</v>
      </c>
      <c r="S949" s="850" t="e">
        <f aca="false">AVERAGE(S929:S948)</f>
        <v>#DIV/0!</v>
      </c>
      <c r="T949" s="850" t="e">
        <f aca="false">IF(S957="Y",SUM(T929:T948)/SUM(O929:O948),AVERAGE(T929:T948))</f>
        <v>#DIV/0!</v>
      </c>
      <c r="U949" s="851" t="e">
        <f aca="false">SUM(U929:U948)/SUM(O929:O948)</f>
        <v>#DIV/0!</v>
      </c>
      <c r="V949" s="628"/>
      <c r="W949" s="628"/>
      <c r="X949" s="628"/>
      <c r="Z949" s="728"/>
      <c r="AP949" s="729"/>
      <c r="AQ949" s="628"/>
      <c r="AR949" s="628"/>
      <c r="AS949" s="628"/>
      <c r="AT949" s="849" t="s">
        <v>356</v>
      </c>
      <c r="AU949" s="852" t="e">
        <f aca="false">AVERAGE(AU929:AU948)</f>
        <v>#REF!</v>
      </c>
      <c r="AV949" s="852" t="e">
        <f aca="false">SUM(AV929:AV948)/COUNTIF(AV929:AV948,"&gt;0")</f>
        <v>#REF!</v>
      </c>
      <c r="AW949" s="628"/>
      <c r="AX949" s="852" t="e">
        <f aca="false">AVERAGE(AX929:AX948)</f>
        <v>#REF!</v>
      </c>
      <c r="AY949" s="852" t="e">
        <f aca="false">SUM(AY929:AY948)/COUNTIF(AY929:AY948,"&gt;0")</f>
        <v>#REF!</v>
      </c>
      <c r="AZ949" s="628"/>
      <c r="BA949" s="852" t="e">
        <f aca="false">AVERAGE(BA929:BA948)</f>
        <v>#REF!</v>
      </c>
      <c r="BB949" s="852" t="e">
        <f aca="false">SUM(BB929:BB948)/COUNTIF(BB929:BB948,"&gt;0")</f>
        <v>#REF!</v>
      </c>
      <c r="BC949" s="628"/>
      <c r="BD949" s="852" t="e">
        <f aca="false">AVERAGE(BD929:BD948)</f>
        <v>#REF!</v>
      </c>
      <c r="BE949" s="852" t="e">
        <f aca="false">SUM(BE929:BE948)/COUNTIF(BE929:BE948,"&gt;0")</f>
        <v>#REF!</v>
      </c>
      <c r="BF949" s="628"/>
      <c r="BG949" s="852" t="e">
        <f aca="false">AVERAGE(BG929:BG948)</f>
        <v>#REF!</v>
      </c>
      <c r="BH949" s="852" t="e">
        <f aca="false">SUM(BH929:BH948)/COUNTIF(BH929:BH948,"&gt;0")</f>
        <v>#REF!</v>
      </c>
      <c r="BI949" s="849"/>
      <c r="BJ949" s="852" t="e">
        <f aca="false">AVERAGE(BJ929:BJ948)</f>
        <v>#DIV/0!</v>
      </c>
      <c r="BK949" s="852" t="e">
        <f aca="false">SUM(BK929:BK948)/COUNTIF(BK929:BK948,"&gt;0")</f>
        <v>#DIV/0!</v>
      </c>
      <c r="BL949" s="628"/>
      <c r="BM949" s="852" t="e">
        <f aca="false">AVERAGE(BM929:BM948)</f>
        <v>#DIV/0!</v>
      </c>
      <c r="BN949" s="852" t="e">
        <f aca="false">SUM(BN929:BN948)/COUNTIF(BN929:BN948,"&gt;0")</f>
        <v>#DIV/0!</v>
      </c>
      <c r="BO949" s="628"/>
      <c r="BP949" s="852" t="e">
        <f aca="false">AVERAGE(BP929:BP948)</f>
        <v>#DIV/0!</v>
      </c>
      <c r="BQ949" s="852" t="e">
        <f aca="false">SUM(BQ929:BQ948)/COUNTIF(BQ929:BQ948,"&gt;0")</f>
        <v>#DIV/0!</v>
      </c>
      <c r="BR949" s="628"/>
      <c r="BS949" s="852" t="e">
        <f aca="false">AVERAGE(BS929:BS948)</f>
        <v>#DIV/0!</v>
      </c>
      <c r="BT949" s="852" t="e">
        <f aca="false">SUM(BT929:BT948)/COUNTIF(BT929:BT948,"&gt;0")</f>
        <v>#DIV/0!</v>
      </c>
      <c r="BU949" s="628"/>
      <c r="BV949" s="729"/>
    </row>
    <row r="950" s="667" customFormat="true" ht="15" hidden="false" customHeight="false" outlineLevel="0" collapsed="false">
      <c r="A950" s="846"/>
      <c r="B950" s="847" t="s">
        <v>410</v>
      </c>
      <c r="C950" s="848" t="s">
        <v>358</v>
      </c>
      <c r="D950" s="853"/>
      <c r="E950" s="853"/>
      <c r="F950" s="853"/>
      <c r="G950" s="853"/>
      <c r="H950" s="853"/>
      <c r="I950" s="853"/>
      <c r="J950" s="853"/>
      <c r="K950" s="853"/>
      <c r="L950" s="810"/>
      <c r="M950" s="810"/>
      <c r="N950" s="810"/>
      <c r="O950" s="810"/>
      <c r="P950" s="838"/>
      <c r="Q950" s="838"/>
      <c r="R950" s="854" t="s">
        <v>97</v>
      </c>
      <c r="S950" s="855" t="e">
        <f aca="false">S949+V950*S953</f>
        <v>#DIV/0!</v>
      </c>
      <c r="T950" s="855" t="e">
        <f aca="false">T949+V950*T953</f>
        <v>#DIV/0!</v>
      </c>
      <c r="U950" s="855" t="e">
        <f aca="false">U949+V950*U953</f>
        <v>#DIV/0!</v>
      </c>
      <c r="V950" s="856" t="n">
        <v>1</v>
      </c>
      <c r="W950" s="669" t="s">
        <v>360</v>
      </c>
      <c r="X950" s="628"/>
      <c r="Y950" s="628" t="s">
        <v>361</v>
      </c>
      <c r="Z950" s="728"/>
      <c r="AP950" s="729"/>
      <c r="AQ950" s="628"/>
      <c r="AR950" s="628"/>
      <c r="AS950" s="628"/>
      <c r="AT950" s="854" t="s">
        <v>97</v>
      </c>
      <c r="AU950" s="857" t="e">
        <f aca="false">AU949+(AU955*AU952)</f>
        <v>#REF!</v>
      </c>
      <c r="AV950" s="857" t="e">
        <f aca="false">AV949+(AV955*AU952)</f>
        <v>#REF!</v>
      </c>
      <c r="AW950" s="628"/>
      <c r="AX950" s="857" t="e">
        <f aca="false">AX949+(AX955*AX952)</f>
        <v>#REF!</v>
      </c>
      <c r="AY950" s="857" t="e">
        <f aca="false">AY949+(AY955*AX952)</f>
        <v>#REF!</v>
      </c>
      <c r="AZ950" s="628"/>
      <c r="BA950" s="857" t="e">
        <f aca="false">BA949+(BA955*BA952)</f>
        <v>#REF!</v>
      </c>
      <c r="BB950" s="857" t="e">
        <f aca="false">BB949+(BB955*BA952)</f>
        <v>#REF!</v>
      </c>
      <c r="BC950" s="628"/>
      <c r="BD950" s="857" t="e">
        <f aca="false">BD949+(BD955*BD952)</f>
        <v>#REF!</v>
      </c>
      <c r="BE950" s="857" t="e">
        <f aca="false">BE949+(BE955*BD952)</f>
        <v>#REF!</v>
      </c>
      <c r="BF950" s="628"/>
      <c r="BG950" s="857" t="e">
        <f aca="false">BG949+(BG955*BG952)</f>
        <v>#REF!</v>
      </c>
      <c r="BH950" s="857" t="e">
        <f aca="false">BH949+(BH955*BG952)</f>
        <v>#REF!</v>
      </c>
      <c r="BI950" s="854"/>
      <c r="BJ950" s="857" t="e">
        <f aca="false">BJ949+(BJ955*BJ952)</f>
        <v>#DIV/0!</v>
      </c>
      <c r="BK950" s="857" t="e">
        <f aca="false">BK949+(BK955*BJ952)</f>
        <v>#DIV/0!</v>
      </c>
      <c r="BL950" s="628"/>
      <c r="BM950" s="857" t="e">
        <f aca="false">BM949+(BM955*BM952)</f>
        <v>#DIV/0!</v>
      </c>
      <c r="BN950" s="857" t="e">
        <f aca="false">BN949+(BN955*BM952)</f>
        <v>#DIV/0!</v>
      </c>
      <c r="BO950" s="628"/>
      <c r="BP950" s="857" t="e">
        <f aca="false">BP949+(BP955*BP952)</f>
        <v>#DIV/0!</v>
      </c>
      <c r="BQ950" s="857" t="e">
        <f aca="false">BQ949+(BQ955*BP952)</f>
        <v>#DIV/0!</v>
      </c>
      <c r="BR950" s="628"/>
      <c r="BS950" s="857" t="e">
        <f aca="false">BS949+(BS955*BS952)</f>
        <v>#DIV/0!</v>
      </c>
      <c r="BT950" s="857" t="e">
        <f aca="false">BT949+(BT955*BS952)</f>
        <v>#DIV/0!</v>
      </c>
      <c r="BU950" s="628"/>
      <c r="BV950" s="729"/>
    </row>
    <row r="951" s="667" customFormat="true" ht="15" hidden="false" customHeight="false" outlineLevel="0" collapsed="false">
      <c r="A951" s="846"/>
      <c r="B951" s="847" t="s">
        <v>411</v>
      </c>
      <c r="C951" s="858"/>
      <c r="D951" s="853"/>
      <c r="E951" s="853"/>
      <c r="F951" s="853"/>
      <c r="G951" s="853"/>
      <c r="H951" s="853"/>
      <c r="I951" s="853"/>
      <c r="J951" s="853"/>
      <c r="K951" s="853"/>
      <c r="L951" s="628"/>
      <c r="M951" s="628"/>
      <c r="N951" s="810"/>
      <c r="O951" s="810"/>
      <c r="P951" s="810"/>
      <c r="Q951" s="810"/>
      <c r="R951" s="854" t="s">
        <v>98</v>
      </c>
      <c r="S951" s="855" t="e">
        <f aca="false">IF($Y951="Y",MIN(S929:S948),S949-$V951*S953)</f>
        <v>#DIV/0!</v>
      </c>
      <c r="T951" s="855" t="e">
        <f aca="false">IF($Y951="Y",MIN(T929:T948),T949-$V951*T953)</f>
        <v>#DIV/0!</v>
      </c>
      <c r="U951" s="855" t="e">
        <f aca="false">IF($Y951="Y",MIN(U929:U948),U949-$V951*U953)</f>
        <v>#DIV/0!</v>
      </c>
      <c r="V951" s="856" t="n">
        <v>1</v>
      </c>
      <c r="W951" s="669" t="s">
        <v>364</v>
      </c>
      <c r="X951" s="628"/>
      <c r="Y951" s="859" t="s">
        <v>166</v>
      </c>
      <c r="Z951" s="728"/>
      <c r="AP951" s="729"/>
      <c r="AQ951" s="628"/>
      <c r="AR951" s="628"/>
      <c r="AS951" s="628"/>
      <c r="AT951" s="854" t="s">
        <v>98</v>
      </c>
      <c r="AU951" s="857" t="e">
        <f aca="false">AU949-(AU955*AU953)</f>
        <v>#REF!</v>
      </c>
      <c r="AV951" s="857" t="e">
        <f aca="false">AV949-(AV955*AU953)</f>
        <v>#REF!</v>
      </c>
      <c r="AW951" s="628"/>
      <c r="AX951" s="857" t="e">
        <f aca="false">AX949-(AX955*AX953)</f>
        <v>#REF!</v>
      </c>
      <c r="AY951" s="857" t="e">
        <f aca="false">AY949-(AY955*AX953)</f>
        <v>#REF!</v>
      </c>
      <c r="AZ951" s="628"/>
      <c r="BA951" s="857" t="e">
        <f aca="false">BA949-(BA955*BA953)</f>
        <v>#REF!</v>
      </c>
      <c r="BB951" s="857" t="e">
        <f aca="false">BB949-(BB955*BA953)</f>
        <v>#REF!</v>
      </c>
      <c r="BC951" s="628"/>
      <c r="BD951" s="857" t="e">
        <f aca="false">BD949-(BD955*BD953)</f>
        <v>#REF!</v>
      </c>
      <c r="BE951" s="857" t="e">
        <f aca="false">BE949-(BE955*BD953)</f>
        <v>#REF!</v>
      </c>
      <c r="BF951" s="628"/>
      <c r="BG951" s="857" t="e">
        <f aca="false">BG949-(BG955*BG953)</f>
        <v>#REF!</v>
      </c>
      <c r="BH951" s="857" t="e">
        <f aca="false">BH949-(BH955*BG953)</f>
        <v>#REF!</v>
      </c>
      <c r="BI951" s="854"/>
      <c r="BJ951" s="857" t="e">
        <f aca="false">BJ949-(BJ955*BJ953)</f>
        <v>#DIV/0!</v>
      </c>
      <c r="BK951" s="857" t="e">
        <f aca="false">BK949-(BK955*BJ953)</f>
        <v>#DIV/0!</v>
      </c>
      <c r="BL951" s="628"/>
      <c r="BM951" s="857" t="e">
        <f aca="false">BM949-(BM955*BM953)</f>
        <v>#DIV/0!</v>
      </c>
      <c r="BN951" s="857" t="e">
        <f aca="false">BN949-(BN955*BM953)</f>
        <v>#DIV/0!</v>
      </c>
      <c r="BO951" s="628"/>
      <c r="BP951" s="857" t="e">
        <f aca="false">BP949-(BP955*BP953)</f>
        <v>#DIV/0!</v>
      </c>
      <c r="BQ951" s="857" t="e">
        <f aca="false">BQ949-(BQ955*BP953)</f>
        <v>#DIV/0!</v>
      </c>
      <c r="BR951" s="628"/>
      <c r="BS951" s="857" t="e">
        <f aca="false">BS949-(BS955*BS953)</f>
        <v>#DIV/0!</v>
      </c>
      <c r="BT951" s="857" t="e">
        <f aca="false">BT949-(BT955*BS953)</f>
        <v>#DIV/0!</v>
      </c>
      <c r="BU951" s="628"/>
      <c r="BV951" s="729"/>
    </row>
    <row r="952" s="667" customFormat="true" ht="14.25" hidden="false" customHeight="false" outlineLevel="0" collapsed="false">
      <c r="A952" s="846"/>
      <c r="B952" s="846"/>
      <c r="C952" s="858"/>
      <c r="D952" s="853"/>
      <c r="E952" s="853"/>
      <c r="F952" s="853"/>
      <c r="G952" s="853"/>
      <c r="H952" s="853"/>
      <c r="I952" s="853"/>
      <c r="J952" s="853"/>
      <c r="K952" s="853"/>
      <c r="L952" s="810"/>
      <c r="M952" s="810"/>
      <c r="N952" s="810"/>
      <c r="O952" s="810"/>
      <c r="P952" s="810"/>
      <c r="Q952" s="810"/>
      <c r="R952" s="854" t="s">
        <v>365</v>
      </c>
      <c r="S952" s="855" t="e">
        <f aca="false">IF((0.67*S953)&gt;S949,"no","yes")</f>
        <v>#DIV/0!</v>
      </c>
      <c r="T952" s="855" t="e">
        <f aca="false">IF((0.67*T953)&gt;T949,"no","yes")</f>
        <v>#DIV/0!</v>
      </c>
      <c r="U952" s="855" t="e">
        <f aca="false">IF((0.67*U953)&gt;U949,"no","yes")</f>
        <v>#DIV/0!</v>
      </c>
      <c r="V952" s="810"/>
      <c r="W952" s="810"/>
      <c r="X952" s="810"/>
      <c r="Z952" s="728"/>
      <c r="AP952" s="729"/>
      <c r="AQ952" s="810"/>
      <c r="AR952" s="810"/>
      <c r="AS952" s="861" t="s">
        <v>366</v>
      </c>
      <c r="AT952" s="861"/>
      <c r="AU952" s="856" t="n">
        <v>1</v>
      </c>
      <c r="AV952" s="810"/>
      <c r="AW952" s="810"/>
      <c r="AX952" s="856" t="n">
        <v>1</v>
      </c>
      <c r="AY952" s="810"/>
      <c r="AZ952" s="810"/>
      <c r="BA952" s="856" t="n">
        <v>1</v>
      </c>
      <c r="BB952" s="810"/>
      <c r="BC952" s="810"/>
      <c r="BD952" s="856" t="n">
        <v>1</v>
      </c>
      <c r="BE952" s="810"/>
      <c r="BF952" s="810"/>
      <c r="BG952" s="856" t="n">
        <v>1</v>
      </c>
      <c r="BH952" s="810"/>
      <c r="BI952" s="854"/>
      <c r="BJ952" s="856" t="n">
        <v>1</v>
      </c>
      <c r="BK952" s="810"/>
      <c r="BL952" s="810"/>
      <c r="BM952" s="856" t="n">
        <v>1</v>
      </c>
      <c r="BN952" s="810"/>
      <c r="BO952" s="810"/>
      <c r="BP952" s="856" t="n">
        <v>1</v>
      </c>
      <c r="BQ952" s="810"/>
      <c r="BR952" s="810"/>
      <c r="BS952" s="856" t="n">
        <v>1</v>
      </c>
      <c r="BT952" s="810"/>
      <c r="BU952" s="810"/>
      <c r="BV952" s="729"/>
    </row>
    <row r="953" s="667" customFormat="true" ht="14.25" hidden="false" customHeight="false" outlineLevel="0" collapsed="false">
      <c r="A953" s="862" t="str">
        <f aca="false">HYPERLINK("#"&amp;"'"&amp;A$1&amp;"'!a1","Back to top")</f>
        <v>Back to top</v>
      </c>
      <c r="B953" s="862"/>
      <c r="C953" s="858"/>
      <c r="D953" s="853"/>
      <c r="E953" s="853"/>
      <c r="F953" s="853"/>
      <c r="G953" s="853"/>
      <c r="H953" s="853"/>
      <c r="I953" s="853"/>
      <c r="J953" s="853"/>
      <c r="K953" s="853"/>
      <c r="L953" s="810"/>
      <c r="M953" s="810"/>
      <c r="N953" s="669"/>
      <c r="O953" s="669"/>
      <c r="P953" s="810"/>
      <c r="Q953" s="810"/>
      <c r="R953" s="854" t="s">
        <v>371</v>
      </c>
      <c r="S953" s="855" t="e">
        <f aca="false">_xlfn.STDEV.P(S929:S948)</f>
        <v>#DIV/0!</v>
      </c>
      <c r="T953" s="855" t="e">
        <f aca="false" t="array" ref="T953:T953">IF(S957="Y",SQRT(SUM(IFERROR(O929:O948*(S929:S948-(T949))^2,0))/((COUNTIFS(O929:O948,"&lt;&gt;"&amp;"")-1)/COUNTIFS(O929:O948,"&lt;&gt;"&amp;"")*SUM(O929:O948))),_xlfn.STDEV.P(T929:T948))</f>
        <v>#DIV/0!</v>
      </c>
      <c r="U953" s="855" t="e">
        <f aca="false" t="array" ref="U953:U953">SQRT(SUM(IFERROR(O929:O948*(S929:S948-(U949))^2,0))/((COUNTIFS(O929:O948,"&lt;&gt;"&amp;"")-1)/COUNTIFS(O929:O948,"&lt;&gt;"&amp;"")*SUM(O929:O948)))</f>
        <v>#DIV/0!</v>
      </c>
      <c r="V953" s="810"/>
      <c r="W953" s="810"/>
      <c r="X953" s="810"/>
      <c r="Z953" s="728"/>
      <c r="AP953" s="729"/>
      <c r="AQ953" s="810"/>
      <c r="AR953" s="810"/>
      <c r="AS953" s="861"/>
      <c r="AT953" s="861"/>
      <c r="AU953" s="856" t="n">
        <v>1</v>
      </c>
      <c r="AV953" s="810"/>
      <c r="AW953" s="810"/>
      <c r="AX953" s="856" t="n">
        <v>1</v>
      </c>
      <c r="AY953" s="810"/>
      <c r="AZ953" s="810"/>
      <c r="BA953" s="856" t="n">
        <v>1</v>
      </c>
      <c r="BB953" s="810"/>
      <c r="BC953" s="810"/>
      <c r="BD953" s="856" t="n">
        <v>1</v>
      </c>
      <c r="BE953" s="810"/>
      <c r="BF953" s="810"/>
      <c r="BG953" s="856" t="n">
        <v>1</v>
      </c>
      <c r="BH953" s="810"/>
      <c r="BI953" s="854"/>
      <c r="BJ953" s="856" t="n">
        <v>1</v>
      </c>
      <c r="BK953" s="810"/>
      <c r="BL953" s="810"/>
      <c r="BM953" s="856" t="n">
        <v>1</v>
      </c>
      <c r="BN953" s="810"/>
      <c r="BO953" s="810"/>
      <c r="BP953" s="856" t="n">
        <v>1</v>
      </c>
      <c r="BQ953" s="810"/>
      <c r="BR953" s="810"/>
      <c r="BS953" s="856" t="n">
        <v>1</v>
      </c>
      <c r="BT953" s="810"/>
      <c r="BU953" s="810"/>
      <c r="BV953" s="729"/>
    </row>
    <row r="954" s="667" customFormat="true" ht="15" hidden="false" customHeight="false" outlineLevel="0" collapsed="false">
      <c r="A954" s="846"/>
      <c r="B954" s="846"/>
      <c r="C954" s="828"/>
      <c r="D954" s="853"/>
      <c r="E954" s="853"/>
      <c r="F954" s="853"/>
      <c r="G954" s="853"/>
      <c r="H954" s="853"/>
      <c r="I954" s="853"/>
      <c r="J954" s="853"/>
      <c r="K954" s="853"/>
      <c r="L954" s="810"/>
      <c r="M954" s="810"/>
      <c r="N954" s="810"/>
      <c r="O954" s="810"/>
      <c r="P954" s="810"/>
      <c r="Q954" s="810"/>
      <c r="R954" s="863" t="s">
        <v>372</v>
      </c>
      <c r="S954" s="864" t="n">
        <f aca="false">COUNTIF(S929:S948,"&gt;0")</f>
        <v>0</v>
      </c>
      <c r="T954" s="864" t="n">
        <f aca="false">COUNTIF(T929:T948,"&gt;0")</f>
        <v>0</v>
      </c>
      <c r="U954" s="865"/>
      <c r="V954" s="866" t="s">
        <v>369</v>
      </c>
      <c r="W954" s="810"/>
      <c r="X954" s="810"/>
      <c r="Z954" s="728"/>
      <c r="AP954" s="729"/>
      <c r="AQ954" s="810"/>
      <c r="AR954" s="810"/>
      <c r="AS954" s="810"/>
      <c r="AT954" s="854" t="s">
        <v>365</v>
      </c>
      <c r="AU954" s="857" t="e">
        <f aca="false">IF((0.67*AU955)&gt;AU949,"no","yes")</f>
        <v>#REF!</v>
      </c>
      <c r="AV954" s="857" t="e">
        <f aca="false">IF((0.67*AV955)&gt;AV949,"no","yes")</f>
        <v>#REF!</v>
      </c>
      <c r="AW954" s="810"/>
      <c r="AX954" s="857" t="e">
        <f aca="false">IF((0.67*AX955)&gt;AX949,"no","yes")</f>
        <v>#REF!</v>
      </c>
      <c r="AY954" s="857" t="e">
        <f aca="false">IF((0.67*AY955)&gt;AY949,"no","yes")</f>
        <v>#REF!</v>
      </c>
      <c r="AZ954" s="810"/>
      <c r="BA954" s="857" t="e">
        <f aca="false">IF((0.67*BA955)&gt;BA949,"no","yes")</f>
        <v>#REF!</v>
      </c>
      <c r="BB954" s="857" t="e">
        <f aca="false">IF((0.67*BB955)&gt;BB949,"no","yes")</f>
        <v>#REF!</v>
      </c>
      <c r="BC954" s="810"/>
      <c r="BD954" s="857" t="e">
        <f aca="false">IF((0.67*BD955)&gt;BD949,"no","yes")</f>
        <v>#REF!</v>
      </c>
      <c r="BE954" s="857" t="e">
        <f aca="false">IF((0.67*BE955)&gt;BE949,"no","yes")</f>
        <v>#REF!</v>
      </c>
      <c r="BF954" s="810"/>
      <c r="BG954" s="857" t="e">
        <f aca="false">IF((0.67*BG955)&gt;BG949,"no","yes")</f>
        <v>#REF!</v>
      </c>
      <c r="BH954" s="857" t="e">
        <f aca="false">IF((0.67*BH955)&gt;BH949,"no","yes")</f>
        <v>#REF!</v>
      </c>
      <c r="BI954" s="863"/>
      <c r="BJ954" s="857" t="e">
        <f aca="false">IF((0.67*BJ955)&gt;BJ949,"no","yes")</f>
        <v>#DIV/0!</v>
      </c>
      <c r="BK954" s="857" t="e">
        <f aca="false">IF((0.67*BK955)&gt;BK949,"no","yes")</f>
        <v>#DIV/0!</v>
      </c>
      <c r="BL954" s="810"/>
      <c r="BM954" s="857" t="e">
        <f aca="false">IF((0.67*BM955)&gt;BM949,"no","yes")</f>
        <v>#DIV/0!</v>
      </c>
      <c r="BN954" s="857" t="e">
        <f aca="false">IF((0.67*BN955)&gt;BN949,"no","yes")</f>
        <v>#DIV/0!</v>
      </c>
      <c r="BO954" s="810"/>
      <c r="BP954" s="857" t="e">
        <f aca="false">IF((0.67*BP955)&gt;BP949,"no","yes")</f>
        <v>#DIV/0!</v>
      </c>
      <c r="BQ954" s="857" t="e">
        <f aca="false">IF((0.67*BQ955)&gt;BQ949,"no","yes")</f>
        <v>#DIV/0!</v>
      </c>
      <c r="BR954" s="810"/>
      <c r="BS954" s="857" t="e">
        <f aca="false">IF((0.67*BS955)&gt;BS949,"no","yes")</f>
        <v>#DIV/0!</v>
      </c>
      <c r="BT954" s="857" t="e">
        <f aca="false">IF((0.67*BT955)&gt;BT949,"no","yes")</f>
        <v>#DIV/0!</v>
      </c>
      <c r="BU954" s="810"/>
      <c r="BV954" s="729"/>
    </row>
    <row r="955" s="667" customFormat="true" ht="14.25" hidden="false" customHeight="false" outlineLevel="0" collapsed="false">
      <c r="C955" s="846"/>
      <c r="D955" s="853"/>
      <c r="E955" s="853"/>
      <c r="F955" s="853"/>
      <c r="G955" s="853"/>
      <c r="H955" s="853"/>
      <c r="I955" s="853"/>
      <c r="J955" s="853"/>
      <c r="K955" s="853"/>
      <c r="L955" s="810"/>
      <c r="M955" s="810"/>
      <c r="N955" s="810"/>
      <c r="O955" s="810"/>
      <c r="P955" s="810"/>
      <c r="Q955" s="810"/>
      <c r="R955" s="810"/>
      <c r="S955" s="810"/>
      <c r="T955" s="838"/>
      <c r="U955" s="838"/>
      <c r="V955" s="894"/>
      <c r="W955" s="895"/>
      <c r="X955" s="896"/>
      <c r="Z955" s="728"/>
      <c r="AP955" s="729"/>
      <c r="AQ955" s="810"/>
      <c r="AR955" s="810"/>
      <c r="AS955" s="810"/>
      <c r="AT955" s="854" t="s">
        <v>371</v>
      </c>
      <c r="AU955" s="857" t="e">
        <f aca="false">_xlfn.STDEV.P(AU929:AU948)</f>
        <v>#REF!</v>
      </c>
      <c r="AV955" s="857" t="e">
        <f aca="false">_xlfn.STDEV.P(AV929:AV948)</f>
        <v>#REF!</v>
      </c>
      <c r="AW955" s="810"/>
      <c r="AX955" s="857" t="e">
        <f aca="false">_xlfn.STDEV.P(AX929:AX948)</f>
        <v>#REF!</v>
      </c>
      <c r="AY955" s="857" t="e">
        <f aca="false">_xlfn.STDEV.P(AY929:AY948)</f>
        <v>#REF!</v>
      </c>
      <c r="AZ955" s="810"/>
      <c r="BA955" s="857" t="e">
        <f aca="false">_xlfn.STDEV.P(BA929:BA948)</f>
        <v>#REF!</v>
      </c>
      <c r="BB955" s="857" t="e">
        <f aca="false">_xlfn.STDEV.P(BB929:BB948)</f>
        <v>#REF!</v>
      </c>
      <c r="BC955" s="810"/>
      <c r="BD955" s="857" t="e">
        <f aca="false">_xlfn.STDEV.P(BD929:BD948)</f>
        <v>#REF!</v>
      </c>
      <c r="BE955" s="857" t="e">
        <f aca="false">_xlfn.STDEV.P(BE929:BE948)</f>
        <v>#REF!</v>
      </c>
      <c r="BF955" s="810"/>
      <c r="BG955" s="857" t="e">
        <f aca="false">_xlfn.STDEV.P(BG929:BG948)</f>
        <v>#REF!</v>
      </c>
      <c r="BH955" s="857" t="e">
        <f aca="false">_xlfn.STDEV.P(BH929:BH948)</f>
        <v>#REF!</v>
      </c>
      <c r="BI955" s="810"/>
      <c r="BJ955" s="857" t="e">
        <f aca="false">_xlfn.STDEV.P(BJ929:BJ948)</f>
        <v>#DIV/0!</v>
      </c>
      <c r="BK955" s="857" t="e">
        <f aca="false">_xlfn.STDEV.P(BK929:BK948)</f>
        <v>#DIV/0!</v>
      </c>
      <c r="BL955" s="810"/>
      <c r="BM955" s="857" t="e">
        <f aca="false">_xlfn.STDEV.P(BM929:BM948)</f>
        <v>#DIV/0!</v>
      </c>
      <c r="BN955" s="857" t="e">
        <f aca="false">_xlfn.STDEV.P(BN929:BN948)</f>
        <v>#DIV/0!</v>
      </c>
      <c r="BO955" s="810"/>
      <c r="BP955" s="857" t="e">
        <f aca="false">_xlfn.STDEV.P(BP929:BP948)</f>
        <v>#DIV/0!</v>
      </c>
      <c r="BQ955" s="857" t="e">
        <f aca="false">_xlfn.STDEV.P(BQ929:BQ948)</f>
        <v>#DIV/0!</v>
      </c>
      <c r="BR955" s="810"/>
      <c r="BS955" s="857" t="e">
        <f aca="false">_xlfn.STDEV.P(BS929:BS948)</f>
        <v>#DIV/0!</v>
      </c>
      <c r="BT955" s="857" t="e">
        <f aca="false">_xlfn.STDEV.P(BT929:BT948)</f>
        <v>#DIV/0!</v>
      </c>
      <c r="BV955" s="729"/>
    </row>
    <row r="956" s="667" customFormat="true" ht="15" hidden="false" customHeight="false" outlineLevel="0" collapsed="false">
      <c r="C956" s="810"/>
      <c r="D956" s="853"/>
      <c r="E956" s="853"/>
      <c r="F956" s="853"/>
      <c r="G956" s="853"/>
      <c r="H956" s="853"/>
      <c r="I956" s="853"/>
      <c r="J956" s="853"/>
      <c r="K956" s="853"/>
      <c r="S956" s="869" t="s">
        <v>373</v>
      </c>
      <c r="T956" s="708"/>
      <c r="U956" s="810"/>
      <c r="V956" s="897"/>
      <c r="W956" s="898"/>
      <c r="X956" s="899"/>
      <c r="Z956" s="728"/>
      <c r="AP956" s="729"/>
      <c r="AQ956" s="810"/>
      <c r="AR956" s="810"/>
      <c r="AS956" s="810"/>
      <c r="AT956" s="863" t="s">
        <v>372</v>
      </c>
      <c r="AU956" s="868" t="n">
        <f aca="false">COUNTIF(AU929:AU948,"&gt;0")</f>
        <v>0</v>
      </c>
      <c r="AV956" s="868" t="n">
        <f aca="false">COUNTIF(AV929:AV948,"&gt;0")</f>
        <v>0</v>
      </c>
      <c r="AW956" s="810"/>
      <c r="AX956" s="868" t="n">
        <f aca="false">COUNTIF(AX929:AX948,"&gt;0")</f>
        <v>0</v>
      </c>
      <c r="AY956" s="868" t="n">
        <f aca="false">COUNTIF(AY929:AY948,"&gt;0")</f>
        <v>0</v>
      </c>
      <c r="AZ956" s="810"/>
      <c r="BA956" s="868" t="n">
        <f aca="false">COUNTIF(BA929:BA948,"&gt;0")</f>
        <v>0</v>
      </c>
      <c r="BB956" s="868" t="n">
        <f aca="false">COUNTIF(BB929:BB948,"&gt;0")</f>
        <v>0</v>
      </c>
      <c r="BC956" s="810"/>
      <c r="BD956" s="868" t="n">
        <f aca="false">COUNTIF(BD929:BD948,"&gt;0")</f>
        <v>0</v>
      </c>
      <c r="BE956" s="868" t="n">
        <f aca="false">COUNTIF(BE929:BE948,"&gt;0")</f>
        <v>0</v>
      </c>
      <c r="BF956" s="810"/>
      <c r="BG956" s="868" t="n">
        <f aca="false">COUNTIF(BG929:BG948,"&gt;0")</f>
        <v>0</v>
      </c>
      <c r="BH956" s="868" t="n">
        <f aca="false">COUNTIF(BH929:BH948,"&gt;0")</f>
        <v>0</v>
      </c>
      <c r="BI956" s="810"/>
      <c r="BJ956" s="868" t="n">
        <f aca="false">COUNTIF(BJ929:BJ948,"&gt;0")</f>
        <v>0</v>
      </c>
      <c r="BK956" s="868" t="n">
        <f aca="false">COUNTIF(BK929:BK948,"&gt;0")</f>
        <v>0</v>
      </c>
      <c r="BL956" s="810"/>
      <c r="BM956" s="868" t="n">
        <f aca="false">COUNTIF(BM929:BM948,"&gt;0")</f>
        <v>0</v>
      </c>
      <c r="BN956" s="868" t="n">
        <f aca="false">COUNTIF(BN929:BN948,"&gt;0")</f>
        <v>0</v>
      </c>
      <c r="BO956" s="810"/>
      <c r="BP956" s="868" t="n">
        <f aca="false">COUNTIF(BP929:BP948,"&gt;0")</f>
        <v>0</v>
      </c>
      <c r="BQ956" s="868" t="n">
        <f aca="false">COUNTIF(BQ929:BQ948,"&gt;0")</f>
        <v>0</v>
      </c>
      <c r="BR956" s="810"/>
      <c r="BS956" s="868" t="n">
        <f aca="false">COUNTIF(BS929:BS948,"&gt;0")</f>
        <v>0</v>
      </c>
      <c r="BT956" s="868" t="n">
        <f aca="false">COUNTIF(BT929:BT948,"&gt;0")</f>
        <v>0</v>
      </c>
      <c r="BV956" s="729"/>
    </row>
    <row r="957" s="667" customFormat="true" ht="14.25" hidden="false" customHeight="false" outlineLevel="0" collapsed="false">
      <c r="C957" s="810"/>
      <c r="D957" s="900"/>
      <c r="E957" s="900"/>
      <c r="F957" s="900"/>
      <c r="G957" s="900"/>
      <c r="H957" s="900"/>
      <c r="I957" s="900"/>
      <c r="J957" s="900"/>
      <c r="K957" s="900"/>
      <c r="S957" s="870" t="s">
        <v>166</v>
      </c>
      <c r="T957" s="708"/>
      <c r="U957" s="810"/>
      <c r="V957" s="897"/>
      <c r="W957" s="898"/>
      <c r="X957" s="899"/>
      <c r="Z957" s="728"/>
      <c r="AP957" s="729"/>
      <c r="AQ957" s="810"/>
      <c r="AR957" s="810"/>
      <c r="AS957" s="810"/>
      <c r="AT957" s="863"/>
      <c r="AU957" s="828"/>
      <c r="AV957" s="828"/>
      <c r="AW957" s="669"/>
      <c r="AX957" s="828"/>
      <c r="AY957" s="828"/>
      <c r="AZ957" s="669"/>
      <c r="BA957" s="828"/>
      <c r="BB957" s="828"/>
      <c r="BC957" s="669"/>
      <c r="BD957" s="828"/>
      <c r="BE957" s="828"/>
      <c r="BF957" s="669"/>
      <c r="BG957" s="828"/>
      <c r="BH957" s="828"/>
      <c r="BI957" s="669"/>
      <c r="BJ957" s="828"/>
      <c r="BK957" s="828"/>
      <c r="BL957" s="669"/>
      <c r="BM957" s="828"/>
      <c r="BN957" s="828"/>
      <c r="BO957" s="669"/>
      <c r="BP957" s="828"/>
      <c r="BQ957" s="828"/>
      <c r="BR957" s="669"/>
      <c r="BS957" s="828"/>
      <c r="BT957" s="828"/>
      <c r="BU957" s="736"/>
      <c r="BV957" s="729"/>
    </row>
    <row r="958" s="667" customFormat="true" ht="14.25" hidden="false" customHeight="false" outlineLevel="0" collapsed="false">
      <c r="C958" s="810"/>
      <c r="D958" s="900"/>
      <c r="E958" s="900"/>
      <c r="F958" s="900"/>
      <c r="G958" s="900"/>
      <c r="H958" s="900"/>
      <c r="I958" s="900"/>
      <c r="J958" s="900"/>
      <c r="K958" s="900"/>
      <c r="T958" s="708"/>
      <c r="U958" s="810"/>
      <c r="V958" s="902"/>
      <c r="W958" s="903"/>
      <c r="X958" s="904"/>
      <c r="Z958" s="728"/>
      <c r="AP958" s="729"/>
      <c r="AQ958" s="810"/>
      <c r="AR958" s="810"/>
      <c r="AS958" s="810"/>
      <c r="AT958" s="863"/>
      <c r="AU958" s="828"/>
      <c r="AV958" s="828"/>
      <c r="AW958" s="669"/>
      <c r="AX958" s="828"/>
      <c r="AY958" s="828"/>
      <c r="AZ958" s="669"/>
      <c r="BA958" s="828"/>
      <c r="BB958" s="828"/>
      <c r="BC958" s="669"/>
      <c r="BD958" s="828"/>
      <c r="BE958" s="828"/>
      <c r="BF958" s="669"/>
      <c r="BG958" s="828"/>
      <c r="BH958" s="828"/>
      <c r="BI958" s="669"/>
      <c r="BJ958" s="828"/>
      <c r="BK958" s="828"/>
      <c r="BL958" s="669"/>
      <c r="BM958" s="828"/>
      <c r="BN958" s="828"/>
      <c r="BO958" s="669"/>
      <c r="BP958" s="828"/>
      <c r="BQ958" s="828"/>
      <c r="BR958" s="669"/>
      <c r="BS958" s="828"/>
      <c r="BT958" s="828"/>
      <c r="BU958" s="736"/>
      <c r="BV958" s="729"/>
    </row>
    <row r="959" s="667" customFormat="true" ht="18" hidden="false" customHeight="false" outlineLevel="0" collapsed="false">
      <c r="T959" s="708"/>
      <c r="U959" s="810"/>
      <c r="V959" s="810"/>
      <c r="W959" s="810"/>
      <c r="X959" s="810"/>
      <c r="Z959" s="728"/>
      <c r="AP959" s="805"/>
      <c r="BV959" s="805"/>
    </row>
    <row r="960" customFormat="false" ht="15" hidden="false" customHeight="false" outlineLevel="0" collapsed="false">
      <c r="Z960" s="728"/>
    </row>
    <row r="961" s="600" customFormat="true" ht="15.75" hidden="false" customHeight="false" outlineLevel="0" collapsed="false">
      <c r="A961" s="800" t="n">
        <f aca="false">1+A926</f>
        <v>26</v>
      </c>
      <c r="B961" s="800"/>
      <c r="C961" s="801" t="s">
        <v>665</v>
      </c>
      <c r="D961" s="881"/>
      <c r="E961" s="881"/>
      <c r="F961" s="881"/>
      <c r="G961" s="881"/>
      <c r="H961" s="881"/>
      <c r="K961" s="881"/>
      <c r="L961" s="881"/>
      <c r="M961" s="802"/>
      <c r="N961" s="802"/>
      <c r="O961" s="802"/>
      <c r="T961" s="883"/>
      <c r="U961" s="883"/>
      <c r="Z961" s="728"/>
      <c r="AQ961" s="771" t="n">
        <f aca="false">A961</f>
        <v>26</v>
      </c>
      <c r="AR961" s="771" t="str">
        <f aca="false">C961</f>
        <v>VARIABLE26</v>
      </c>
      <c r="AT961" s="883"/>
    </row>
    <row r="962" s="667" customFormat="true" ht="15" hidden="false" customHeight="false" outlineLevel="0" collapsed="false">
      <c r="A962" s="884"/>
      <c r="B962" s="884"/>
      <c r="C962" s="884"/>
      <c r="D962" s="785"/>
      <c r="E962" s="785"/>
      <c r="F962" s="785"/>
      <c r="G962" s="785"/>
      <c r="H962" s="785"/>
      <c r="K962" s="785"/>
      <c r="L962" s="785"/>
      <c r="M962" s="810"/>
      <c r="N962" s="810"/>
      <c r="O962" s="810"/>
      <c r="T962" s="708"/>
      <c r="U962" s="708"/>
      <c r="Z962" s="728"/>
      <c r="AP962" s="729"/>
      <c r="AQ962" s="628"/>
      <c r="AR962" s="628"/>
      <c r="AS962" s="628"/>
      <c r="AT962" s="628"/>
      <c r="AU962" s="809" t="e">
        <f aca="false">IF($AT$44="Region",'Advanced Controls'!$A$59,#REF!)</f>
        <v>#REF!</v>
      </c>
      <c r="AV962" s="809"/>
      <c r="AW962" s="628"/>
      <c r="AX962" s="809" t="e">
        <f aca="false">IF($AT$44="Region",'Advanced Controls'!$A$60,#REF!)</f>
        <v>#REF!</v>
      </c>
      <c r="AY962" s="809"/>
      <c r="AZ962" s="628"/>
      <c r="BA962" s="809" t="e">
        <f aca="false">IF($AT$44="Region",'Advanced Controls'!$A$61,#REF!)</f>
        <v>#REF!</v>
      </c>
      <c r="BB962" s="809"/>
      <c r="BC962" s="628"/>
      <c r="BD962" s="809" t="e">
        <f aca="false">IF($AT$44="Region",'Advanced Controls'!$A$62,#REF!)</f>
        <v>#REF!</v>
      </c>
      <c r="BE962" s="809"/>
      <c r="BF962" s="628"/>
      <c r="BG962" s="809" t="e">
        <f aca="false">IF($AT$44="Region",'Advanced Controls'!$A$63,#REF!)</f>
        <v>#REF!</v>
      </c>
      <c r="BH962" s="809"/>
      <c r="BI962" s="628"/>
      <c r="BJ962" s="809" t="s">
        <v>80</v>
      </c>
      <c r="BK962" s="809"/>
      <c r="BL962" s="628"/>
      <c r="BM962" s="809" t="s">
        <v>81</v>
      </c>
      <c r="BN962" s="809"/>
      <c r="BO962" s="628"/>
      <c r="BP962" s="809" t="s">
        <v>82</v>
      </c>
      <c r="BQ962" s="809"/>
      <c r="BR962" s="628"/>
      <c r="BS962" s="809" t="s">
        <v>83</v>
      </c>
      <c r="BT962" s="809"/>
      <c r="BU962" s="628"/>
      <c r="BV962" s="729"/>
    </row>
    <row r="963" s="667" customFormat="true" ht="45.75" hidden="false" customHeight="false" outlineLevel="0" collapsed="false">
      <c r="A963" s="848" t="s">
        <v>329</v>
      </c>
      <c r="B963" s="812" t="s">
        <v>104</v>
      </c>
      <c r="C963" s="816" t="s">
        <v>330</v>
      </c>
      <c r="D963" s="907" t="s">
        <v>331</v>
      </c>
      <c r="E963" s="907" t="s">
        <v>332</v>
      </c>
      <c r="F963" s="816" t="s">
        <v>333</v>
      </c>
      <c r="G963" s="815" t="s">
        <v>326</v>
      </c>
      <c r="H963" s="816" t="s">
        <v>334</v>
      </c>
      <c r="I963" s="816" t="s">
        <v>335</v>
      </c>
      <c r="J963" s="816" t="s">
        <v>336</v>
      </c>
      <c r="K963" s="908" t="s">
        <v>337</v>
      </c>
      <c r="L963" s="818" t="s">
        <v>338</v>
      </c>
      <c r="M963" s="819" t="s">
        <v>339</v>
      </c>
      <c r="N963" s="820" t="s">
        <v>340</v>
      </c>
      <c r="O963" s="821" t="s">
        <v>341</v>
      </c>
      <c r="P963" s="820" t="s">
        <v>342</v>
      </c>
      <c r="Q963" s="807"/>
      <c r="R963" s="822" t="s">
        <v>343</v>
      </c>
      <c r="S963" s="823" t="s">
        <v>344</v>
      </c>
      <c r="T963" s="824" t="s">
        <v>345</v>
      </c>
      <c r="U963" s="823" t="s">
        <v>346</v>
      </c>
      <c r="V963" s="825" t="s">
        <v>347</v>
      </c>
      <c r="W963" s="807"/>
      <c r="X963" s="807"/>
      <c r="Z963" s="728"/>
      <c r="AP963" s="729"/>
      <c r="AQ963" s="807"/>
      <c r="AR963" s="807"/>
      <c r="AS963" s="825" t="s">
        <v>348</v>
      </c>
      <c r="AT963" s="807"/>
      <c r="AU963" s="826" t="s">
        <v>344</v>
      </c>
      <c r="AV963" s="827" t="s">
        <v>345</v>
      </c>
      <c r="AW963" s="807"/>
      <c r="AX963" s="826" t="s">
        <v>344</v>
      </c>
      <c r="AY963" s="827" t="s">
        <v>345</v>
      </c>
      <c r="AZ963" s="807"/>
      <c r="BA963" s="826" t="s">
        <v>344</v>
      </c>
      <c r="BB963" s="827" t="s">
        <v>345</v>
      </c>
      <c r="BC963" s="807"/>
      <c r="BD963" s="826" t="s">
        <v>344</v>
      </c>
      <c r="BE963" s="827" t="s">
        <v>345</v>
      </c>
      <c r="BF963" s="807"/>
      <c r="BG963" s="826" t="s">
        <v>344</v>
      </c>
      <c r="BH963" s="827" t="s">
        <v>345</v>
      </c>
      <c r="BI963" s="807"/>
      <c r="BJ963" s="826" t="s">
        <v>344</v>
      </c>
      <c r="BK963" s="827" t="s">
        <v>345</v>
      </c>
      <c r="BL963" s="807"/>
      <c r="BM963" s="826" t="s">
        <v>344</v>
      </c>
      <c r="BN963" s="827" t="s">
        <v>345</v>
      </c>
      <c r="BO963" s="807"/>
      <c r="BP963" s="826" t="s">
        <v>344</v>
      </c>
      <c r="BQ963" s="827" t="s">
        <v>345</v>
      </c>
      <c r="BR963" s="807"/>
      <c r="BS963" s="826" t="s">
        <v>344</v>
      </c>
      <c r="BT963" s="827" t="s">
        <v>345</v>
      </c>
      <c r="BU963" s="807"/>
      <c r="BV963" s="729"/>
    </row>
    <row r="964" s="667" customFormat="true" ht="15" hidden="false" customHeight="false" outlineLevel="0" collapsed="false">
      <c r="A964" s="828" t="n">
        <v>1</v>
      </c>
      <c r="B964" s="829" t="str">
        <f aca="false">CONCATENATE(E964,": ",C964)</f>
        <v>: </v>
      </c>
      <c r="C964" s="831"/>
      <c r="D964" s="831"/>
      <c r="E964" s="831"/>
      <c r="F964" s="871"/>
      <c r="G964" s="831"/>
      <c r="H964" s="832"/>
      <c r="I964" s="830"/>
      <c r="J964" s="830"/>
      <c r="K964" s="834"/>
      <c r="L964" s="834"/>
      <c r="M964" s="835"/>
      <c r="N964" s="837"/>
      <c r="O964" s="837"/>
      <c r="P964" s="833"/>
      <c r="Q964" s="838"/>
      <c r="R964" s="839"/>
      <c r="S964" s="840" t="str">
        <f aca="false">IF(R964="Y","",IF(AND(M964="",K964=""),"",IF(M964="",K964,M964)))</f>
        <v/>
      </c>
      <c r="T964" s="841" t="str">
        <f aca="false">IF(S964="","",IF($S$992="Y",U964,IF(S964&gt;=$S$984-$AB$35*$S$988,IF(S964&lt;=$S$984+$AB$35*$S$988,S964,""),"")))</f>
        <v/>
      </c>
      <c r="U964" s="840" t="str">
        <f aca="false">IF(R964="Y","",IF(AND(M964="",K964=""),"",IF(M964="",K964*O964,M964*O964)))</f>
        <v/>
      </c>
      <c r="V964" s="842" t="str">
        <f aca="false">IF(AND(N964="",L964=""),"",IF(N964="",L964,N964))</f>
        <v/>
      </c>
      <c r="W964" s="628"/>
      <c r="X964" s="628"/>
      <c r="Z964" s="728"/>
      <c r="AP964" s="729"/>
      <c r="AQ964" s="628"/>
      <c r="AR964" s="628"/>
      <c r="AS964" s="843" t="str">
        <f aca="false">$U964</f>
        <v/>
      </c>
      <c r="AT964" s="628"/>
      <c r="AU964" s="843" t="e">
        <f aca="false">IF($AT$44="region",IF($E964=AU$762,$S964,""),IF($G964=AU$762,$S964,""))</f>
        <v>#REF!</v>
      </c>
      <c r="AV964" s="843" t="e">
        <f aca="false">IF($AT$44="Region",IF($E964=AU$762,$T964,""),IF($G964=AU$762,$T964,""))</f>
        <v>#REF!</v>
      </c>
      <c r="AW964" s="628"/>
      <c r="AX964" s="843" t="e">
        <f aca="false">IF($AT$44="region",IF($E964=AX$762,$S964,""),IF($G964=AX$762,$S964,""))</f>
        <v>#REF!</v>
      </c>
      <c r="AY964" s="843" t="e">
        <f aca="false">IF($AT$44="Region",IF($E964=AX$762,$T964,""),IF($G964=AX$762,$T964,""))</f>
        <v>#REF!</v>
      </c>
      <c r="AZ964" s="628"/>
      <c r="BA964" s="843" t="e">
        <f aca="false">IF($AT$44="region",IF($E964=BA$762,$S964,""),IF($G964=BA$762,$S964,""))</f>
        <v>#REF!</v>
      </c>
      <c r="BB964" s="843" t="e">
        <f aca="false">IF($AT$44="Region",IF($E964=BA$762,$T964,""),IF($G964=BA$762,$T964,""))</f>
        <v>#REF!</v>
      </c>
      <c r="BC964" s="628"/>
      <c r="BD964" s="843" t="e">
        <f aca="false">IF($AT$44="region",IF($E964=BD$762,$S964,""),IF($G964=BD$762,$S964,""))</f>
        <v>#REF!</v>
      </c>
      <c r="BE964" s="843" t="e">
        <f aca="false">IF($AT$44="Region",IF($E964=BD$762,$T964,""),IF($G964=BD$762,$T964,""))</f>
        <v>#REF!</v>
      </c>
      <c r="BF964" s="628"/>
      <c r="BG964" s="843" t="e">
        <f aca="false">IF($AT$44="region",IF($E964=BG$762,$S964,""),IF($G964=BG$762,$S964,""))</f>
        <v>#REF!</v>
      </c>
      <c r="BH964" s="843" t="e">
        <f aca="false">IF($AT$44="Region",IF($E964=BG$762,$T964,""),IF($G964=BG$762,$T964,""))</f>
        <v>#REF!</v>
      </c>
      <c r="BI964" s="628"/>
      <c r="BJ964" s="843" t="str">
        <f aca="false">IF($E964=$BJ$47,S964,"")</f>
        <v/>
      </c>
      <c r="BK964" s="843" t="str">
        <f aca="false">IF($E964=$BJ$47,T964,"")</f>
        <v/>
      </c>
      <c r="BL964" s="628"/>
      <c r="BM964" s="843" t="str">
        <f aca="false">IF($E964=$BM$47,S964,"")</f>
        <v/>
      </c>
      <c r="BN964" s="843" t="str">
        <f aca="false">IF($E964=$BM$47,T964,"")</f>
        <v/>
      </c>
      <c r="BO964" s="628"/>
      <c r="BP964" s="843" t="str">
        <f aca="false">IF($E964=$BP$47,S964,"")</f>
        <v/>
      </c>
      <c r="BQ964" s="843" t="str">
        <f aca="false">IF($E964=$BP$47,T964,"")</f>
        <v/>
      </c>
      <c r="BR964" s="628"/>
      <c r="BS964" s="843" t="str">
        <f aca="false">IF($E964=$BS$47,S964,"")</f>
        <v/>
      </c>
      <c r="BT964" s="843" t="str">
        <f aca="false">IF($E964=$BS$47,T964,"")</f>
        <v/>
      </c>
      <c r="BU964" s="628"/>
      <c r="BV964" s="729"/>
    </row>
    <row r="965" s="667" customFormat="true" ht="15" hidden="false" customHeight="false" outlineLevel="0" collapsed="false">
      <c r="A965" s="828" t="n">
        <v>2</v>
      </c>
      <c r="B965" s="829" t="str">
        <f aca="false">CONCATENATE(E965,": ",C965)</f>
        <v>: </v>
      </c>
      <c r="C965" s="831"/>
      <c r="D965" s="831"/>
      <c r="E965" s="831"/>
      <c r="F965" s="831"/>
      <c r="G965" s="831"/>
      <c r="H965" s="832"/>
      <c r="I965" s="830"/>
      <c r="J965" s="830"/>
      <c r="K965" s="837"/>
      <c r="L965" s="834"/>
      <c r="M965" s="835"/>
      <c r="N965" s="837"/>
      <c r="O965" s="837"/>
      <c r="P965" s="833"/>
      <c r="Q965" s="838"/>
      <c r="R965" s="839"/>
      <c r="S965" s="840" t="str">
        <f aca="false">IF(R965="Y","",IF(AND(M965="",K965=""),"",IF(M965="",K965,M965)))</f>
        <v/>
      </c>
      <c r="T965" s="841" t="str">
        <f aca="false">IF(S965="","",IF($S$992="Y",U965,IF(S965&gt;=$S$984-$AB$35*$S$988,IF(S965&lt;=$S$984+$AB$35*$S$988,S965,""),"")))</f>
        <v/>
      </c>
      <c r="U965" s="840" t="str">
        <f aca="false">IF(R965="Y","",IF(AND(M965="",K965=""),"",IF(M965="",K965*O965,M965*O965)))</f>
        <v/>
      </c>
      <c r="V965" s="842" t="str">
        <f aca="false">IF(AND(N965="",L965=""),"",IF(N965="",L965,N965))</f>
        <v/>
      </c>
      <c r="W965" s="628"/>
      <c r="X965" s="628"/>
      <c r="Z965" s="728"/>
      <c r="AP965" s="729"/>
      <c r="AQ965" s="628"/>
      <c r="AR965" s="628"/>
      <c r="AS965" s="844"/>
      <c r="AT965" s="628"/>
      <c r="AU965" s="843" t="e">
        <f aca="false">IF($AT$44="region",IF($E965=AU$762,$S965,""),IF($G965=AU$762,$S965,""))</f>
        <v>#REF!</v>
      </c>
      <c r="AV965" s="843" t="e">
        <f aca="false">IF($AT$44="Region",IF($E965=AU$762,$T965,""),IF($G965=AU$762,$T965,""))</f>
        <v>#REF!</v>
      </c>
      <c r="AW965" s="628"/>
      <c r="AX965" s="843" t="e">
        <f aca="false">IF($AT$44="region",IF($E965=AX$762,$S965,""),IF($G965=AX$762,$S965,""))</f>
        <v>#REF!</v>
      </c>
      <c r="AY965" s="843" t="e">
        <f aca="false">IF($AT$44="Region",IF($E965=AX$762,$T965,""),IF($G965=AX$762,$T965,""))</f>
        <v>#REF!</v>
      </c>
      <c r="AZ965" s="628"/>
      <c r="BA965" s="843" t="e">
        <f aca="false">IF($AT$44="region",IF($E965=BA$762,$S965,""),IF($G965=BA$762,$S965,""))</f>
        <v>#REF!</v>
      </c>
      <c r="BB965" s="843" t="e">
        <f aca="false">IF($AT$44="Region",IF($E965=BA$762,$T965,""),IF($G965=BA$762,$T965,""))</f>
        <v>#REF!</v>
      </c>
      <c r="BC965" s="628"/>
      <c r="BD965" s="843" t="e">
        <f aca="false">IF($AT$44="region",IF($E965=BD$762,$S965,""),IF($G965=BD$762,$S965,""))</f>
        <v>#REF!</v>
      </c>
      <c r="BE965" s="843" t="e">
        <f aca="false">IF($AT$44="Region",IF($E965=BD$762,$T965,""),IF($G965=BD$762,$T965,""))</f>
        <v>#REF!</v>
      </c>
      <c r="BF965" s="628"/>
      <c r="BG965" s="843" t="e">
        <f aca="false">IF($AT$44="region",IF($E965=BG$762,$S965,""),IF($G965=BG$762,$S965,""))</f>
        <v>#REF!</v>
      </c>
      <c r="BH965" s="843" t="e">
        <f aca="false">IF($AT$44="Region",IF($E965=BG$762,$T965,""),IF($G965=BG$762,$T965,""))</f>
        <v>#REF!</v>
      </c>
      <c r="BI965" s="628"/>
      <c r="BJ965" s="843" t="str">
        <f aca="false">IF($E965=$BJ$47,S965,"")</f>
        <v/>
      </c>
      <c r="BK965" s="843" t="str">
        <f aca="false">IF($E965=$BJ$47,T965,"")</f>
        <v/>
      </c>
      <c r="BL965" s="628"/>
      <c r="BM965" s="843" t="str">
        <f aca="false">IF($E965=$BM$47,S965,"")</f>
        <v/>
      </c>
      <c r="BN965" s="843" t="str">
        <f aca="false">IF($E965=$BM$47,T965,"")</f>
        <v/>
      </c>
      <c r="BO965" s="628"/>
      <c r="BP965" s="843" t="str">
        <f aca="false">IF($E965=$BP$47,S965,"")</f>
        <v/>
      </c>
      <c r="BQ965" s="843" t="str">
        <f aca="false">IF($E965=$BP$47,T965,"")</f>
        <v/>
      </c>
      <c r="BR965" s="628"/>
      <c r="BS965" s="843" t="str">
        <f aca="false">IF($E965=$BS$47,S965,"")</f>
        <v/>
      </c>
      <c r="BT965" s="843" t="str">
        <f aca="false">IF($E965=$BS$47,T965,"")</f>
        <v/>
      </c>
      <c r="BU965" s="628"/>
      <c r="BV965" s="729"/>
    </row>
    <row r="966" s="667" customFormat="true" ht="15" hidden="false" customHeight="false" outlineLevel="0" collapsed="false">
      <c r="A966" s="828" t="n">
        <v>3</v>
      </c>
      <c r="B966" s="829" t="str">
        <f aca="false">CONCATENATE(E966,": ",C966)</f>
        <v>: </v>
      </c>
      <c r="C966" s="830"/>
      <c r="D966" s="830"/>
      <c r="E966" s="831"/>
      <c r="F966" s="830"/>
      <c r="G966" s="831"/>
      <c r="H966" s="832"/>
      <c r="I966" s="830"/>
      <c r="J966" s="830"/>
      <c r="K966" s="833"/>
      <c r="L966" s="834"/>
      <c r="M966" s="835"/>
      <c r="N966" s="837"/>
      <c r="O966" s="837"/>
      <c r="P966" s="833"/>
      <c r="Q966" s="838"/>
      <c r="R966" s="839"/>
      <c r="S966" s="840" t="str">
        <f aca="false">IF(R966="Y","",IF(AND(M966="",K966=""),"",IF(M966="",K966,M966)))</f>
        <v/>
      </c>
      <c r="T966" s="841" t="str">
        <f aca="false">IF(S966="","",IF($S$992="Y",U966,IF(S966&gt;=$S$984-$AB$35*$S$988,IF(S966&lt;=$S$984+$AB$35*$S$988,S966,""),"")))</f>
        <v/>
      </c>
      <c r="U966" s="840" t="str">
        <f aca="false">IF(R966="Y","",IF(AND(M966="",K966=""),"",IF(M966="",K966*O966,M966*O966)))</f>
        <v/>
      </c>
      <c r="V966" s="842" t="str">
        <f aca="false">IF(AND(N966="",L966=""),"",IF(N966="",L966,N966))</f>
        <v/>
      </c>
      <c r="W966" s="628"/>
      <c r="X966" s="628"/>
      <c r="Z966" s="728"/>
      <c r="AP966" s="729"/>
      <c r="AQ966" s="628"/>
      <c r="AR966" s="628"/>
      <c r="AS966" s="810"/>
      <c r="AT966" s="628"/>
      <c r="AU966" s="843" t="e">
        <f aca="false">IF($AT$44="region",IF($E966=AU$762,$S966,""),IF($G966=AU$762,$S966,""))</f>
        <v>#REF!</v>
      </c>
      <c r="AV966" s="843" t="e">
        <f aca="false">IF($AT$44="Region",IF($E966=AU$762,$T966,""),IF($G966=AU$762,$T966,""))</f>
        <v>#REF!</v>
      </c>
      <c r="AW966" s="628"/>
      <c r="AX966" s="843" t="e">
        <f aca="false">IF($AT$44="region",IF($E966=AX$762,$S966,""),IF($G966=AX$762,$S966,""))</f>
        <v>#REF!</v>
      </c>
      <c r="AY966" s="843" t="e">
        <f aca="false">IF($AT$44="Region",IF($E966=AX$762,$T966,""),IF($G966=AX$762,$T966,""))</f>
        <v>#REF!</v>
      </c>
      <c r="AZ966" s="628"/>
      <c r="BA966" s="843" t="e">
        <f aca="false">IF($AT$44="region",IF($E966=BA$762,$S966,""),IF($G966=BA$762,$S966,""))</f>
        <v>#REF!</v>
      </c>
      <c r="BB966" s="843" t="e">
        <f aca="false">IF($AT$44="Region",IF($E966=BA$762,$T966,""),IF($G966=BA$762,$T966,""))</f>
        <v>#REF!</v>
      </c>
      <c r="BC966" s="628"/>
      <c r="BD966" s="843" t="e">
        <f aca="false">IF($AT$44="region",IF($E966=BD$762,$S966,""),IF($G966=BD$762,$S966,""))</f>
        <v>#REF!</v>
      </c>
      <c r="BE966" s="843" t="e">
        <f aca="false">IF($AT$44="Region",IF($E966=BD$762,$T966,""),IF($G966=BD$762,$T966,""))</f>
        <v>#REF!</v>
      </c>
      <c r="BF966" s="628"/>
      <c r="BG966" s="843" t="e">
        <f aca="false">IF($AT$44="region",IF($E966=BG$762,$S966,""),IF($G966=BG$762,$S966,""))</f>
        <v>#REF!</v>
      </c>
      <c r="BH966" s="843" t="e">
        <f aca="false">IF($AT$44="Region",IF($E966=BG$762,$T966,""),IF($G966=BG$762,$T966,""))</f>
        <v>#REF!</v>
      </c>
      <c r="BI966" s="628"/>
      <c r="BJ966" s="843" t="str">
        <f aca="false">IF($E966=$BJ$47,S966,"")</f>
        <v/>
      </c>
      <c r="BK966" s="843" t="str">
        <f aca="false">IF($E966=$BJ$47,T966,"")</f>
        <v/>
      </c>
      <c r="BL966" s="628"/>
      <c r="BM966" s="843" t="str">
        <f aca="false">IF($E966=$BM$47,S966,"")</f>
        <v/>
      </c>
      <c r="BN966" s="843" t="str">
        <f aca="false">IF($E966=$BM$47,T966,"")</f>
        <v/>
      </c>
      <c r="BO966" s="628"/>
      <c r="BP966" s="843" t="str">
        <f aca="false">IF($E966=$BP$47,S966,"")</f>
        <v/>
      </c>
      <c r="BQ966" s="843" t="str">
        <f aca="false">IF($E966=$BP$47,T966,"")</f>
        <v/>
      </c>
      <c r="BR966" s="628"/>
      <c r="BS966" s="843" t="str">
        <f aca="false">IF($E966=$BS$47,S966,"")</f>
        <v/>
      </c>
      <c r="BT966" s="843" t="str">
        <f aca="false">IF($E966=$BS$47,T966,"")</f>
        <v/>
      </c>
      <c r="BU966" s="628"/>
      <c r="BV966" s="729"/>
    </row>
    <row r="967" s="667" customFormat="true" ht="15" hidden="false" customHeight="false" outlineLevel="0" collapsed="false">
      <c r="A967" s="828" t="n">
        <v>4</v>
      </c>
      <c r="B967" s="829" t="str">
        <f aca="false">CONCATENATE(E967,": ",C967)</f>
        <v>: </v>
      </c>
      <c r="C967" s="830"/>
      <c r="D967" s="830"/>
      <c r="E967" s="831"/>
      <c r="F967" s="830"/>
      <c r="G967" s="831"/>
      <c r="H967" s="832"/>
      <c r="I967" s="830"/>
      <c r="J967" s="830"/>
      <c r="K967" s="833"/>
      <c r="L967" s="834"/>
      <c r="M967" s="835"/>
      <c r="N967" s="837"/>
      <c r="O967" s="837"/>
      <c r="P967" s="833"/>
      <c r="Q967" s="838"/>
      <c r="R967" s="839"/>
      <c r="S967" s="840" t="str">
        <f aca="false">IF(R967="Y","",IF(AND(M967="",K967=""),"",IF(M967="",K967,M967)))</f>
        <v/>
      </c>
      <c r="T967" s="841" t="str">
        <f aca="false">IF(S967="","",IF($S$992="Y",U967,IF(S967&gt;=$S$984-$AB$35*$S$988,IF(S967&lt;=$S$984+$AB$35*$S$988,S967,""),"")))</f>
        <v/>
      </c>
      <c r="U967" s="840" t="str">
        <f aca="false">IF(R967="Y","",IF(AND(M967="",K967=""),"",IF(M967="",K967*O967,M967*O967)))</f>
        <v/>
      </c>
      <c r="V967" s="842" t="str">
        <f aca="false">IF(AND(N967="",L967=""),"",IF(N967="",L967,N967))</f>
        <v/>
      </c>
      <c r="W967" s="628"/>
      <c r="X967" s="628"/>
      <c r="Z967" s="728"/>
      <c r="AP967" s="729"/>
      <c r="AQ967" s="628"/>
      <c r="AR967" s="628"/>
      <c r="AS967" s="844"/>
      <c r="AT967" s="628"/>
      <c r="AU967" s="843" t="e">
        <f aca="false">IF($AT$44="region",IF($E967=AU$762,$S967,""),IF($G967=AU$762,$S967,""))</f>
        <v>#REF!</v>
      </c>
      <c r="AV967" s="843" t="e">
        <f aca="false">IF($AT$44="Region",IF($E967=AU$762,$T967,""),IF($G967=AU$762,$T967,""))</f>
        <v>#REF!</v>
      </c>
      <c r="AW967" s="628"/>
      <c r="AX967" s="843" t="e">
        <f aca="false">IF($AT$44="region",IF($E967=AX$762,$S967,""),IF($G967=AX$762,$S967,""))</f>
        <v>#REF!</v>
      </c>
      <c r="AY967" s="843" t="e">
        <f aca="false">IF($AT$44="Region",IF($E967=AX$762,$T967,""),IF($G967=AX$762,$T967,""))</f>
        <v>#REF!</v>
      </c>
      <c r="AZ967" s="628"/>
      <c r="BA967" s="843" t="e">
        <f aca="false">IF($AT$44="region",IF($E967=BA$762,$S967,""),IF($G967=BA$762,$S967,""))</f>
        <v>#REF!</v>
      </c>
      <c r="BB967" s="843" t="e">
        <f aca="false">IF($AT$44="Region",IF($E967=BA$762,$T967,""),IF($G967=BA$762,$T967,""))</f>
        <v>#REF!</v>
      </c>
      <c r="BC967" s="628"/>
      <c r="BD967" s="843" t="e">
        <f aca="false">IF($AT$44="region",IF($E967=BD$762,$S967,""),IF($G967=BD$762,$S967,""))</f>
        <v>#REF!</v>
      </c>
      <c r="BE967" s="843" t="e">
        <f aca="false">IF($AT$44="Region",IF($E967=BD$762,$T967,""),IF($G967=BD$762,$T967,""))</f>
        <v>#REF!</v>
      </c>
      <c r="BF967" s="628"/>
      <c r="BG967" s="843" t="e">
        <f aca="false">IF($AT$44="region",IF($E967=BG$762,$S967,""),IF($G967=BG$762,$S967,""))</f>
        <v>#REF!</v>
      </c>
      <c r="BH967" s="843" t="e">
        <f aca="false">IF($AT$44="Region",IF($E967=BG$762,$T967,""),IF($G967=BG$762,$T967,""))</f>
        <v>#REF!</v>
      </c>
      <c r="BI967" s="628"/>
      <c r="BJ967" s="843" t="str">
        <f aca="false">IF($E967=$BJ$47,S967,"")</f>
        <v/>
      </c>
      <c r="BK967" s="843" t="str">
        <f aca="false">IF($E967=$BJ$47,T967,"")</f>
        <v/>
      </c>
      <c r="BL967" s="628"/>
      <c r="BM967" s="843" t="str">
        <f aca="false">IF($E967=$BM$47,S967,"")</f>
        <v/>
      </c>
      <c r="BN967" s="843" t="str">
        <f aca="false">IF($E967=$BM$47,T967,"")</f>
        <v/>
      </c>
      <c r="BO967" s="628"/>
      <c r="BP967" s="843" t="str">
        <f aca="false">IF($E967=$BP$47,S967,"")</f>
        <v/>
      </c>
      <c r="BQ967" s="843" t="str">
        <f aca="false">IF($E967=$BP$47,T967,"")</f>
        <v/>
      </c>
      <c r="BR967" s="628"/>
      <c r="BS967" s="843" t="str">
        <f aca="false">IF($E967=$BS$47,S967,"")</f>
        <v/>
      </c>
      <c r="BT967" s="843" t="str">
        <f aca="false">IF($E967=$BS$47,T967,"")</f>
        <v/>
      </c>
      <c r="BU967" s="628"/>
      <c r="BV967" s="729"/>
    </row>
    <row r="968" s="667" customFormat="true" ht="15" hidden="false" customHeight="false" outlineLevel="0" collapsed="false">
      <c r="A968" s="828" t="n">
        <v>5</v>
      </c>
      <c r="B968" s="829" t="str">
        <f aca="false">CONCATENATE(E968,": ",C968)</f>
        <v>: </v>
      </c>
      <c r="C968" s="830"/>
      <c r="D968" s="830"/>
      <c r="E968" s="831"/>
      <c r="F968" s="830"/>
      <c r="G968" s="831"/>
      <c r="H968" s="832"/>
      <c r="I968" s="830"/>
      <c r="J968" s="830"/>
      <c r="K968" s="833"/>
      <c r="L968" s="834"/>
      <c r="M968" s="835"/>
      <c r="N968" s="837"/>
      <c r="O968" s="837"/>
      <c r="P968" s="833"/>
      <c r="Q968" s="838"/>
      <c r="R968" s="839"/>
      <c r="S968" s="840" t="str">
        <f aca="false">IF(R968="Y","",IF(AND(M968="",K968=""),"",IF(M968="",K968,M968)))</f>
        <v/>
      </c>
      <c r="T968" s="841" t="str">
        <f aca="false">IF(S968="","",IF($S$992="Y",U968,IF(S968&gt;=$S$984-$AB$35*$S$988,IF(S968&lt;=$S$984+$AB$35*$S$988,S968,""),"")))</f>
        <v/>
      </c>
      <c r="U968" s="840" t="str">
        <f aca="false">IF(R968="Y","",IF(AND(M968="",K968=""),"",IF(M968="",K968*O968,M968*O968)))</f>
        <v/>
      </c>
      <c r="V968" s="842" t="str">
        <f aca="false">IF(AND(N968="",L968=""),"",IF(N968="",L968,N968))</f>
        <v/>
      </c>
      <c r="W968" s="628"/>
      <c r="X968" s="628"/>
      <c r="Z968" s="728"/>
      <c r="AP968" s="729"/>
      <c r="AQ968" s="628"/>
      <c r="AR968" s="628"/>
      <c r="AS968" s="844"/>
      <c r="AT968" s="628"/>
      <c r="AU968" s="843" t="e">
        <f aca="false">IF($AT$44="region",IF($E968=AU$762,$S968,""),IF($G968=AU$762,$S968,""))</f>
        <v>#REF!</v>
      </c>
      <c r="AV968" s="843" t="e">
        <f aca="false">IF($AT$44="Region",IF($E968=AU$762,$T968,""),IF($G968=AU$762,$T968,""))</f>
        <v>#REF!</v>
      </c>
      <c r="AW968" s="628"/>
      <c r="AX968" s="843" t="e">
        <f aca="false">IF($AT$44="region",IF($E968=AX$762,$S968,""),IF($G968=AX$762,$S968,""))</f>
        <v>#REF!</v>
      </c>
      <c r="AY968" s="843" t="e">
        <f aca="false">IF($AT$44="Region",IF($E968=AX$762,$T968,""),IF($G968=AX$762,$T968,""))</f>
        <v>#REF!</v>
      </c>
      <c r="AZ968" s="628"/>
      <c r="BA968" s="843" t="e">
        <f aca="false">IF($AT$44="region",IF($E968=BA$762,$S968,""),IF($G968=BA$762,$S968,""))</f>
        <v>#REF!</v>
      </c>
      <c r="BB968" s="843" t="e">
        <f aca="false">IF($AT$44="Region",IF($E968=BA$762,$T968,""),IF($G968=BA$762,$T968,""))</f>
        <v>#REF!</v>
      </c>
      <c r="BC968" s="628"/>
      <c r="BD968" s="843" t="e">
        <f aca="false">IF($AT$44="region",IF($E968=BD$762,$S968,""),IF($G968=BD$762,$S968,""))</f>
        <v>#REF!</v>
      </c>
      <c r="BE968" s="843" t="e">
        <f aca="false">IF($AT$44="Region",IF($E968=BD$762,$T968,""),IF($G968=BD$762,$T968,""))</f>
        <v>#REF!</v>
      </c>
      <c r="BF968" s="628"/>
      <c r="BG968" s="843" t="e">
        <f aca="false">IF($AT$44="region",IF($E968=BG$762,$S968,""),IF($G968=BG$762,$S968,""))</f>
        <v>#REF!</v>
      </c>
      <c r="BH968" s="843" t="e">
        <f aca="false">IF($AT$44="Region",IF($E968=BG$762,$T968,""),IF($G968=BG$762,$T968,""))</f>
        <v>#REF!</v>
      </c>
      <c r="BI968" s="628"/>
      <c r="BJ968" s="843" t="str">
        <f aca="false">IF($E968=$BJ$47,S968,"")</f>
        <v/>
      </c>
      <c r="BK968" s="843" t="str">
        <f aca="false">IF($E968=$BJ$47,T968,"")</f>
        <v/>
      </c>
      <c r="BL968" s="628"/>
      <c r="BM968" s="843" t="str">
        <f aca="false">IF($E968=$BM$47,S968,"")</f>
        <v/>
      </c>
      <c r="BN968" s="843" t="str">
        <f aca="false">IF($E968=$BM$47,T968,"")</f>
        <v/>
      </c>
      <c r="BO968" s="628"/>
      <c r="BP968" s="843" t="str">
        <f aca="false">IF($E968=$BP$47,S968,"")</f>
        <v/>
      </c>
      <c r="BQ968" s="843" t="str">
        <f aca="false">IF($E968=$BP$47,T968,"")</f>
        <v/>
      </c>
      <c r="BR968" s="628"/>
      <c r="BS968" s="843" t="str">
        <f aca="false">IF($E968=$BS$47,S968,"")</f>
        <v/>
      </c>
      <c r="BT968" s="843" t="str">
        <f aca="false">IF($E968=$BS$47,T968,"")</f>
        <v/>
      </c>
      <c r="BU968" s="628"/>
      <c r="BV968" s="729"/>
    </row>
    <row r="969" s="667" customFormat="true" ht="15" hidden="false" customHeight="false" outlineLevel="0" collapsed="false">
      <c r="A969" s="828" t="n">
        <v>6</v>
      </c>
      <c r="B969" s="829" t="str">
        <f aca="false">CONCATENATE(E969,": ",C969)</f>
        <v>: </v>
      </c>
      <c r="C969" s="830"/>
      <c r="D969" s="830"/>
      <c r="E969" s="831"/>
      <c r="F969" s="830"/>
      <c r="G969" s="831"/>
      <c r="H969" s="832"/>
      <c r="I969" s="830"/>
      <c r="J969" s="830"/>
      <c r="K969" s="833"/>
      <c r="L969" s="834"/>
      <c r="M969" s="835"/>
      <c r="N969" s="837"/>
      <c r="O969" s="837"/>
      <c r="P969" s="833"/>
      <c r="Q969" s="838"/>
      <c r="R969" s="839"/>
      <c r="S969" s="840" t="str">
        <f aca="false">IF(R969="Y","",IF(AND(M969="",K969=""),"",IF(M969="",K969,M969)))</f>
        <v/>
      </c>
      <c r="T969" s="841" t="str">
        <f aca="false">IF(S969="","",IF($S$992="Y",U969,IF(S969&gt;=$S$984-$AB$35*$S$988,IF(S969&lt;=$S$984+$AB$35*$S$988,S969,""),"")))</f>
        <v/>
      </c>
      <c r="U969" s="840" t="str">
        <f aca="false">IF(R969="Y","",IF(AND(M969="",K969=""),"",IF(M969="",K969*O969,M969*O969)))</f>
        <v/>
      </c>
      <c r="V969" s="842" t="str">
        <f aca="false">IF(AND(N969="",L969=""),"",IF(N969="",L969,N969))</f>
        <v/>
      </c>
      <c r="W969" s="628"/>
      <c r="X969" s="628"/>
      <c r="Z969" s="728"/>
      <c r="AP969" s="729"/>
      <c r="AQ969" s="628"/>
      <c r="AR969" s="628"/>
      <c r="AS969" s="844"/>
      <c r="AT969" s="628"/>
      <c r="AU969" s="843" t="e">
        <f aca="false">IF($AT$44="region",IF($E969=AU$762,$S969,""),IF($G969=AU$762,$S969,""))</f>
        <v>#REF!</v>
      </c>
      <c r="AV969" s="843" t="e">
        <f aca="false">IF($AT$44="Region",IF($E969=AU$762,$T969,""),IF($G969=AU$762,$T969,""))</f>
        <v>#REF!</v>
      </c>
      <c r="AW969" s="628"/>
      <c r="AX969" s="843" t="e">
        <f aca="false">IF($AT$44="region",IF($E969=AX$762,$S969,""),IF($G969=AX$762,$S969,""))</f>
        <v>#REF!</v>
      </c>
      <c r="AY969" s="843" t="e">
        <f aca="false">IF($AT$44="Region",IF($E969=AX$762,$T969,""),IF($G969=AX$762,$T969,""))</f>
        <v>#REF!</v>
      </c>
      <c r="AZ969" s="628"/>
      <c r="BA969" s="843" t="e">
        <f aca="false">IF($AT$44="region",IF($E969=BA$762,$S969,""),IF($G969=BA$762,$S969,""))</f>
        <v>#REF!</v>
      </c>
      <c r="BB969" s="843" t="e">
        <f aca="false">IF($AT$44="Region",IF($E969=BA$762,$T969,""),IF($G969=BA$762,$T969,""))</f>
        <v>#REF!</v>
      </c>
      <c r="BC969" s="628"/>
      <c r="BD969" s="843" t="e">
        <f aca="false">IF($AT$44="region",IF($E969=BD$762,$S969,""),IF($G969=BD$762,$S969,""))</f>
        <v>#REF!</v>
      </c>
      <c r="BE969" s="843" t="e">
        <f aca="false">IF($AT$44="Region",IF($E969=BD$762,$T969,""),IF($G969=BD$762,$T969,""))</f>
        <v>#REF!</v>
      </c>
      <c r="BF969" s="628"/>
      <c r="BG969" s="843" t="e">
        <f aca="false">IF($AT$44="region",IF($E969=BG$762,$S969,""),IF($G969=BG$762,$S969,""))</f>
        <v>#REF!</v>
      </c>
      <c r="BH969" s="843" t="e">
        <f aca="false">IF($AT$44="Region",IF($E969=BG$762,$T969,""),IF($G969=BG$762,$T969,""))</f>
        <v>#REF!</v>
      </c>
      <c r="BI969" s="628"/>
      <c r="BJ969" s="843" t="str">
        <f aca="false">IF($E969=$BJ$47,S969,"")</f>
        <v/>
      </c>
      <c r="BK969" s="843" t="str">
        <f aca="false">IF($E969=$BJ$47,T969,"")</f>
        <v/>
      </c>
      <c r="BL969" s="628"/>
      <c r="BM969" s="843" t="str">
        <f aca="false">IF($E969=$BM$47,S969,"")</f>
        <v/>
      </c>
      <c r="BN969" s="843" t="str">
        <f aca="false">IF($E969=$BM$47,T969,"")</f>
        <v/>
      </c>
      <c r="BO969" s="628"/>
      <c r="BP969" s="843" t="str">
        <f aca="false">IF($E969=$BP$47,S969,"")</f>
        <v/>
      </c>
      <c r="BQ969" s="843" t="str">
        <f aca="false">IF($E969=$BP$47,T969,"")</f>
        <v/>
      </c>
      <c r="BR969" s="628"/>
      <c r="BS969" s="843" t="str">
        <f aca="false">IF($E969=$BS$47,S969,"")</f>
        <v/>
      </c>
      <c r="BT969" s="843" t="str">
        <f aca="false">IF($E969=$BS$47,T969,"")</f>
        <v/>
      </c>
      <c r="BU969" s="628"/>
      <c r="BV969" s="729"/>
    </row>
    <row r="970" s="667" customFormat="true" ht="15" hidden="false" customHeight="false" outlineLevel="0" collapsed="false">
      <c r="A970" s="828" t="n">
        <v>7</v>
      </c>
      <c r="B970" s="829" t="str">
        <f aca="false">CONCATENATE(E970,": ",C970)</f>
        <v>: </v>
      </c>
      <c r="C970" s="830"/>
      <c r="D970" s="830"/>
      <c r="E970" s="831"/>
      <c r="F970" s="830"/>
      <c r="G970" s="831"/>
      <c r="H970" s="832"/>
      <c r="I970" s="830"/>
      <c r="J970" s="830"/>
      <c r="K970" s="833"/>
      <c r="L970" s="834"/>
      <c r="M970" s="835"/>
      <c r="N970" s="837"/>
      <c r="O970" s="837"/>
      <c r="P970" s="833"/>
      <c r="Q970" s="838"/>
      <c r="R970" s="839"/>
      <c r="S970" s="840" t="str">
        <f aca="false">IF(R970="Y","",IF(AND(M970="",K970=""),"",IF(M970="",K970,M970)))</f>
        <v/>
      </c>
      <c r="T970" s="841" t="str">
        <f aca="false">IF(S970="","",IF($S$992="Y",U970,IF(S970&gt;=$S$984-$AB$35*$S$988,IF(S970&lt;=$S$984+$AB$35*$S$988,S970,""),"")))</f>
        <v/>
      </c>
      <c r="U970" s="840" t="str">
        <f aca="false">IF(R970="Y","",IF(AND(M970="",K970=""),"",IF(M970="",K970*O970,M970*O970)))</f>
        <v/>
      </c>
      <c r="V970" s="842" t="str">
        <f aca="false">IF(AND(N970="",L970=""),"",IF(N970="",L970,N970))</f>
        <v/>
      </c>
      <c r="W970" s="628"/>
      <c r="X970" s="628"/>
      <c r="Z970" s="728"/>
      <c r="AP970" s="729"/>
      <c r="AQ970" s="628"/>
      <c r="AR970" s="628"/>
      <c r="AS970" s="844"/>
      <c r="AT970" s="628"/>
      <c r="AU970" s="843" t="e">
        <f aca="false">IF($AT$44="region",IF($E970=AU$762,$S970,""),IF($G970=AU$762,$S970,""))</f>
        <v>#REF!</v>
      </c>
      <c r="AV970" s="843" t="e">
        <f aca="false">IF($AT$44="Region",IF($E970=AU$762,$T970,""),IF($G970=AU$762,$T970,""))</f>
        <v>#REF!</v>
      </c>
      <c r="AW970" s="628"/>
      <c r="AX970" s="843" t="e">
        <f aca="false">IF($AT$44="region",IF($E970=AX$762,$S970,""),IF($G970=AX$762,$S970,""))</f>
        <v>#REF!</v>
      </c>
      <c r="AY970" s="843" t="e">
        <f aca="false">IF($AT$44="Region",IF($E970=AX$762,$T970,""),IF($G970=AX$762,$T970,""))</f>
        <v>#REF!</v>
      </c>
      <c r="AZ970" s="628"/>
      <c r="BA970" s="843" t="e">
        <f aca="false">IF($AT$44="region",IF($E970=BA$762,$S970,""),IF($G970=BA$762,$S970,""))</f>
        <v>#REF!</v>
      </c>
      <c r="BB970" s="843" t="e">
        <f aca="false">IF($AT$44="Region",IF($E970=BA$762,$T970,""),IF($G970=BA$762,$T970,""))</f>
        <v>#REF!</v>
      </c>
      <c r="BC970" s="628"/>
      <c r="BD970" s="843" t="e">
        <f aca="false">IF($AT$44="region",IF($E970=BD$762,$S970,""),IF($G970=BD$762,$S970,""))</f>
        <v>#REF!</v>
      </c>
      <c r="BE970" s="843" t="e">
        <f aca="false">IF($AT$44="Region",IF($E970=BD$762,$T970,""),IF($G970=BD$762,$T970,""))</f>
        <v>#REF!</v>
      </c>
      <c r="BF970" s="628"/>
      <c r="BG970" s="843" t="e">
        <f aca="false">IF($AT$44="region",IF($E970=BG$762,$S970,""),IF($G970=BG$762,$S970,""))</f>
        <v>#REF!</v>
      </c>
      <c r="BH970" s="843" t="e">
        <f aca="false">IF($AT$44="Region",IF($E970=BG$762,$T970,""),IF($G970=BG$762,$T970,""))</f>
        <v>#REF!</v>
      </c>
      <c r="BI970" s="628"/>
      <c r="BJ970" s="843" t="str">
        <f aca="false">IF($E970=$BJ$47,S970,"")</f>
        <v/>
      </c>
      <c r="BK970" s="843" t="str">
        <f aca="false">IF($E970=$BJ$47,T970,"")</f>
        <v/>
      </c>
      <c r="BL970" s="628"/>
      <c r="BM970" s="843" t="str">
        <f aca="false">IF($E970=$BM$47,S970,"")</f>
        <v/>
      </c>
      <c r="BN970" s="843" t="str">
        <f aca="false">IF($E970=$BM$47,T970,"")</f>
        <v/>
      </c>
      <c r="BO970" s="628"/>
      <c r="BP970" s="843" t="str">
        <f aca="false">IF($E970=$BP$47,S970,"")</f>
        <v/>
      </c>
      <c r="BQ970" s="843" t="str">
        <f aca="false">IF($E970=$BP$47,T970,"")</f>
        <v/>
      </c>
      <c r="BR970" s="628"/>
      <c r="BS970" s="843" t="str">
        <f aca="false">IF($E970=$BS$47,S970,"")</f>
        <v/>
      </c>
      <c r="BT970" s="843" t="str">
        <f aca="false">IF($E970=$BS$47,T970,"")</f>
        <v/>
      </c>
      <c r="BU970" s="628"/>
      <c r="BV970" s="729"/>
    </row>
    <row r="971" s="667" customFormat="true" ht="15" hidden="false" customHeight="false" outlineLevel="0" collapsed="false">
      <c r="A971" s="828" t="n">
        <v>8</v>
      </c>
      <c r="B971" s="829" t="str">
        <f aca="false">CONCATENATE(E971,": ",C971)</f>
        <v>: </v>
      </c>
      <c r="C971" s="830"/>
      <c r="D971" s="830"/>
      <c r="E971" s="831"/>
      <c r="F971" s="830"/>
      <c r="G971" s="831"/>
      <c r="H971" s="832"/>
      <c r="I971" s="830"/>
      <c r="J971" s="830"/>
      <c r="K971" s="833"/>
      <c r="L971" s="834"/>
      <c r="M971" s="835"/>
      <c r="N971" s="837"/>
      <c r="O971" s="837"/>
      <c r="P971" s="833"/>
      <c r="Q971" s="838"/>
      <c r="R971" s="839"/>
      <c r="S971" s="840" t="str">
        <f aca="false">IF(R971="Y","",IF(AND(M971="",K971=""),"",IF(M971="",K971,M971)))</f>
        <v/>
      </c>
      <c r="T971" s="841" t="str">
        <f aca="false">IF(S971="","",IF($S$992="Y",U971,IF(S971&gt;=$S$984-$AB$35*$S$988,IF(S971&lt;=$S$984+$AB$35*$S$988,S971,""),"")))</f>
        <v/>
      </c>
      <c r="U971" s="840" t="str">
        <f aca="false">IF(R971="Y","",IF(AND(M971="",K971=""),"",IF(M971="",K971*O971,M971*O971)))</f>
        <v/>
      </c>
      <c r="V971" s="842" t="str">
        <f aca="false">IF(AND(N971="",L971=""),"",IF(N971="",L971,N971))</f>
        <v/>
      </c>
      <c r="W971" s="628"/>
      <c r="X971" s="628"/>
      <c r="Z971" s="728"/>
      <c r="AP971" s="729"/>
      <c r="AQ971" s="628"/>
      <c r="AR971" s="628"/>
      <c r="AS971" s="844"/>
      <c r="AT971" s="628"/>
      <c r="AU971" s="843" t="e">
        <f aca="false">IF($AT$44="region",IF($E971=AU$762,$S971,""),IF($G971=AU$762,$S971,""))</f>
        <v>#REF!</v>
      </c>
      <c r="AV971" s="843" t="e">
        <f aca="false">IF($AT$44="Region",IF($E971=AU$762,$T971,""),IF($G971=AU$762,$T971,""))</f>
        <v>#REF!</v>
      </c>
      <c r="AW971" s="628"/>
      <c r="AX971" s="843" t="e">
        <f aca="false">IF($AT$44="region",IF($E971=AX$762,$S971,""),IF($G971=AX$762,$S971,""))</f>
        <v>#REF!</v>
      </c>
      <c r="AY971" s="843" t="e">
        <f aca="false">IF($AT$44="Region",IF($E971=AX$762,$T971,""),IF($G971=AX$762,$T971,""))</f>
        <v>#REF!</v>
      </c>
      <c r="AZ971" s="628"/>
      <c r="BA971" s="843" t="e">
        <f aca="false">IF($AT$44="region",IF($E971=BA$762,$S971,""),IF($G971=BA$762,$S971,""))</f>
        <v>#REF!</v>
      </c>
      <c r="BB971" s="843" t="e">
        <f aca="false">IF($AT$44="Region",IF($E971=BA$762,$T971,""),IF($G971=BA$762,$T971,""))</f>
        <v>#REF!</v>
      </c>
      <c r="BC971" s="628"/>
      <c r="BD971" s="843" t="e">
        <f aca="false">IF($AT$44="region",IF($E971=BD$762,$S971,""),IF($G971=BD$762,$S971,""))</f>
        <v>#REF!</v>
      </c>
      <c r="BE971" s="843" t="e">
        <f aca="false">IF($AT$44="Region",IF($E971=BD$762,$T971,""),IF($G971=BD$762,$T971,""))</f>
        <v>#REF!</v>
      </c>
      <c r="BF971" s="628"/>
      <c r="BG971" s="843" t="e">
        <f aca="false">IF($AT$44="region",IF($E971=BG$762,$S971,""),IF($G971=BG$762,$S971,""))</f>
        <v>#REF!</v>
      </c>
      <c r="BH971" s="843" t="e">
        <f aca="false">IF($AT$44="Region",IF($E971=BG$762,$T971,""),IF($G971=BG$762,$T971,""))</f>
        <v>#REF!</v>
      </c>
      <c r="BI971" s="628"/>
      <c r="BJ971" s="843" t="str">
        <f aca="false">IF($E971=$BJ$47,S971,"")</f>
        <v/>
      </c>
      <c r="BK971" s="843" t="str">
        <f aca="false">IF($E971=$BJ$47,T971,"")</f>
        <v/>
      </c>
      <c r="BL971" s="628"/>
      <c r="BM971" s="843" t="str">
        <f aca="false">IF($E971=$BM$47,S971,"")</f>
        <v/>
      </c>
      <c r="BN971" s="843" t="str">
        <f aca="false">IF($E971=$BM$47,T971,"")</f>
        <v/>
      </c>
      <c r="BO971" s="628"/>
      <c r="BP971" s="843" t="str">
        <f aca="false">IF($E971=$BP$47,S971,"")</f>
        <v/>
      </c>
      <c r="BQ971" s="843" t="str">
        <f aca="false">IF($E971=$BP$47,T971,"")</f>
        <v/>
      </c>
      <c r="BR971" s="628"/>
      <c r="BS971" s="843" t="str">
        <f aca="false">IF($E971=$BS$47,S971,"")</f>
        <v/>
      </c>
      <c r="BT971" s="843" t="str">
        <f aca="false">IF($E971=$BS$47,T971,"")</f>
        <v/>
      </c>
      <c r="BU971" s="628"/>
      <c r="BV971" s="729"/>
    </row>
    <row r="972" s="667" customFormat="true" ht="15" hidden="false" customHeight="false" outlineLevel="0" collapsed="false">
      <c r="A972" s="828" t="n">
        <v>9</v>
      </c>
      <c r="B972" s="829" t="str">
        <f aca="false">CONCATENATE(E972,": ",C972)</f>
        <v>: </v>
      </c>
      <c r="C972" s="830"/>
      <c r="D972" s="830"/>
      <c r="E972" s="831"/>
      <c r="F972" s="830"/>
      <c r="G972" s="831"/>
      <c r="H972" s="832"/>
      <c r="I972" s="830"/>
      <c r="J972" s="830"/>
      <c r="K972" s="833"/>
      <c r="L972" s="834"/>
      <c r="M972" s="835"/>
      <c r="N972" s="837"/>
      <c r="O972" s="837"/>
      <c r="P972" s="833"/>
      <c r="Q972" s="838"/>
      <c r="R972" s="839"/>
      <c r="S972" s="840" t="str">
        <f aca="false">IF(R972="Y","",IF(AND(M972="",K972=""),"",IF(M972="",K972,M972)))</f>
        <v/>
      </c>
      <c r="T972" s="841" t="str">
        <f aca="false">IF(S972="","",IF($S$992="Y",U972,IF(S972&gt;=$S$984-$AB$35*$S$988,IF(S972&lt;=$S$984+$AB$35*$S$988,S972,""),"")))</f>
        <v/>
      </c>
      <c r="U972" s="840" t="str">
        <f aca="false">IF(R972="Y","",IF(AND(M972="",K972=""),"",IF(M972="",K972*O972,M972*O972)))</f>
        <v/>
      </c>
      <c r="V972" s="842" t="str">
        <f aca="false">IF(AND(N972="",L972=""),"",IF(N972="",L972,N972))</f>
        <v/>
      </c>
      <c r="W972" s="628"/>
      <c r="X972" s="628"/>
      <c r="Z972" s="728"/>
      <c r="AP972" s="729"/>
      <c r="AQ972" s="628"/>
      <c r="AR972" s="628"/>
      <c r="AS972" s="844"/>
      <c r="AT972" s="628"/>
      <c r="AU972" s="843" t="e">
        <f aca="false">IF($AT$44="region",IF($E972=AU$762,$S972,""),IF($G972=AU$762,$S972,""))</f>
        <v>#REF!</v>
      </c>
      <c r="AV972" s="843" t="e">
        <f aca="false">IF($AT$44="Region",IF($E972=AU$762,$T972,""),IF($G972=AU$762,$T972,""))</f>
        <v>#REF!</v>
      </c>
      <c r="AW972" s="628"/>
      <c r="AX972" s="843" t="e">
        <f aca="false">IF($AT$44="region",IF($E972=AX$762,$S972,""),IF($G972=AX$762,$S972,""))</f>
        <v>#REF!</v>
      </c>
      <c r="AY972" s="843" t="e">
        <f aca="false">IF($AT$44="Region",IF($E972=AX$762,$T972,""),IF($G972=AX$762,$T972,""))</f>
        <v>#REF!</v>
      </c>
      <c r="AZ972" s="628"/>
      <c r="BA972" s="843" t="e">
        <f aca="false">IF($AT$44="region",IF($E972=BA$762,$S972,""),IF($G972=BA$762,$S972,""))</f>
        <v>#REF!</v>
      </c>
      <c r="BB972" s="843" t="e">
        <f aca="false">IF($AT$44="Region",IF($E972=BA$762,$T972,""),IF($G972=BA$762,$T972,""))</f>
        <v>#REF!</v>
      </c>
      <c r="BC972" s="628"/>
      <c r="BD972" s="843" t="e">
        <f aca="false">IF($AT$44="region",IF($E972=BD$762,$S972,""),IF($G972=BD$762,$S972,""))</f>
        <v>#REF!</v>
      </c>
      <c r="BE972" s="843" t="e">
        <f aca="false">IF($AT$44="Region",IF($E972=BD$762,$T972,""),IF($G972=BD$762,$T972,""))</f>
        <v>#REF!</v>
      </c>
      <c r="BF972" s="628"/>
      <c r="BG972" s="843" t="e">
        <f aca="false">IF($AT$44="region",IF($E972=BG$762,$S972,""),IF($G972=BG$762,$S972,""))</f>
        <v>#REF!</v>
      </c>
      <c r="BH972" s="843" t="e">
        <f aca="false">IF($AT$44="Region",IF($E972=BG$762,$T972,""),IF($G972=BG$762,$T972,""))</f>
        <v>#REF!</v>
      </c>
      <c r="BI972" s="628"/>
      <c r="BJ972" s="843" t="str">
        <f aca="false">IF($E972=$BJ$47,S972,"")</f>
        <v/>
      </c>
      <c r="BK972" s="843" t="str">
        <f aca="false">IF($E972=$BJ$47,T972,"")</f>
        <v/>
      </c>
      <c r="BL972" s="628"/>
      <c r="BM972" s="843" t="str">
        <f aca="false">IF($E972=$BM$47,S972,"")</f>
        <v/>
      </c>
      <c r="BN972" s="843" t="str">
        <f aca="false">IF($E972=$BM$47,T972,"")</f>
        <v/>
      </c>
      <c r="BO972" s="628"/>
      <c r="BP972" s="843" t="str">
        <f aca="false">IF($E972=$BP$47,S972,"")</f>
        <v/>
      </c>
      <c r="BQ972" s="843" t="str">
        <f aca="false">IF($E972=$BP$47,T972,"")</f>
        <v/>
      </c>
      <c r="BR972" s="628"/>
      <c r="BS972" s="843" t="str">
        <f aca="false">IF($E972=$BS$47,S972,"")</f>
        <v/>
      </c>
      <c r="BT972" s="843" t="str">
        <f aca="false">IF($E972=$BS$47,T972,"")</f>
        <v/>
      </c>
      <c r="BU972" s="628"/>
      <c r="BV972" s="729"/>
    </row>
    <row r="973" s="667" customFormat="true" ht="15" hidden="false" customHeight="false" outlineLevel="0" collapsed="false">
      <c r="A973" s="828" t="n">
        <v>10</v>
      </c>
      <c r="B973" s="829" t="str">
        <f aca="false">CONCATENATE(E973,": ",C973)</f>
        <v>: </v>
      </c>
      <c r="C973" s="830"/>
      <c r="D973" s="830"/>
      <c r="E973" s="831"/>
      <c r="F973" s="830"/>
      <c r="G973" s="831"/>
      <c r="H973" s="832"/>
      <c r="I973" s="830"/>
      <c r="J973" s="830"/>
      <c r="K973" s="833"/>
      <c r="L973" s="834"/>
      <c r="M973" s="835"/>
      <c r="N973" s="837"/>
      <c r="O973" s="837"/>
      <c r="P973" s="833"/>
      <c r="Q973" s="838"/>
      <c r="R973" s="839"/>
      <c r="S973" s="840" t="str">
        <f aca="false">IF(R973="Y","",IF(AND(M973="",K973=""),"",IF(M973="",K973,M973)))</f>
        <v/>
      </c>
      <c r="T973" s="841" t="str">
        <f aca="false">IF(S973="","",IF($S$992="Y",U973,IF(S973&gt;=$S$984-$AB$35*$S$988,IF(S973&lt;=$S$984+$AB$35*$S$988,S973,""),"")))</f>
        <v/>
      </c>
      <c r="U973" s="840" t="str">
        <f aca="false">IF(R973="Y","",IF(AND(M973="",K973=""),"",IF(M973="",K973*O973,M973*O973)))</f>
        <v/>
      </c>
      <c r="V973" s="842" t="str">
        <f aca="false">IF(AND(N973="",L973=""),"",IF(N973="",L973,N973))</f>
        <v/>
      </c>
      <c r="W973" s="628"/>
      <c r="X973" s="628"/>
      <c r="Z973" s="728"/>
      <c r="AP973" s="729"/>
      <c r="AQ973" s="628"/>
      <c r="AR973" s="628"/>
      <c r="AS973" s="844"/>
      <c r="AT973" s="628"/>
      <c r="AU973" s="843" t="e">
        <f aca="false">IF($AT$44="region",IF($E973=AU$762,$S973,""),IF($G973=AU$762,$S973,""))</f>
        <v>#REF!</v>
      </c>
      <c r="AV973" s="843" t="e">
        <f aca="false">IF($AT$44="Region",IF($E973=AU$762,$T973,""),IF($G973=AU$762,$T973,""))</f>
        <v>#REF!</v>
      </c>
      <c r="AW973" s="628"/>
      <c r="AX973" s="843" t="e">
        <f aca="false">IF($AT$44="region",IF($E973=AX$762,$S973,""),IF($G973=AX$762,$S973,""))</f>
        <v>#REF!</v>
      </c>
      <c r="AY973" s="843" t="e">
        <f aca="false">IF($AT$44="Region",IF($E973=AX$762,$T973,""),IF($G973=AX$762,$T973,""))</f>
        <v>#REF!</v>
      </c>
      <c r="AZ973" s="628"/>
      <c r="BA973" s="843" t="e">
        <f aca="false">IF($AT$44="region",IF($E973=BA$762,$S973,""),IF($G973=BA$762,$S973,""))</f>
        <v>#REF!</v>
      </c>
      <c r="BB973" s="843" t="e">
        <f aca="false">IF($AT$44="Region",IF($E973=BA$762,$T973,""),IF($G973=BA$762,$T973,""))</f>
        <v>#REF!</v>
      </c>
      <c r="BC973" s="628"/>
      <c r="BD973" s="843" t="e">
        <f aca="false">IF($AT$44="region",IF($E973=BD$762,$S973,""),IF($G973=BD$762,$S973,""))</f>
        <v>#REF!</v>
      </c>
      <c r="BE973" s="843" t="e">
        <f aca="false">IF($AT$44="Region",IF($E973=BD$762,$T973,""),IF($G973=BD$762,$T973,""))</f>
        <v>#REF!</v>
      </c>
      <c r="BF973" s="628"/>
      <c r="BG973" s="843" t="e">
        <f aca="false">IF($AT$44="region",IF($E973=BG$762,$S973,""),IF($G973=BG$762,$S973,""))</f>
        <v>#REF!</v>
      </c>
      <c r="BH973" s="843" t="e">
        <f aca="false">IF($AT$44="Region",IF($E973=BG$762,$T973,""),IF($G973=BG$762,$T973,""))</f>
        <v>#REF!</v>
      </c>
      <c r="BI973" s="628"/>
      <c r="BJ973" s="843" t="str">
        <f aca="false">IF($E973=$BJ$47,S973,"")</f>
        <v/>
      </c>
      <c r="BK973" s="843" t="str">
        <f aca="false">IF($E973=$BJ$47,T973,"")</f>
        <v/>
      </c>
      <c r="BL973" s="628"/>
      <c r="BM973" s="843" t="str">
        <f aca="false">IF($E973=$BM$47,S973,"")</f>
        <v/>
      </c>
      <c r="BN973" s="843" t="str">
        <f aca="false">IF($E973=$BM$47,T973,"")</f>
        <v/>
      </c>
      <c r="BO973" s="628"/>
      <c r="BP973" s="843" t="str">
        <f aca="false">IF($E973=$BP$47,S973,"")</f>
        <v/>
      </c>
      <c r="BQ973" s="843" t="str">
        <f aca="false">IF($E973=$BP$47,T973,"")</f>
        <v/>
      </c>
      <c r="BR973" s="628"/>
      <c r="BS973" s="843" t="str">
        <f aca="false">IF($E973=$BS$47,S973,"")</f>
        <v/>
      </c>
      <c r="BT973" s="843" t="str">
        <f aca="false">IF($E973=$BS$47,T973,"")</f>
        <v/>
      </c>
      <c r="BU973" s="628"/>
      <c r="BV973" s="729"/>
    </row>
    <row r="974" s="667" customFormat="true" ht="15" hidden="false" customHeight="false" outlineLevel="0" collapsed="false">
      <c r="A974" s="828" t="n">
        <v>11</v>
      </c>
      <c r="B974" s="829" t="str">
        <f aca="false">CONCATENATE(E974,": ",C974)</f>
        <v>: </v>
      </c>
      <c r="C974" s="830"/>
      <c r="D974" s="830"/>
      <c r="E974" s="831"/>
      <c r="F974" s="830"/>
      <c r="G974" s="831"/>
      <c r="H974" s="832"/>
      <c r="I974" s="830"/>
      <c r="J974" s="830"/>
      <c r="K974" s="833"/>
      <c r="L974" s="834"/>
      <c r="M974" s="835"/>
      <c r="N974" s="837"/>
      <c r="O974" s="837"/>
      <c r="P974" s="833"/>
      <c r="Q974" s="838"/>
      <c r="R974" s="839"/>
      <c r="S974" s="840" t="str">
        <f aca="false">IF(R974="Y","",IF(AND(M974="",K974=""),"",IF(M974="",K974,M974)))</f>
        <v/>
      </c>
      <c r="T974" s="841" t="str">
        <f aca="false">IF(S974="","",IF($S$992="Y",U974,IF(S974&gt;=$S$984-$AB$35*$S$988,IF(S974&lt;=$S$984+$AB$35*$S$988,S974,""),"")))</f>
        <v/>
      </c>
      <c r="U974" s="840" t="str">
        <f aca="false">IF(R974="Y","",IF(AND(M974="",K974=""),"",IF(M974="",K974*O974,M974*O974)))</f>
        <v/>
      </c>
      <c r="V974" s="842" t="str">
        <f aca="false">IF(AND(N974="",L974=""),"",IF(N974="",L974,N974))</f>
        <v/>
      </c>
      <c r="W974" s="628"/>
      <c r="X974" s="628"/>
      <c r="Z974" s="728"/>
      <c r="AP974" s="729"/>
      <c r="AQ974" s="628"/>
      <c r="AR974" s="628"/>
      <c r="AS974" s="844"/>
      <c r="AT974" s="628"/>
      <c r="AU974" s="843" t="e">
        <f aca="false">IF($AT$44="region",IF($E974=AU$762,$S974,""),IF($G974=AU$762,$S974,""))</f>
        <v>#REF!</v>
      </c>
      <c r="AV974" s="843" t="e">
        <f aca="false">IF($AT$44="Region",IF($E974=AU$762,$T974,""),IF($G974=AU$762,$T974,""))</f>
        <v>#REF!</v>
      </c>
      <c r="AW974" s="628"/>
      <c r="AX974" s="843" t="e">
        <f aca="false">IF($AT$44="region",IF($E974=AX$762,$S974,""),IF($G974=AX$762,$S974,""))</f>
        <v>#REF!</v>
      </c>
      <c r="AY974" s="843" t="e">
        <f aca="false">IF($AT$44="Region",IF($E974=AX$762,$T974,""),IF($G974=AX$762,$T974,""))</f>
        <v>#REF!</v>
      </c>
      <c r="AZ974" s="628"/>
      <c r="BA974" s="843" t="e">
        <f aca="false">IF($AT$44="region",IF($E974=BA$762,$S974,""),IF($G974=BA$762,$S974,""))</f>
        <v>#REF!</v>
      </c>
      <c r="BB974" s="843" t="e">
        <f aca="false">IF($AT$44="Region",IF($E974=BA$762,$T974,""),IF($G974=BA$762,$T974,""))</f>
        <v>#REF!</v>
      </c>
      <c r="BC974" s="628"/>
      <c r="BD974" s="843" t="e">
        <f aca="false">IF($AT$44="region",IF($E974=BD$762,$S974,""),IF($G974=BD$762,$S974,""))</f>
        <v>#REF!</v>
      </c>
      <c r="BE974" s="843" t="e">
        <f aca="false">IF($AT$44="Region",IF($E974=BD$762,$T974,""),IF($G974=BD$762,$T974,""))</f>
        <v>#REF!</v>
      </c>
      <c r="BF974" s="628"/>
      <c r="BG974" s="843" t="e">
        <f aca="false">IF($AT$44="region",IF($E974=BG$762,$S974,""),IF($G974=BG$762,$S974,""))</f>
        <v>#REF!</v>
      </c>
      <c r="BH974" s="843" t="e">
        <f aca="false">IF($AT$44="Region",IF($E974=BG$762,$T974,""),IF($G974=BG$762,$T974,""))</f>
        <v>#REF!</v>
      </c>
      <c r="BI974" s="628"/>
      <c r="BJ974" s="843" t="str">
        <f aca="false">IF($E974=$BJ$47,S974,"")</f>
        <v/>
      </c>
      <c r="BK974" s="843" t="str">
        <f aca="false">IF($E974=$BJ$47,T974,"")</f>
        <v/>
      </c>
      <c r="BL974" s="628"/>
      <c r="BM974" s="843" t="str">
        <f aca="false">IF($E974=$BM$47,S974,"")</f>
        <v/>
      </c>
      <c r="BN974" s="843" t="str">
        <f aca="false">IF($E974=$BM$47,T974,"")</f>
        <v/>
      </c>
      <c r="BO974" s="628"/>
      <c r="BP974" s="843" t="str">
        <f aca="false">IF($E974=$BP$47,S974,"")</f>
        <v/>
      </c>
      <c r="BQ974" s="843" t="str">
        <f aca="false">IF($E974=$BP$47,T974,"")</f>
        <v/>
      </c>
      <c r="BR974" s="628"/>
      <c r="BS974" s="843" t="str">
        <f aca="false">IF($E974=$BS$47,S974,"")</f>
        <v/>
      </c>
      <c r="BT974" s="843" t="str">
        <f aca="false">IF($E974=$BS$47,T974,"")</f>
        <v/>
      </c>
      <c r="BU974" s="628"/>
      <c r="BV974" s="729"/>
    </row>
    <row r="975" s="667" customFormat="true" ht="15" hidden="false" customHeight="false" outlineLevel="0" collapsed="false">
      <c r="A975" s="828" t="n">
        <v>12</v>
      </c>
      <c r="B975" s="829" t="str">
        <f aca="false">CONCATENATE(E975,": ",C975)</f>
        <v>: </v>
      </c>
      <c r="C975" s="830"/>
      <c r="D975" s="830"/>
      <c r="E975" s="831"/>
      <c r="F975" s="830"/>
      <c r="G975" s="831"/>
      <c r="H975" s="832"/>
      <c r="I975" s="830"/>
      <c r="J975" s="830"/>
      <c r="K975" s="833"/>
      <c r="L975" s="834"/>
      <c r="M975" s="835"/>
      <c r="N975" s="837"/>
      <c r="O975" s="837"/>
      <c r="P975" s="833"/>
      <c r="Q975" s="838"/>
      <c r="R975" s="839"/>
      <c r="S975" s="840" t="str">
        <f aca="false">IF(R975="Y","",IF(AND(M975="",K975=""),"",IF(M975="",K975,M975)))</f>
        <v/>
      </c>
      <c r="T975" s="841" t="str">
        <f aca="false">IF(S975="","",IF($S$992="Y",U975,IF(S975&gt;=$S$984-$AB$35*$S$988,IF(S975&lt;=$S$984+$AB$35*$S$988,S975,""),"")))</f>
        <v/>
      </c>
      <c r="U975" s="840" t="str">
        <f aca="false">IF(R975="Y","",IF(AND(M975="",K975=""),"",IF(M975="",K975*O975,M975*O975)))</f>
        <v/>
      </c>
      <c r="V975" s="842" t="str">
        <f aca="false">IF(AND(N975="",L975=""),"",IF(N975="",L975,N975))</f>
        <v/>
      </c>
      <c r="W975" s="628"/>
      <c r="X975" s="628"/>
      <c r="Z975" s="728"/>
      <c r="AP975" s="729"/>
      <c r="AQ975" s="628"/>
      <c r="AR975" s="628"/>
      <c r="AS975" s="844"/>
      <c r="AT975" s="628"/>
      <c r="AU975" s="843" t="e">
        <f aca="false">IF($AT$44="region",IF($E975=AU$762,$S975,""),IF($G975=AU$762,$S975,""))</f>
        <v>#REF!</v>
      </c>
      <c r="AV975" s="843" t="e">
        <f aca="false">IF($AT$44="Region",IF($E975=AU$762,$T975,""),IF($G975=AU$762,$T975,""))</f>
        <v>#REF!</v>
      </c>
      <c r="AW975" s="628"/>
      <c r="AX975" s="843" t="e">
        <f aca="false">IF($AT$44="region",IF($E975=AX$762,$S975,""),IF($G975=AX$762,$S975,""))</f>
        <v>#REF!</v>
      </c>
      <c r="AY975" s="843" t="e">
        <f aca="false">IF($AT$44="Region",IF($E975=AX$762,$T975,""),IF($G975=AX$762,$T975,""))</f>
        <v>#REF!</v>
      </c>
      <c r="AZ975" s="628"/>
      <c r="BA975" s="843" t="e">
        <f aca="false">IF($AT$44="region",IF($E975=BA$762,$S975,""),IF($G975=BA$762,$S975,""))</f>
        <v>#REF!</v>
      </c>
      <c r="BB975" s="843" t="e">
        <f aca="false">IF($AT$44="Region",IF($E975=BA$762,$T975,""),IF($G975=BA$762,$T975,""))</f>
        <v>#REF!</v>
      </c>
      <c r="BC975" s="628"/>
      <c r="BD975" s="843" t="e">
        <f aca="false">IF($AT$44="region",IF($E975=BD$762,$S975,""),IF($G975=BD$762,$S975,""))</f>
        <v>#REF!</v>
      </c>
      <c r="BE975" s="843" t="e">
        <f aca="false">IF($AT$44="Region",IF($E975=BD$762,$T975,""),IF($G975=BD$762,$T975,""))</f>
        <v>#REF!</v>
      </c>
      <c r="BF975" s="628"/>
      <c r="BG975" s="843" t="e">
        <f aca="false">IF($AT$44="region",IF($E975=BG$762,$S975,""),IF($G975=BG$762,$S975,""))</f>
        <v>#REF!</v>
      </c>
      <c r="BH975" s="843" t="e">
        <f aca="false">IF($AT$44="Region",IF($E975=BG$762,$T975,""),IF($G975=BG$762,$T975,""))</f>
        <v>#REF!</v>
      </c>
      <c r="BI975" s="628"/>
      <c r="BJ975" s="843" t="str">
        <f aca="false">IF($E975=$BJ$47,S975,"")</f>
        <v/>
      </c>
      <c r="BK975" s="843" t="str">
        <f aca="false">IF($E975=$BJ$47,T975,"")</f>
        <v/>
      </c>
      <c r="BL975" s="628"/>
      <c r="BM975" s="843" t="str">
        <f aca="false">IF($E975=$BM$47,S975,"")</f>
        <v/>
      </c>
      <c r="BN975" s="843" t="str">
        <f aca="false">IF($E975=$BM$47,T975,"")</f>
        <v/>
      </c>
      <c r="BO975" s="628"/>
      <c r="BP975" s="843" t="str">
        <f aca="false">IF($E975=$BP$47,S975,"")</f>
        <v/>
      </c>
      <c r="BQ975" s="843" t="str">
        <f aca="false">IF($E975=$BP$47,T975,"")</f>
        <v/>
      </c>
      <c r="BR975" s="628"/>
      <c r="BS975" s="843" t="str">
        <f aca="false">IF($E975=$BS$47,S975,"")</f>
        <v/>
      </c>
      <c r="BT975" s="843" t="str">
        <f aca="false">IF($E975=$BS$47,T975,"")</f>
        <v/>
      </c>
      <c r="BU975" s="628"/>
      <c r="BV975" s="729"/>
    </row>
    <row r="976" s="667" customFormat="true" ht="15" hidden="false" customHeight="false" outlineLevel="0" collapsed="false">
      <c r="A976" s="828" t="n">
        <v>13</v>
      </c>
      <c r="B976" s="829" t="str">
        <f aca="false">CONCATENATE(E976,": ",C976)</f>
        <v>: </v>
      </c>
      <c r="C976" s="830"/>
      <c r="D976" s="830"/>
      <c r="E976" s="831"/>
      <c r="F976" s="830"/>
      <c r="G976" s="831"/>
      <c r="H976" s="832"/>
      <c r="I976" s="830"/>
      <c r="J976" s="830"/>
      <c r="K976" s="833"/>
      <c r="L976" s="834"/>
      <c r="M976" s="833"/>
      <c r="N976" s="837"/>
      <c r="O976" s="837"/>
      <c r="P976" s="833"/>
      <c r="Q976" s="838"/>
      <c r="R976" s="839"/>
      <c r="S976" s="840" t="str">
        <f aca="false">IF(R976="Y","",IF(AND(M976="",K976=""),"",IF(M976="",K976,M976)))</f>
        <v/>
      </c>
      <c r="T976" s="841" t="str">
        <f aca="false">IF(S976="","",IF($S$992="Y",U976,IF(S976&gt;=$S$984-$AB$35*$S$988,IF(S976&lt;=$S$984+$AB$35*$S$988,S976,""),"")))</f>
        <v/>
      </c>
      <c r="U976" s="840" t="str">
        <f aca="false">IF(R976="Y","",IF(AND(M976="",K976=""),"",IF(M976="",K976*O976,M976*O976)))</f>
        <v/>
      </c>
      <c r="V976" s="842" t="str">
        <f aca="false">IF(AND(N976="",L976=""),"",IF(N976="",L976,N976))</f>
        <v/>
      </c>
      <c r="W976" s="628"/>
      <c r="X976" s="628"/>
      <c r="Z976" s="728"/>
      <c r="AP976" s="729"/>
      <c r="AQ976" s="628"/>
      <c r="AR976" s="628"/>
      <c r="AS976" s="844"/>
      <c r="AT976" s="628"/>
      <c r="AU976" s="843" t="e">
        <f aca="false">IF($AT$44="region",IF($E976=AU$762,$S976,""),IF($G976=AU$762,$S976,""))</f>
        <v>#REF!</v>
      </c>
      <c r="AV976" s="843" t="e">
        <f aca="false">IF($AT$44="Region",IF($E976=AU$762,$T976,""),IF($G976=AU$762,$T976,""))</f>
        <v>#REF!</v>
      </c>
      <c r="AW976" s="628"/>
      <c r="AX976" s="843" t="e">
        <f aca="false">IF($AT$44="region",IF($E976=AX$762,$S976,""),IF($G976=AX$762,$S976,""))</f>
        <v>#REF!</v>
      </c>
      <c r="AY976" s="843" t="e">
        <f aca="false">IF($AT$44="Region",IF($E976=AX$762,$T976,""),IF($G976=AX$762,$T976,""))</f>
        <v>#REF!</v>
      </c>
      <c r="AZ976" s="628"/>
      <c r="BA976" s="843" t="e">
        <f aca="false">IF($AT$44="region",IF($E976=BA$762,$S976,""),IF($G976=BA$762,$S976,""))</f>
        <v>#REF!</v>
      </c>
      <c r="BB976" s="843" t="e">
        <f aca="false">IF($AT$44="Region",IF($E976=BA$762,$T976,""),IF($G976=BA$762,$T976,""))</f>
        <v>#REF!</v>
      </c>
      <c r="BC976" s="628"/>
      <c r="BD976" s="843" t="e">
        <f aca="false">IF($AT$44="region",IF($E976=BD$762,$S976,""),IF($G976=BD$762,$S976,""))</f>
        <v>#REF!</v>
      </c>
      <c r="BE976" s="843" t="e">
        <f aca="false">IF($AT$44="Region",IF($E976=BD$762,$T976,""),IF($G976=BD$762,$T976,""))</f>
        <v>#REF!</v>
      </c>
      <c r="BF976" s="628"/>
      <c r="BG976" s="843" t="e">
        <f aca="false">IF($AT$44="region",IF($E976=BG$762,$S976,""),IF($G976=BG$762,$S976,""))</f>
        <v>#REF!</v>
      </c>
      <c r="BH976" s="843" t="e">
        <f aca="false">IF($AT$44="Region",IF($E976=BG$762,$T976,""),IF($G976=BG$762,$T976,""))</f>
        <v>#REF!</v>
      </c>
      <c r="BI976" s="628"/>
      <c r="BJ976" s="843" t="str">
        <f aca="false">IF($E976=$BJ$47,S976,"")</f>
        <v/>
      </c>
      <c r="BK976" s="843" t="str">
        <f aca="false">IF($E976=$BJ$47,T976,"")</f>
        <v/>
      </c>
      <c r="BL976" s="628"/>
      <c r="BM976" s="843" t="str">
        <f aca="false">IF($E976=$BM$47,S976,"")</f>
        <v/>
      </c>
      <c r="BN976" s="843" t="str">
        <f aca="false">IF($E976=$BM$47,T976,"")</f>
        <v/>
      </c>
      <c r="BO976" s="628"/>
      <c r="BP976" s="843" t="str">
        <f aca="false">IF($E976=$BP$47,S976,"")</f>
        <v/>
      </c>
      <c r="BQ976" s="843" t="str">
        <f aca="false">IF($E976=$BP$47,T976,"")</f>
        <v/>
      </c>
      <c r="BR976" s="628"/>
      <c r="BS976" s="843" t="str">
        <f aca="false">IF($E976=$BS$47,S976,"")</f>
        <v/>
      </c>
      <c r="BT976" s="843" t="str">
        <f aca="false">IF($E976=$BS$47,T976,"")</f>
        <v/>
      </c>
      <c r="BU976" s="628"/>
      <c r="BV976" s="729"/>
    </row>
    <row r="977" s="667" customFormat="true" ht="15" hidden="false" customHeight="false" outlineLevel="0" collapsed="false">
      <c r="A977" s="828" t="n">
        <v>14</v>
      </c>
      <c r="B977" s="829" t="str">
        <f aca="false">CONCATENATE(E977,": ",C977)</f>
        <v>: </v>
      </c>
      <c r="C977" s="830"/>
      <c r="D977" s="830"/>
      <c r="E977" s="831"/>
      <c r="F977" s="830"/>
      <c r="G977" s="831"/>
      <c r="H977" s="832"/>
      <c r="I977" s="830"/>
      <c r="J977" s="830"/>
      <c r="K977" s="833"/>
      <c r="L977" s="834"/>
      <c r="M977" s="833"/>
      <c r="N977" s="837"/>
      <c r="O977" s="837"/>
      <c r="P977" s="833"/>
      <c r="Q977" s="838"/>
      <c r="R977" s="839"/>
      <c r="S977" s="840" t="str">
        <f aca="false">IF(R977="Y","",IF(AND(M977="",K977=""),"",IF(M977="",K977,M977)))</f>
        <v/>
      </c>
      <c r="T977" s="841" t="str">
        <f aca="false">IF(S977="","",IF($S$992="Y",U977,IF(S977&gt;=$S$984-$AB$35*$S$988,IF(S977&lt;=$S$984+$AB$35*$S$988,S977,""),"")))</f>
        <v/>
      </c>
      <c r="U977" s="840" t="str">
        <f aca="false">IF(R977="Y","",IF(AND(M977="",K977=""),"",IF(M977="",K977*O977,M977*O977)))</f>
        <v/>
      </c>
      <c r="V977" s="842" t="str">
        <f aca="false">IF(AND(N977="",L977=""),"",IF(N977="",L977,N977))</f>
        <v/>
      </c>
      <c r="W977" s="628"/>
      <c r="X977" s="628"/>
      <c r="Z977" s="728"/>
      <c r="AP977" s="729"/>
      <c r="AQ977" s="628"/>
      <c r="AR977" s="628"/>
      <c r="AS977" s="844"/>
      <c r="AT977" s="628"/>
      <c r="AU977" s="843" t="e">
        <f aca="false">IF($AT$44="region",IF($E977=AU$762,$S977,""),IF($G977=AU$762,$S977,""))</f>
        <v>#REF!</v>
      </c>
      <c r="AV977" s="843" t="e">
        <f aca="false">IF($AT$44="Region",IF($E977=AU$762,$T977,""),IF($G977=AU$762,$T977,""))</f>
        <v>#REF!</v>
      </c>
      <c r="AW977" s="628"/>
      <c r="AX977" s="843" t="e">
        <f aca="false">IF($AT$44="region",IF($E977=AX$762,$S977,""),IF($G977=AX$762,$S977,""))</f>
        <v>#REF!</v>
      </c>
      <c r="AY977" s="843" t="e">
        <f aca="false">IF($AT$44="Region",IF($E977=AX$762,$T977,""),IF($G977=AX$762,$T977,""))</f>
        <v>#REF!</v>
      </c>
      <c r="AZ977" s="628"/>
      <c r="BA977" s="843" t="e">
        <f aca="false">IF($AT$44="region",IF($E977=BA$762,$S977,""),IF($G977=BA$762,$S977,""))</f>
        <v>#REF!</v>
      </c>
      <c r="BB977" s="843" t="e">
        <f aca="false">IF($AT$44="Region",IF($E977=BA$762,$T977,""),IF($G977=BA$762,$T977,""))</f>
        <v>#REF!</v>
      </c>
      <c r="BC977" s="628"/>
      <c r="BD977" s="843" t="e">
        <f aca="false">IF($AT$44="region",IF($E977=BD$762,$S977,""),IF($G977=BD$762,$S977,""))</f>
        <v>#REF!</v>
      </c>
      <c r="BE977" s="843" t="e">
        <f aca="false">IF($AT$44="Region",IF($E977=BD$762,$T977,""),IF($G977=BD$762,$T977,""))</f>
        <v>#REF!</v>
      </c>
      <c r="BF977" s="628"/>
      <c r="BG977" s="843" t="e">
        <f aca="false">IF($AT$44="region",IF($E977=BG$762,$S977,""),IF($G977=BG$762,$S977,""))</f>
        <v>#REF!</v>
      </c>
      <c r="BH977" s="843" t="e">
        <f aca="false">IF($AT$44="Region",IF($E977=BG$762,$T977,""),IF($G977=BG$762,$T977,""))</f>
        <v>#REF!</v>
      </c>
      <c r="BI977" s="628"/>
      <c r="BJ977" s="843" t="str">
        <f aca="false">IF($E977=$BJ$47,S977,"")</f>
        <v/>
      </c>
      <c r="BK977" s="843" t="str">
        <f aca="false">IF($E977=$BJ$47,T977,"")</f>
        <v/>
      </c>
      <c r="BL977" s="628"/>
      <c r="BM977" s="843" t="str">
        <f aca="false">IF($E977=$BM$47,S977,"")</f>
        <v/>
      </c>
      <c r="BN977" s="843" t="str">
        <f aca="false">IF($E977=$BM$47,T977,"")</f>
        <v/>
      </c>
      <c r="BO977" s="628"/>
      <c r="BP977" s="843" t="str">
        <f aca="false">IF($E977=$BP$47,S977,"")</f>
        <v/>
      </c>
      <c r="BQ977" s="843" t="str">
        <f aca="false">IF($E977=$BP$47,T977,"")</f>
        <v/>
      </c>
      <c r="BR977" s="628"/>
      <c r="BS977" s="843" t="str">
        <f aca="false">IF($E977=$BS$47,S977,"")</f>
        <v/>
      </c>
      <c r="BT977" s="843" t="str">
        <f aca="false">IF($E977=$BS$47,T977,"")</f>
        <v/>
      </c>
      <c r="BU977" s="628"/>
      <c r="BV977" s="729"/>
    </row>
    <row r="978" s="667" customFormat="true" ht="15" hidden="false" customHeight="false" outlineLevel="0" collapsed="false">
      <c r="A978" s="828" t="n">
        <v>15</v>
      </c>
      <c r="B978" s="829" t="str">
        <f aca="false">CONCATENATE(E978,": ",C978)</f>
        <v>: </v>
      </c>
      <c r="C978" s="830"/>
      <c r="D978" s="830"/>
      <c r="E978" s="831"/>
      <c r="F978" s="830"/>
      <c r="G978" s="831"/>
      <c r="H978" s="832"/>
      <c r="I978" s="830"/>
      <c r="J978" s="830"/>
      <c r="K978" s="833"/>
      <c r="L978" s="834"/>
      <c r="M978" s="833"/>
      <c r="N978" s="837"/>
      <c r="O978" s="837"/>
      <c r="P978" s="833"/>
      <c r="Q978" s="838"/>
      <c r="R978" s="839"/>
      <c r="S978" s="840" t="str">
        <f aca="false">IF(R978="Y","",IF(AND(M978="",K978=""),"",IF(M978="",K978,M978)))</f>
        <v/>
      </c>
      <c r="T978" s="841" t="str">
        <f aca="false">IF(S978="","",IF($S$992="Y",U978,IF(S978&gt;=$S$984-$AB$35*$S$988,IF(S978&lt;=$S$984+$AB$35*$S$988,S978,""),"")))</f>
        <v/>
      </c>
      <c r="U978" s="840" t="str">
        <f aca="false">IF(R978="Y","",IF(AND(M978="",K978=""),"",IF(M978="",K978*O978,M978*O978)))</f>
        <v/>
      </c>
      <c r="V978" s="842" t="str">
        <f aca="false">IF(AND(N978="",L978=""),"",IF(N978="",L978,N978))</f>
        <v/>
      </c>
      <c r="W978" s="628"/>
      <c r="X978" s="628"/>
      <c r="Z978" s="728"/>
      <c r="AP978" s="729"/>
      <c r="AQ978" s="628"/>
      <c r="AR978" s="628"/>
      <c r="AS978" s="844"/>
      <c r="AT978" s="628"/>
      <c r="AU978" s="843" t="e">
        <f aca="false">IF($AT$44="region",IF($E978=AU$762,$S978,""),IF($G978=AU$762,$S978,""))</f>
        <v>#REF!</v>
      </c>
      <c r="AV978" s="843" t="e">
        <f aca="false">IF($AT$44="Region",IF($E978=AU$762,$T978,""),IF($G978=AU$762,$T978,""))</f>
        <v>#REF!</v>
      </c>
      <c r="AW978" s="628"/>
      <c r="AX978" s="843" t="e">
        <f aca="false">IF($AT$44="region",IF($E978=AX$762,$S978,""),IF($G978=AX$762,$S978,""))</f>
        <v>#REF!</v>
      </c>
      <c r="AY978" s="843" t="e">
        <f aca="false">IF($AT$44="Region",IF($E978=AX$762,$T978,""),IF($G978=AX$762,$T978,""))</f>
        <v>#REF!</v>
      </c>
      <c r="AZ978" s="628"/>
      <c r="BA978" s="843" t="e">
        <f aca="false">IF($AT$44="region",IF($E978=BA$762,$S978,""),IF($G978=BA$762,$S978,""))</f>
        <v>#REF!</v>
      </c>
      <c r="BB978" s="843" t="e">
        <f aca="false">IF($AT$44="Region",IF($E978=BA$762,$T978,""),IF($G978=BA$762,$T978,""))</f>
        <v>#REF!</v>
      </c>
      <c r="BC978" s="628"/>
      <c r="BD978" s="843" t="e">
        <f aca="false">IF($AT$44="region",IF($E978=BD$762,$S978,""),IF($G978=BD$762,$S978,""))</f>
        <v>#REF!</v>
      </c>
      <c r="BE978" s="843" t="e">
        <f aca="false">IF($AT$44="Region",IF($E978=BD$762,$T978,""),IF($G978=BD$762,$T978,""))</f>
        <v>#REF!</v>
      </c>
      <c r="BF978" s="628"/>
      <c r="BG978" s="843" t="e">
        <f aca="false">IF($AT$44="region",IF($E978=BG$762,$S978,""),IF($G978=BG$762,$S978,""))</f>
        <v>#REF!</v>
      </c>
      <c r="BH978" s="843" t="e">
        <f aca="false">IF($AT$44="Region",IF($E978=BG$762,$T978,""),IF($G978=BG$762,$T978,""))</f>
        <v>#REF!</v>
      </c>
      <c r="BI978" s="628"/>
      <c r="BJ978" s="843" t="str">
        <f aca="false">IF($E978=$BJ$47,S978,"")</f>
        <v/>
      </c>
      <c r="BK978" s="843" t="str">
        <f aca="false">IF($E978=$BJ$47,T978,"")</f>
        <v/>
      </c>
      <c r="BL978" s="628"/>
      <c r="BM978" s="843" t="str">
        <f aca="false">IF($E978=$BM$47,S978,"")</f>
        <v/>
      </c>
      <c r="BN978" s="843" t="str">
        <f aca="false">IF($E978=$BM$47,T978,"")</f>
        <v/>
      </c>
      <c r="BO978" s="628"/>
      <c r="BP978" s="843" t="str">
        <f aca="false">IF($E978=$BP$47,S978,"")</f>
        <v/>
      </c>
      <c r="BQ978" s="843" t="str">
        <f aca="false">IF($E978=$BP$47,T978,"")</f>
        <v/>
      </c>
      <c r="BR978" s="628"/>
      <c r="BS978" s="843" t="str">
        <f aca="false">IF($E978=$BS$47,S978,"")</f>
        <v/>
      </c>
      <c r="BT978" s="843" t="str">
        <f aca="false">IF($E978=$BS$47,T978,"")</f>
        <v/>
      </c>
      <c r="BU978" s="628"/>
      <c r="BV978" s="729"/>
    </row>
    <row r="979" s="667" customFormat="true" ht="15" hidden="false" customHeight="false" outlineLevel="0" collapsed="false">
      <c r="A979" s="828" t="n">
        <v>16</v>
      </c>
      <c r="B979" s="829" t="str">
        <f aca="false">CONCATENATE(E979,": ",C979)</f>
        <v>: </v>
      </c>
      <c r="C979" s="830"/>
      <c r="D979" s="830"/>
      <c r="E979" s="831"/>
      <c r="F979" s="830"/>
      <c r="G979" s="831"/>
      <c r="H979" s="832"/>
      <c r="I979" s="830"/>
      <c r="J979" s="830"/>
      <c r="K979" s="833"/>
      <c r="L979" s="834"/>
      <c r="M979" s="833"/>
      <c r="N979" s="837"/>
      <c r="O979" s="837"/>
      <c r="P979" s="833"/>
      <c r="Q979" s="838"/>
      <c r="R979" s="839"/>
      <c r="S979" s="840" t="str">
        <f aca="false">IF(R979="Y","",IF(AND(M979="",K979=""),"",IF(M979="",K979,M979)))</f>
        <v/>
      </c>
      <c r="T979" s="841" t="str">
        <f aca="false">IF(S979="","",IF($S$992="Y",U979,IF(S979&gt;=$S$984-$AB$35*$S$988,IF(S979&lt;=$S$984+$AB$35*$S$988,S979,""),"")))</f>
        <v/>
      </c>
      <c r="U979" s="840" t="str">
        <f aca="false">IF(R979="Y","",IF(AND(M979="",K979=""),"",IF(M979="",K979*O979,M979*O979)))</f>
        <v/>
      </c>
      <c r="V979" s="842" t="str">
        <f aca="false">IF(AND(N979="",L979=""),"",IF(N979="",L979,N979))</f>
        <v/>
      </c>
      <c r="W979" s="628"/>
      <c r="X979" s="628"/>
      <c r="Z979" s="728"/>
      <c r="AP979" s="729"/>
      <c r="AQ979" s="628"/>
      <c r="AR979" s="628"/>
      <c r="AS979" s="844"/>
      <c r="AT979" s="628"/>
      <c r="AU979" s="843" t="e">
        <f aca="false">IF($AT$44="region",IF($E979=AU$762,$S979,""),IF($G979=AU$762,$S979,""))</f>
        <v>#REF!</v>
      </c>
      <c r="AV979" s="843" t="e">
        <f aca="false">IF($AT$44="Region",IF($E979=AU$762,$T979,""),IF($G979=AU$762,$T979,""))</f>
        <v>#REF!</v>
      </c>
      <c r="AW979" s="628"/>
      <c r="AX979" s="843" t="e">
        <f aca="false">IF($AT$44="region",IF($E979=AX$762,$S979,""),IF($G979=AX$762,$S979,""))</f>
        <v>#REF!</v>
      </c>
      <c r="AY979" s="843" t="e">
        <f aca="false">IF($AT$44="Region",IF($E979=AX$762,$T979,""),IF($G979=AX$762,$T979,""))</f>
        <v>#REF!</v>
      </c>
      <c r="AZ979" s="628"/>
      <c r="BA979" s="843" t="e">
        <f aca="false">IF($AT$44="region",IF($E979=BA$762,$S979,""),IF($G979=BA$762,$S979,""))</f>
        <v>#REF!</v>
      </c>
      <c r="BB979" s="843" t="e">
        <f aca="false">IF($AT$44="Region",IF($E979=BA$762,$T979,""),IF($G979=BA$762,$T979,""))</f>
        <v>#REF!</v>
      </c>
      <c r="BC979" s="628"/>
      <c r="BD979" s="843" t="e">
        <f aca="false">IF($AT$44="region",IF($E979=BD$762,$S979,""),IF($G979=BD$762,$S979,""))</f>
        <v>#REF!</v>
      </c>
      <c r="BE979" s="843" t="e">
        <f aca="false">IF($AT$44="Region",IF($E979=BD$762,$T979,""),IF($G979=BD$762,$T979,""))</f>
        <v>#REF!</v>
      </c>
      <c r="BF979" s="628"/>
      <c r="BG979" s="843" t="e">
        <f aca="false">IF($AT$44="region",IF($E979=BG$762,$S979,""),IF($G979=BG$762,$S979,""))</f>
        <v>#REF!</v>
      </c>
      <c r="BH979" s="843" t="e">
        <f aca="false">IF($AT$44="Region",IF($E979=BG$762,$T979,""),IF($G979=BG$762,$T979,""))</f>
        <v>#REF!</v>
      </c>
      <c r="BI979" s="628"/>
      <c r="BJ979" s="843" t="str">
        <f aca="false">IF($E979=$BJ$47,S979,"")</f>
        <v/>
      </c>
      <c r="BK979" s="843" t="str">
        <f aca="false">IF($E979=$BJ$47,T979,"")</f>
        <v/>
      </c>
      <c r="BL979" s="628"/>
      <c r="BM979" s="843" t="str">
        <f aca="false">IF($E979=$BM$47,S979,"")</f>
        <v/>
      </c>
      <c r="BN979" s="843" t="str">
        <f aca="false">IF($E979=$BM$47,T979,"")</f>
        <v/>
      </c>
      <c r="BO979" s="628"/>
      <c r="BP979" s="843" t="str">
        <f aca="false">IF($E979=$BP$47,S979,"")</f>
        <v/>
      </c>
      <c r="BQ979" s="843" t="str">
        <f aca="false">IF($E979=$BP$47,T979,"")</f>
        <v/>
      </c>
      <c r="BR979" s="628"/>
      <c r="BS979" s="843" t="str">
        <f aca="false">IF($E979=$BS$47,S979,"")</f>
        <v/>
      </c>
      <c r="BT979" s="843" t="str">
        <f aca="false">IF($E979=$BS$47,T979,"")</f>
        <v/>
      </c>
      <c r="BU979" s="628"/>
      <c r="BV979" s="729"/>
    </row>
    <row r="980" s="667" customFormat="true" ht="15" hidden="false" customHeight="false" outlineLevel="0" collapsed="false">
      <c r="A980" s="828" t="n">
        <v>17</v>
      </c>
      <c r="B980" s="829" t="str">
        <f aca="false">CONCATENATE(E980,": ",C980)</f>
        <v>: </v>
      </c>
      <c r="C980" s="830"/>
      <c r="D980" s="830"/>
      <c r="E980" s="831"/>
      <c r="F980" s="830"/>
      <c r="G980" s="831"/>
      <c r="H980" s="832"/>
      <c r="I980" s="830"/>
      <c r="J980" s="830"/>
      <c r="K980" s="833"/>
      <c r="L980" s="834"/>
      <c r="M980" s="833"/>
      <c r="N980" s="837"/>
      <c r="O980" s="837"/>
      <c r="P980" s="833"/>
      <c r="Q980" s="838"/>
      <c r="R980" s="839"/>
      <c r="S980" s="840" t="str">
        <f aca="false">IF(R980="Y","",IF(AND(M980="",K980=""),"",IF(M980="",K980,M980)))</f>
        <v/>
      </c>
      <c r="T980" s="841" t="str">
        <f aca="false">IF(S980="","",IF($S$992="Y",U980,IF(S980&gt;=$S$984-$AB$35*$S$988,IF(S980&lt;=$S$984+$AB$35*$S$988,S980,""),"")))</f>
        <v/>
      </c>
      <c r="U980" s="840" t="str">
        <f aca="false">IF(R980="Y","",IF(AND(M980="",K980=""),"",IF(M980="",K980*O980,M980*O980)))</f>
        <v/>
      </c>
      <c r="V980" s="842" t="str">
        <f aca="false">IF(AND(N980="",L980=""),"",IF(N980="",L980,N980))</f>
        <v/>
      </c>
      <c r="W980" s="628"/>
      <c r="X980" s="628"/>
      <c r="Z980" s="728"/>
      <c r="AP980" s="729"/>
      <c r="AQ980" s="628"/>
      <c r="AR980" s="628"/>
      <c r="AS980" s="844"/>
      <c r="AT980" s="628"/>
      <c r="AU980" s="843" t="e">
        <f aca="false">IF($AT$44="region",IF($E980=AU$762,$S980,""),IF($G980=AU$762,$S980,""))</f>
        <v>#REF!</v>
      </c>
      <c r="AV980" s="843" t="e">
        <f aca="false">IF($AT$44="Region",IF($E980=AU$762,$T980,""),IF($G980=AU$762,$T980,""))</f>
        <v>#REF!</v>
      </c>
      <c r="AW980" s="628"/>
      <c r="AX980" s="843" t="e">
        <f aca="false">IF($AT$44="region",IF($E980=AX$762,$S980,""),IF($G980=AX$762,$S980,""))</f>
        <v>#REF!</v>
      </c>
      <c r="AY980" s="843" t="e">
        <f aca="false">IF($AT$44="Region",IF($E980=AX$762,$T980,""),IF($G980=AX$762,$T980,""))</f>
        <v>#REF!</v>
      </c>
      <c r="AZ980" s="628"/>
      <c r="BA980" s="843" t="e">
        <f aca="false">IF($AT$44="region",IF($E980=BA$762,$S980,""),IF($G980=BA$762,$S980,""))</f>
        <v>#REF!</v>
      </c>
      <c r="BB980" s="843" t="e">
        <f aca="false">IF($AT$44="Region",IF($E980=BA$762,$T980,""),IF($G980=BA$762,$T980,""))</f>
        <v>#REF!</v>
      </c>
      <c r="BC980" s="628"/>
      <c r="BD980" s="843" t="e">
        <f aca="false">IF($AT$44="region",IF($E980=BD$762,$S980,""),IF($G980=BD$762,$S980,""))</f>
        <v>#REF!</v>
      </c>
      <c r="BE980" s="843" t="e">
        <f aca="false">IF($AT$44="Region",IF($E980=BD$762,$T980,""),IF($G980=BD$762,$T980,""))</f>
        <v>#REF!</v>
      </c>
      <c r="BF980" s="628"/>
      <c r="BG980" s="843" t="e">
        <f aca="false">IF($AT$44="region",IF($E980=BG$762,$S980,""),IF($G980=BG$762,$S980,""))</f>
        <v>#REF!</v>
      </c>
      <c r="BH980" s="843" t="e">
        <f aca="false">IF($AT$44="Region",IF($E980=BG$762,$T980,""),IF($G980=BG$762,$T980,""))</f>
        <v>#REF!</v>
      </c>
      <c r="BI980" s="628"/>
      <c r="BJ980" s="843" t="str">
        <f aca="false">IF($E980=$BJ$47,S980,"")</f>
        <v/>
      </c>
      <c r="BK980" s="843" t="str">
        <f aca="false">IF($E980=$BJ$47,T980,"")</f>
        <v/>
      </c>
      <c r="BL980" s="628"/>
      <c r="BM980" s="843" t="str">
        <f aca="false">IF($E980=$BM$47,S980,"")</f>
        <v/>
      </c>
      <c r="BN980" s="843" t="str">
        <f aca="false">IF($E980=$BM$47,T980,"")</f>
        <v/>
      </c>
      <c r="BO980" s="628"/>
      <c r="BP980" s="843" t="str">
        <f aca="false">IF($E980=$BP$47,S980,"")</f>
        <v/>
      </c>
      <c r="BQ980" s="843" t="str">
        <f aca="false">IF($E980=$BP$47,T980,"")</f>
        <v/>
      </c>
      <c r="BR980" s="628"/>
      <c r="BS980" s="843" t="str">
        <f aca="false">IF($E980=$BS$47,S980,"")</f>
        <v/>
      </c>
      <c r="BT980" s="843" t="str">
        <f aca="false">IF($E980=$BS$47,T980,"")</f>
        <v/>
      </c>
      <c r="BU980" s="628"/>
      <c r="BV980" s="729"/>
    </row>
    <row r="981" s="667" customFormat="true" ht="15" hidden="false" customHeight="false" outlineLevel="0" collapsed="false">
      <c r="A981" s="828" t="n">
        <v>18</v>
      </c>
      <c r="B981" s="829" t="str">
        <f aca="false">CONCATENATE(E981,": ",C981)</f>
        <v>: </v>
      </c>
      <c r="C981" s="830"/>
      <c r="D981" s="830"/>
      <c r="E981" s="831"/>
      <c r="F981" s="830"/>
      <c r="G981" s="831"/>
      <c r="H981" s="832"/>
      <c r="I981" s="830"/>
      <c r="J981" s="830"/>
      <c r="K981" s="833"/>
      <c r="L981" s="833"/>
      <c r="M981" s="833"/>
      <c r="N981" s="837"/>
      <c r="O981" s="837"/>
      <c r="P981" s="833"/>
      <c r="Q981" s="838"/>
      <c r="R981" s="839"/>
      <c r="S981" s="840" t="str">
        <f aca="false">IF(R981="Y","",IF(AND(M981="",K981=""),"",IF(M981="",K981,M981)))</f>
        <v/>
      </c>
      <c r="T981" s="841" t="str">
        <f aca="false">IF(S981="","",IF($S$992="Y",U981,IF(S981&gt;=$S$984-$AB$35*$S$988,IF(S981&lt;=$S$984+$AB$35*$S$988,S981,""),"")))</f>
        <v/>
      </c>
      <c r="U981" s="840" t="str">
        <f aca="false">IF(R981="Y","",IF(AND(M981="",K981=""),"",IF(M981="",K981*O981,M981*O981)))</f>
        <v/>
      </c>
      <c r="V981" s="842" t="str">
        <f aca="false">IF(AND(N981="",L981=""),"",IF(N981="",L981,N981))</f>
        <v/>
      </c>
      <c r="W981" s="628"/>
      <c r="X981" s="628"/>
      <c r="Z981" s="728"/>
      <c r="AP981" s="729"/>
      <c r="AQ981" s="628"/>
      <c r="AR981" s="628"/>
      <c r="AS981" s="844"/>
      <c r="AT981" s="628"/>
      <c r="AU981" s="843" t="e">
        <f aca="false">IF($AT$44="region",IF($E981=AU$762,$S981,""),IF($G981=AU$762,$S981,""))</f>
        <v>#REF!</v>
      </c>
      <c r="AV981" s="843" t="e">
        <f aca="false">IF($AT$44="Region",IF($E981=AU$762,$T981,""),IF($G981=AU$762,$T981,""))</f>
        <v>#REF!</v>
      </c>
      <c r="AW981" s="628"/>
      <c r="AX981" s="843" t="e">
        <f aca="false">IF($AT$44="region",IF($E981=AX$762,$S981,""),IF($G981=AX$762,$S981,""))</f>
        <v>#REF!</v>
      </c>
      <c r="AY981" s="843" t="e">
        <f aca="false">IF($AT$44="Region",IF($E981=AX$762,$T981,""),IF($G981=AX$762,$T981,""))</f>
        <v>#REF!</v>
      </c>
      <c r="AZ981" s="628"/>
      <c r="BA981" s="843" t="e">
        <f aca="false">IF($AT$44="region",IF($E981=BA$762,$S981,""),IF($G981=BA$762,$S981,""))</f>
        <v>#REF!</v>
      </c>
      <c r="BB981" s="843" t="e">
        <f aca="false">IF($AT$44="Region",IF($E981=BA$762,$T981,""),IF($G981=BA$762,$T981,""))</f>
        <v>#REF!</v>
      </c>
      <c r="BC981" s="628"/>
      <c r="BD981" s="843" t="e">
        <f aca="false">IF($AT$44="region",IF($E981=BD$762,$S981,""),IF($G981=BD$762,$S981,""))</f>
        <v>#REF!</v>
      </c>
      <c r="BE981" s="843" t="e">
        <f aca="false">IF($AT$44="Region",IF($E981=BD$762,$T981,""),IF($G981=BD$762,$T981,""))</f>
        <v>#REF!</v>
      </c>
      <c r="BF981" s="628"/>
      <c r="BG981" s="843" t="e">
        <f aca="false">IF($AT$44="region",IF($E981=BG$762,$S981,""),IF($G981=BG$762,$S981,""))</f>
        <v>#REF!</v>
      </c>
      <c r="BH981" s="843" t="e">
        <f aca="false">IF($AT$44="Region",IF($E981=BG$762,$T981,""),IF($G981=BG$762,$T981,""))</f>
        <v>#REF!</v>
      </c>
      <c r="BI981" s="628"/>
      <c r="BJ981" s="843" t="str">
        <f aca="false">IF($E981=$BJ$47,S981,"")</f>
        <v/>
      </c>
      <c r="BK981" s="843" t="str">
        <f aca="false">IF($E981=$BJ$47,T981,"")</f>
        <v/>
      </c>
      <c r="BL981" s="628"/>
      <c r="BM981" s="843" t="str">
        <f aca="false">IF($E981=$BM$47,S981,"")</f>
        <v/>
      </c>
      <c r="BN981" s="843" t="str">
        <f aca="false">IF($E981=$BM$47,T981,"")</f>
        <v/>
      </c>
      <c r="BO981" s="628"/>
      <c r="BP981" s="843" t="str">
        <f aca="false">IF($E981=$BP$47,S981,"")</f>
        <v/>
      </c>
      <c r="BQ981" s="843" t="str">
        <f aca="false">IF($E981=$BP$47,T981,"")</f>
        <v/>
      </c>
      <c r="BR981" s="628"/>
      <c r="BS981" s="843" t="str">
        <f aca="false">IF($E981=$BS$47,S981,"")</f>
        <v/>
      </c>
      <c r="BT981" s="843" t="str">
        <f aca="false">IF($E981=$BS$47,T981,"")</f>
        <v/>
      </c>
      <c r="BU981" s="628"/>
      <c r="BV981" s="729"/>
    </row>
    <row r="982" s="667" customFormat="true" ht="15" hidden="false" customHeight="false" outlineLevel="0" collapsed="false">
      <c r="A982" s="828" t="n">
        <v>19</v>
      </c>
      <c r="B982" s="829" t="str">
        <f aca="false">CONCATENATE(E982,": ",C982)</f>
        <v>: </v>
      </c>
      <c r="C982" s="830"/>
      <c r="D982" s="830"/>
      <c r="E982" s="831"/>
      <c r="F982" s="830"/>
      <c r="G982" s="831"/>
      <c r="H982" s="832"/>
      <c r="I982" s="830"/>
      <c r="J982" s="830"/>
      <c r="K982" s="833"/>
      <c r="L982" s="833"/>
      <c r="M982" s="833"/>
      <c r="N982" s="837"/>
      <c r="O982" s="837"/>
      <c r="P982" s="833"/>
      <c r="Q982" s="838"/>
      <c r="R982" s="839"/>
      <c r="S982" s="840" t="str">
        <f aca="false">IF(R982="Y","",IF(AND(M982="",K982=""),"",IF(M982="",K982,M982)))</f>
        <v/>
      </c>
      <c r="T982" s="841" t="str">
        <f aca="false">IF(S982="","",IF($S$992="Y",U982,IF(S982&gt;=$S$984-$AB$35*$S$988,IF(S982&lt;=$S$984+$AB$35*$S$988,S982,""),"")))</f>
        <v/>
      </c>
      <c r="U982" s="840" t="str">
        <f aca="false">IF(R982="Y","",IF(AND(M982="",K982=""),"",IF(M982="",K982*O982,M982*O982)))</f>
        <v/>
      </c>
      <c r="V982" s="842" t="str">
        <f aca="false">IF(AND(N982="",L982=""),"",IF(N982="",L982,N982))</f>
        <v/>
      </c>
      <c r="W982" s="628"/>
      <c r="X982" s="628"/>
      <c r="Z982" s="728"/>
      <c r="AP982" s="729"/>
      <c r="AQ982" s="628"/>
      <c r="AR982" s="628"/>
      <c r="AS982" s="844"/>
      <c r="AT982" s="628"/>
      <c r="AU982" s="843" t="e">
        <f aca="false">IF($AT$44="region",IF($E982=AU$762,$S982,""),IF($G982=AU$762,$S982,""))</f>
        <v>#REF!</v>
      </c>
      <c r="AV982" s="843" t="e">
        <f aca="false">IF($AT$44="Region",IF($E982=AU$762,$T982,""),IF($G982=AU$762,$T982,""))</f>
        <v>#REF!</v>
      </c>
      <c r="AW982" s="628"/>
      <c r="AX982" s="843" t="e">
        <f aca="false">IF($AT$44="region",IF($E982=AX$762,$S982,""),IF($G982=AX$762,$S982,""))</f>
        <v>#REF!</v>
      </c>
      <c r="AY982" s="843" t="e">
        <f aca="false">IF($AT$44="Region",IF($E982=AX$762,$T982,""),IF($G982=AX$762,$T982,""))</f>
        <v>#REF!</v>
      </c>
      <c r="AZ982" s="628"/>
      <c r="BA982" s="843" t="e">
        <f aca="false">IF($AT$44="region",IF($E982=BA$762,$S982,""),IF($G982=BA$762,$S982,""))</f>
        <v>#REF!</v>
      </c>
      <c r="BB982" s="843" t="e">
        <f aca="false">IF($AT$44="Region",IF($E982=BA$762,$T982,""),IF($G982=BA$762,$T982,""))</f>
        <v>#REF!</v>
      </c>
      <c r="BC982" s="628"/>
      <c r="BD982" s="843" t="e">
        <f aca="false">IF($AT$44="region",IF($E982=BD$762,$S982,""),IF($G982=BD$762,$S982,""))</f>
        <v>#REF!</v>
      </c>
      <c r="BE982" s="843" t="e">
        <f aca="false">IF($AT$44="Region",IF($E982=BD$762,$T982,""),IF($G982=BD$762,$T982,""))</f>
        <v>#REF!</v>
      </c>
      <c r="BF982" s="628"/>
      <c r="BG982" s="843" t="e">
        <f aca="false">IF($AT$44="region",IF($E982=BG$762,$S982,""),IF($G982=BG$762,$S982,""))</f>
        <v>#REF!</v>
      </c>
      <c r="BH982" s="843" t="e">
        <f aca="false">IF($AT$44="Region",IF($E982=BG$762,$T982,""),IF($G982=BG$762,$T982,""))</f>
        <v>#REF!</v>
      </c>
      <c r="BI982" s="628"/>
      <c r="BJ982" s="843" t="str">
        <f aca="false">IF($E982=$BJ$47,S982,"")</f>
        <v/>
      </c>
      <c r="BK982" s="843" t="str">
        <f aca="false">IF($E982=$BJ$47,T982,"")</f>
        <v/>
      </c>
      <c r="BL982" s="628"/>
      <c r="BM982" s="843" t="str">
        <f aca="false">IF($E982=$BM$47,S982,"")</f>
        <v/>
      </c>
      <c r="BN982" s="843" t="str">
        <f aca="false">IF($E982=$BM$47,T982,"")</f>
        <v/>
      </c>
      <c r="BO982" s="628"/>
      <c r="BP982" s="843" t="str">
        <f aca="false">IF($E982=$BP$47,S982,"")</f>
        <v/>
      </c>
      <c r="BQ982" s="843" t="str">
        <f aca="false">IF($E982=$BP$47,T982,"")</f>
        <v/>
      </c>
      <c r="BR982" s="628"/>
      <c r="BS982" s="843" t="str">
        <f aca="false">IF($E982=$BS$47,S982,"")</f>
        <v/>
      </c>
      <c r="BT982" s="843" t="str">
        <f aca="false">IF($E982=$BS$47,T982,"")</f>
        <v/>
      </c>
      <c r="BU982" s="628"/>
      <c r="BV982" s="729"/>
    </row>
    <row r="983" s="667" customFormat="true" ht="15" hidden="false" customHeight="false" outlineLevel="0" collapsed="false">
      <c r="A983" s="828" t="n">
        <v>20</v>
      </c>
      <c r="B983" s="829" t="str">
        <f aca="false">CONCATENATE(E983,": ",C983)</f>
        <v>: </v>
      </c>
      <c r="C983" s="830"/>
      <c r="D983" s="830"/>
      <c r="E983" s="831"/>
      <c r="F983" s="830"/>
      <c r="G983" s="831"/>
      <c r="H983" s="832"/>
      <c r="I983" s="830"/>
      <c r="J983" s="830"/>
      <c r="K983" s="833"/>
      <c r="L983" s="833"/>
      <c r="M983" s="833"/>
      <c r="N983" s="837"/>
      <c r="O983" s="837"/>
      <c r="P983" s="833"/>
      <c r="Q983" s="838"/>
      <c r="R983" s="839"/>
      <c r="S983" s="840" t="str">
        <f aca="false">IF(R983="Y","",IF(AND(M983="",K983=""),"",IF(M983="",K983,M983)))</f>
        <v/>
      </c>
      <c r="T983" s="841" t="str">
        <f aca="false">IF(S983="","",IF($S$992="Y",U983,IF(S983&gt;=$S$984-$AB$35*$S$988,IF(S983&lt;=$S$984+$AB$35*$S$988,S983,""),"")))</f>
        <v/>
      </c>
      <c r="U983" s="840" t="str">
        <f aca="false">IF(R983="Y","",IF(AND(M983="",K983=""),"",IF(M983="",K983*O983,M983*O983)))</f>
        <v/>
      </c>
      <c r="V983" s="842" t="str">
        <f aca="false">IF(AND(N983="",L983=""),"",IF(N983="",L983,N983))</f>
        <v/>
      </c>
      <c r="W983" s="628"/>
      <c r="X983" s="628"/>
      <c r="Z983" s="728"/>
      <c r="AP983" s="729"/>
      <c r="AQ983" s="628"/>
      <c r="AR983" s="628"/>
      <c r="AS983" s="844"/>
      <c r="AT983" s="628"/>
      <c r="AU983" s="843" t="e">
        <f aca="false">IF($AT$44="region",IF($E983=AU$762,$S983,""),IF($G983=AU$762,$S983,""))</f>
        <v>#REF!</v>
      </c>
      <c r="AV983" s="843" t="e">
        <f aca="false">IF($AT$44="Region",IF($E983=AU$762,$T983,""),IF($G983=AU$762,$T983,""))</f>
        <v>#REF!</v>
      </c>
      <c r="AW983" s="628"/>
      <c r="AX983" s="843" t="e">
        <f aca="false">IF($AT$44="region",IF($E983=AX$762,$S983,""),IF($G983=AX$762,$S983,""))</f>
        <v>#REF!</v>
      </c>
      <c r="AY983" s="843" t="e">
        <f aca="false">IF($AT$44="Region",IF($E983=AX$762,$T983,""),IF($G983=AX$762,$T983,""))</f>
        <v>#REF!</v>
      </c>
      <c r="AZ983" s="628"/>
      <c r="BA983" s="843" t="e">
        <f aca="false">IF($AT$44="region",IF($E983=BA$762,$S983,""),IF($G983=BA$762,$S983,""))</f>
        <v>#REF!</v>
      </c>
      <c r="BB983" s="843" t="e">
        <f aca="false">IF($AT$44="Region",IF($E983=BA$762,$T983,""),IF($G983=BA$762,$T983,""))</f>
        <v>#REF!</v>
      </c>
      <c r="BC983" s="628"/>
      <c r="BD983" s="843" t="e">
        <f aca="false">IF($AT$44="region",IF($E983=BD$762,$S983,""),IF($G983=BD$762,$S983,""))</f>
        <v>#REF!</v>
      </c>
      <c r="BE983" s="843" t="e">
        <f aca="false">IF($AT$44="Region",IF($E983=BD$762,$T983,""),IF($G983=BD$762,$T983,""))</f>
        <v>#REF!</v>
      </c>
      <c r="BF983" s="628"/>
      <c r="BG983" s="843" t="e">
        <f aca="false">IF($AT$44="region",IF($E983=BG$762,$S983,""),IF($G983=BG$762,$S983,""))</f>
        <v>#REF!</v>
      </c>
      <c r="BH983" s="843" t="e">
        <f aca="false">IF($AT$44="Region",IF($E983=BG$762,$T983,""),IF($G983=BG$762,$T983,""))</f>
        <v>#REF!</v>
      </c>
      <c r="BI983" s="628"/>
      <c r="BJ983" s="843" t="str">
        <f aca="false">IF($E983=$BJ$47,S983,"")</f>
        <v/>
      </c>
      <c r="BK983" s="843" t="str">
        <f aca="false">IF($E983=$BJ$47,T983,"")</f>
        <v/>
      </c>
      <c r="BL983" s="628"/>
      <c r="BM983" s="843" t="str">
        <f aca="false">IF($E983=$BM$47,S983,"")</f>
        <v/>
      </c>
      <c r="BN983" s="843" t="str">
        <f aca="false">IF($E983=$BM$47,T983,"")</f>
        <v/>
      </c>
      <c r="BO983" s="628"/>
      <c r="BP983" s="843" t="str">
        <f aca="false">IF($E983=$BP$47,S983,"")</f>
        <v/>
      </c>
      <c r="BQ983" s="843" t="str">
        <f aca="false">IF($E983=$BP$47,T983,"")</f>
        <v/>
      </c>
      <c r="BR983" s="628"/>
      <c r="BS983" s="843" t="str">
        <f aca="false">IF($E983=$BS$47,S983,"")</f>
        <v/>
      </c>
      <c r="BT983" s="843" t="str">
        <f aca="false">IF($E983=$BS$47,T983,"")</f>
        <v/>
      </c>
      <c r="BU983" s="628"/>
      <c r="BV983" s="729"/>
    </row>
    <row r="984" s="667" customFormat="true" ht="15" hidden="false" customHeight="false" outlineLevel="0" collapsed="false">
      <c r="A984" s="846"/>
      <c r="B984" s="847" t="s">
        <v>409</v>
      </c>
      <c r="C984" s="848"/>
      <c r="D984" s="848"/>
      <c r="E984" s="848"/>
      <c r="F984" s="848"/>
      <c r="G984" s="848"/>
      <c r="I984" s="628"/>
      <c r="J984" s="849"/>
      <c r="K984" s="810"/>
      <c r="L984" s="810"/>
      <c r="M984" s="810" t="s">
        <v>354</v>
      </c>
      <c r="N984" s="810"/>
      <c r="O984" s="810"/>
      <c r="P984" s="838"/>
      <c r="Q984" s="838"/>
      <c r="R984" s="849" t="s">
        <v>356</v>
      </c>
      <c r="S984" s="850" t="e">
        <f aca="false">AVERAGE(S964:S983)</f>
        <v>#DIV/0!</v>
      </c>
      <c r="T984" s="850" t="e">
        <f aca="false">IF(S992="Y",SUM(T964:T983)/SUM(O964:O983),AVERAGE(T964:T983))</f>
        <v>#DIV/0!</v>
      </c>
      <c r="U984" s="851" t="e">
        <f aca="false">SUM(U964:U983)/SUM(O964:O983)</f>
        <v>#DIV/0!</v>
      </c>
      <c r="V984" s="628"/>
      <c r="W984" s="628"/>
      <c r="X984" s="628"/>
      <c r="Z984" s="728"/>
      <c r="AP984" s="729"/>
      <c r="AQ984" s="628"/>
      <c r="AR984" s="628"/>
      <c r="AS984" s="628"/>
      <c r="AT984" s="849" t="s">
        <v>356</v>
      </c>
      <c r="AU984" s="852" t="e">
        <f aca="false">AVERAGE(AU964:AU983)</f>
        <v>#REF!</v>
      </c>
      <c r="AV984" s="852" t="e">
        <f aca="false">SUM(AV964:AV983)/COUNTIF(AV964:AV983,"&gt;0")</f>
        <v>#REF!</v>
      </c>
      <c r="AW984" s="628"/>
      <c r="AX984" s="852" t="e">
        <f aca="false">AVERAGE(AX964:AX983)</f>
        <v>#REF!</v>
      </c>
      <c r="AY984" s="852" t="e">
        <f aca="false">SUM(AY964:AY983)/COUNTIF(AY964:AY983,"&gt;0")</f>
        <v>#REF!</v>
      </c>
      <c r="AZ984" s="628"/>
      <c r="BA984" s="852" t="e">
        <f aca="false">AVERAGE(BA964:BA983)</f>
        <v>#REF!</v>
      </c>
      <c r="BB984" s="852" t="e">
        <f aca="false">SUM(BB964:BB983)/COUNTIF(BB964:BB983,"&gt;0")</f>
        <v>#REF!</v>
      </c>
      <c r="BC984" s="628"/>
      <c r="BD984" s="852" t="e">
        <f aca="false">AVERAGE(BD964:BD983)</f>
        <v>#REF!</v>
      </c>
      <c r="BE984" s="852" t="e">
        <f aca="false">SUM(BE964:BE983)/COUNTIF(BE964:BE983,"&gt;0")</f>
        <v>#REF!</v>
      </c>
      <c r="BF984" s="628"/>
      <c r="BG984" s="852" t="e">
        <f aca="false">AVERAGE(BG964:BG983)</f>
        <v>#REF!</v>
      </c>
      <c r="BH984" s="852" t="e">
        <f aca="false">SUM(BH964:BH983)/COUNTIF(BH964:BH983,"&gt;0")</f>
        <v>#REF!</v>
      </c>
      <c r="BI984" s="849"/>
      <c r="BJ984" s="852" t="e">
        <f aca="false">AVERAGE(BJ964:BJ983)</f>
        <v>#DIV/0!</v>
      </c>
      <c r="BK984" s="852" t="e">
        <f aca="false">SUM(BK964:BK983)/COUNTIF(BK964:BK983,"&gt;0")</f>
        <v>#DIV/0!</v>
      </c>
      <c r="BL984" s="628"/>
      <c r="BM984" s="852" t="e">
        <f aca="false">AVERAGE(BM964:BM983)</f>
        <v>#DIV/0!</v>
      </c>
      <c r="BN984" s="852" t="e">
        <f aca="false">SUM(BN964:BN983)/COUNTIF(BN964:BN983,"&gt;0")</f>
        <v>#DIV/0!</v>
      </c>
      <c r="BO984" s="628"/>
      <c r="BP984" s="852" t="e">
        <f aca="false">AVERAGE(BP964:BP983)</f>
        <v>#DIV/0!</v>
      </c>
      <c r="BQ984" s="852" t="e">
        <f aca="false">SUM(BQ964:BQ983)/COUNTIF(BQ964:BQ983,"&gt;0")</f>
        <v>#DIV/0!</v>
      </c>
      <c r="BR984" s="628"/>
      <c r="BS984" s="852" t="e">
        <f aca="false">AVERAGE(BS964:BS983)</f>
        <v>#DIV/0!</v>
      </c>
      <c r="BT984" s="852" t="e">
        <f aca="false">SUM(BT964:BT983)/COUNTIF(BT964:BT983,"&gt;0")</f>
        <v>#DIV/0!</v>
      </c>
      <c r="BU984" s="628"/>
      <c r="BV984" s="729"/>
    </row>
    <row r="985" s="667" customFormat="true" ht="15" hidden="false" customHeight="false" outlineLevel="0" collapsed="false">
      <c r="A985" s="846"/>
      <c r="B985" s="847" t="s">
        <v>410</v>
      </c>
      <c r="C985" s="848" t="s">
        <v>358</v>
      </c>
      <c r="D985" s="853"/>
      <c r="E985" s="853"/>
      <c r="F985" s="853"/>
      <c r="G985" s="853"/>
      <c r="H985" s="853"/>
      <c r="I985" s="853"/>
      <c r="J985" s="853"/>
      <c r="K985" s="853"/>
      <c r="L985" s="810"/>
      <c r="M985" s="810"/>
      <c r="N985" s="810"/>
      <c r="O985" s="810"/>
      <c r="P985" s="838"/>
      <c r="Q985" s="838"/>
      <c r="R985" s="854" t="s">
        <v>97</v>
      </c>
      <c r="S985" s="855" t="e">
        <f aca="false">S984+V985*S988</f>
        <v>#DIV/0!</v>
      </c>
      <c r="T985" s="855" t="e">
        <f aca="false">T984+V985*T988</f>
        <v>#DIV/0!</v>
      </c>
      <c r="U985" s="855" t="e">
        <f aca="false">U984+V985*U988</f>
        <v>#DIV/0!</v>
      </c>
      <c r="V985" s="856" t="n">
        <v>1</v>
      </c>
      <c r="W985" s="669" t="s">
        <v>360</v>
      </c>
      <c r="X985" s="628"/>
      <c r="Y985" s="628" t="s">
        <v>361</v>
      </c>
      <c r="Z985" s="728"/>
      <c r="AP985" s="729"/>
      <c r="AQ985" s="628"/>
      <c r="AR985" s="628"/>
      <c r="AS985" s="628"/>
      <c r="AT985" s="854" t="s">
        <v>97</v>
      </c>
      <c r="AU985" s="857" t="e">
        <f aca="false">AU984+(AU990*AU987)</f>
        <v>#REF!</v>
      </c>
      <c r="AV985" s="857" t="e">
        <f aca="false">AV984+(AV990*AU987)</f>
        <v>#REF!</v>
      </c>
      <c r="AW985" s="628"/>
      <c r="AX985" s="857" t="e">
        <f aca="false">AX984+(AX990*AX987)</f>
        <v>#REF!</v>
      </c>
      <c r="AY985" s="857" t="e">
        <f aca="false">AY984+(AY990*AX987)</f>
        <v>#REF!</v>
      </c>
      <c r="AZ985" s="628"/>
      <c r="BA985" s="857" t="e">
        <f aca="false">BA984+(BA990*BA987)</f>
        <v>#REF!</v>
      </c>
      <c r="BB985" s="857" t="e">
        <f aca="false">BB984+(BB990*BA987)</f>
        <v>#REF!</v>
      </c>
      <c r="BC985" s="628"/>
      <c r="BD985" s="857" t="e">
        <f aca="false">BD984+(BD990*BD987)</f>
        <v>#REF!</v>
      </c>
      <c r="BE985" s="857" t="e">
        <f aca="false">BE984+(BE990*BD987)</f>
        <v>#REF!</v>
      </c>
      <c r="BF985" s="628"/>
      <c r="BG985" s="857" t="e">
        <f aca="false">BG984+(BG990*BG987)</f>
        <v>#REF!</v>
      </c>
      <c r="BH985" s="857" t="e">
        <f aca="false">BH984+(BH990*BG987)</f>
        <v>#REF!</v>
      </c>
      <c r="BI985" s="854"/>
      <c r="BJ985" s="857" t="e">
        <f aca="false">BJ984+(BJ990*BJ987)</f>
        <v>#DIV/0!</v>
      </c>
      <c r="BK985" s="857" t="e">
        <f aca="false">BK984+(BK990*BJ987)</f>
        <v>#DIV/0!</v>
      </c>
      <c r="BL985" s="628"/>
      <c r="BM985" s="857" t="e">
        <f aca="false">BM984+(BM990*BM987)</f>
        <v>#DIV/0!</v>
      </c>
      <c r="BN985" s="857" t="e">
        <f aca="false">BN984+(BN990*BM987)</f>
        <v>#DIV/0!</v>
      </c>
      <c r="BO985" s="628"/>
      <c r="BP985" s="857" t="e">
        <f aca="false">BP984+(BP990*BP987)</f>
        <v>#DIV/0!</v>
      </c>
      <c r="BQ985" s="857" t="e">
        <f aca="false">BQ984+(BQ990*BP987)</f>
        <v>#DIV/0!</v>
      </c>
      <c r="BR985" s="628"/>
      <c r="BS985" s="857" t="e">
        <f aca="false">BS984+(BS990*BS987)</f>
        <v>#DIV/0!</v>
      </c>
      <c r="BT985" s="857" t="e">
        <f aca="false">BT984+(BT990*BS987)</f>
        <v>#DIV/0!</v>
      </c>
      <c r="BU985" s="628"/>
      <c r="BV985" s="729"/>
    </row>
    <row r="986" s="667" customFormat="true" ht="15" hidden="false" customHeight="false" outlineLevel="0" collapsed="false">
      <c r="A986" s="846"/>
      <c r="B986" s="847" t="s">
        <v>411</v>
      </c>
      <c r="C986" s="858"/>
      <c r="D986" s="853"/>
      <c r="E986" s="853"/>
      <c r="F986" s="853"/>
      <c r="G986" s="853"/>
      <c r="H986" s="853"/>
      <c r="I986" s="853"/>
      <c r="J986" s="853"/>
      <c r="K986" s="853"/>
      <c r="L986" s="628"/>
      <c r="M986" s="628"/>
      <c r="N986" s="810"/>
      <c r="O986" s="810"/>
      <c r="P986" s="810"/>
      <c r="Q986" s="810"/>
      <c r="R986" s="854" t="s">
        <v>98</v>
      </c>
      <c r="S986" s="855" t="e">
        <f aca="false">IF($Y986="Y",MIN(S964:S983),S984-$V986*S988)</f>
        <v>#DIV/0!</v>
      </c>
      <c r="T986" s="855" t="e">
        <f aca="false">IF($Y986="Y",MIN(T964:T983),T984-$V986*T988)</f>
        <v>#DIV/0!</v>
      </c>
      <c r="U986" s="855" t="e">
        <f aca="false">IF($Y986="Y",MIN(U964:U983),U984-$V986*U988)</f>
        <v>#DIV/0!</v>
      </c>
      <c r="V986" s="856" t="n">
        <v>1</v>
      </c>
      <c r="W986" s="669" t="s">
        <v>364</v>
      </c>
      <c r="X986" s="628"/>
      <c r="Y986" s="859" t="s">
        <v>166</v>
      </c>
      <c r="Z986" s="728"/>
      <c r="AP986" s="729"/>
      <c r="AQ986" s="628"/>
      <c r="AR986" s="628"/>
      <c r="AS986" s="628"/>
      <c r="AT986" s="854" t="s">
        <v>98</v>
      </c>
      <c r="AU986" s="857" t="e">
        <f aca="false">AU984-(AU990*AU988)</f>
        <v>#REF!</v>
      </c>
      <c r="AV986" s="857" t="e">
        <f aca="false">AV984-(AV990*AU988)</f>
        <v>#REF!</v>
      </c>
      <c r="AW986" s="628"/>
      <c r="AX986" s="857" t="e">
        <f aca="false">AX984-(AX990*AX988)</f>
        <v>#REF!</v>
      </c>
      <c r="AY986" s="857" t="e">
        <f aca="false">AY984-(AY990*AX988)</f>
        <v>#REF!</v>
      </c>
      <c r="AZ986" s="628"/>
      <c r="BA986" s="857" t="e">
        <f aca="false">BA984-(BA990*BA988)</f>
        <v>#REF!</v>
      </c>
      <c r="BB986" s="857" t="e">
        <f aca="false">BB984-(BB990*BA988)</f>
        <v>#REF!</v>
      </c>
      <c r="BC986" s="628"/>
      <c r="BD986" s="857" t="e">
        <f aca="false">BD984-(BD990*BD988)</f>
        <v>#REF!</v>
      </c>
      <c r="BE986" s="857" t="e">
        <f aca="false">BE984-(BE990*BD988)</f>
        <v>#REF!</v>
      </c>
      <c r="BF986" s="628"/>
      <c r="BG986" s="857" t="e">
        <f aca="false">BG984-(BG990*BG988)</f>
        <v>#REF!</v>
      </c>
      <c r="BH986" s="857" t="e">
        <f aca="false">BH984-(BH990*BG988)</f>
        <v>#REF!</v>
      </c>
      <c r="BI986" s="854"/>
      <c r="BJ986" s="857" t="e">
        <f aca="false">BJ984-(BJ990*BJ988)</f>
        <v>#DIV/0!</v>
      </c>
      <c r="BK986" s="857" t="e">
        <f aca="false">BK984-(BK990*BJ988)</f>
        <v>#DIV/0!</v>
      </c>
      <c r="BL986" s="628"/>
      <c r="BM986" s="857" t="e">
        <f aca="false">BM984-(BM990*BM988)</f>
        <v>#DIV/0!</v>
      </c>
      <c r="BN986" s="857" t="e">
        <f aca="false">BN984-(BN990*BM988)</f>
        <v>#DIV/0!</v>
      </c>
      <c r="BO986" s="628"/>
      <c r="BP986" s="857" t="e">
        <f aca="false">BP984-(BP990*BP988)</f>
        <v>#DIV/0!</v>
      </c>
      <c r="BQ986" s="857" t="e">
        <f aca="false">BQ984-(BQ990*BP988)</f>
        <v>#DIV/0!</v>
      </c>
      <c r="BR986" s="628"/>
      <c r="BS986" s="857" t="e">
        <f aca="false">BS984-(BS990*BS988)</f>
        <v>#DIV/0!</v>
      </c>
      <c r="BT986" s="857" t="e">
        <f aca="false">BT984-(BT990*BS988)</f>
        <v>#DIV/0!</v>
      </c>
      <c r="BU986" s="628"/>
      <c r="BV986" s="729"/>
    </row>
    <row r="987" s="667" customFormat="true" ht="14.25" hidden="false" customHeight="false" outlineLevel="0" collapsed="false">
      <c r="A987" s="846"/>
      <c r="B987" s="846"/>
      <c r="C987" s="858"/>
      <c r="D987" s="853"/>
      <c r="E987" s="853"/>
      <c r="F987" s="853"/>
      <c r="G987" s="853"/>
      <c r="H987" s="853"/>
      <c r="I987" s="853"/>
      <c r="J987" s="853"/>
      <c r="K987" s="853"/>
      <c r="L987" s="810"/>
      <c r="M987" s="810"/>
      <c r="N987" s="810"/>
      <c r="O987" s="810"/>
      <c r="P987" s="810"/>
      <c r="Q987" s="810"/>
      <c r="R987" s="854" t="s">
        <v>365</v>
      </c>
      <c r="S987" s="855" t="e">
        <f aca="false">IF((0.67*S988)&gt;S984,"no","yes")</f>
        <v>#DIV/0!</v>
      </c>
      <c r="T987" s="855" t="e">
        <f aca="false">IF((0.67*T988)&gt;T984,"no","yes")</f>
        <v>#DIV/0!</v>
      </c>
      <c r="U987" s="855" t="e">
        <f aca="false">IF((0.67*U988)&gt;U984,"no","yes")</f>
        <v>#DIV/0!</v>
      </c>
      <c r="V987" s="810"/>
      <c r="W987" s="810"/>
      <c r="X987" s="810"/>
      <c r="Z987" s="728"/>
      <c r="AP987" s="729"/>
      <c r="AQ987" s="810"/>
      <c r="AR987" s="810"/>
      <c r="AS987" s="861" t="s">
        <v>366</v>
      </c>
      <c r="AT987" s="861"/>
      <c r="AU987" s="856" t="n">
        <v>1</v>
      </c>
      <c r="AV987" s="810"/>
      <c r="AW987" s="810"/>
      <c r="AX987" s="856" t="n">
        <v>1</v>
      </c>
      <c r="AY987" s="810"/>
      <c r="AZ987" s="810"/>
      <c r="BA987" s="856" t="n">
        <v>1</v>
      </c>
      <c r="BB987" s="810"/>
      <c r="BC987" s="810"/>
      <c r="BD987" s="856" t="n">
        <v>1</v>
      </c>
      <c r="BE987" s="810"/>
      <c r="BF987" s="810"/>
      <c r="BG987" s="856" t="n">
        <v>1</v>
      </c>
      <c r="BH987" s="810"/>
      <c r="BI987" s="854"/>
      <c r="BJ987" s="856" t="n">
        <v>1</v>
      </c>
      <c r="BK987" s="810"/>
      <c r="BL987" s="810"/>
      <c r="BM987" s="856" t="n">
        <v>1</v>
      </c>
      <c r="BN987" s="810"/>
      <c r="BO987" s="810"/>
      <c r="BP987" s="856" t="n">
        <v>1</v>
      </c>
      <c r="BQ987" s="810"/>
      <c r="BR987" s="810"/>
      <c r="BS987" s="856" t="n">
        <v>1</v>
      </c>
      <c r="BT987" s="810"/>
      <c r="BU987" s="810"/>
      <c r="BV987" s="729"/>
    </row>
    <row r="988" s="667" customFormat="true" ht="14.25" hidden="false" customHeight="false" outlineLevel="0" collapsed="false">
      <c r="A988" s="846"/>
      <c r="B988" s="846"/>
      <c r="C988" s="858"/>
      <c r="D988" s="853"/>
      <c r="E988" s="853"/>
      <c r="F988" s="853"/>
      <c r="G988" s="853"/>
      <c r="H988" s="853"/>
      <c r="I988" s="853"/>
      <c r="J988" s="853"/>
      <c r="K988" s="853"/>
      <c r="L988" s="810"/>
      <c r="M988" s="810"/>
      <c r="N988" s="669"/>
      <c r="O988" s="669"/>
      <c r="P988" s="810"/>
      <c r="Q988" s="810"/>
      <c r="R988" s="854" t="s">
        <v>371</v>
      </c>
      <c r="S988" s="855" t="e">
        <f aca="false">_xlfn.STDEV.P(S964:S983)</f>
        <v>#DIV/0!</v>
      </c>
      <c r="T988" s="855" t="e">
        <f aca="false" t="array" ref="T988:T988">IF(S992="Y",SQRT(SUM(IFERROR(O964:O983*(S964:S983-(T984))^2,0))/((COUNTIFS(O964:O983,"&lt;&gt;"&amp;"")-1)/COUNTIFS(O964:O983,"&lt;&gt;"&amp;"")*SUM(O964:O983))),_xlfn.STDEV.P(T964:T983))</f>
        <v>#DIV/0!</v>
      </c>
      <c r="U988" s="855" t="e">
        <f aca="false" t="array" ref="U988:U988">SQRT(SUM(IFERROR(O964:O983*(S964:S983-(U984))^2,0))/((COUNTIFS(O964:O983,"&lt;&gt;"&amp;"")-1)/COUNTIFS(O964:O983,"&lt;&gt;"&amp;"")*SUM(O964:O983)))</f>
        <v>#DIV/0!</v>
      </c>
      <c r="V988" s="810"/>
      <c r="W988" s="810"/>
      <c r="X988" s="810"/>
      <c r="Z988" s="728"/>
      <c r="AP988" s="729"/>
      <c r="AQ988" s="810"/>
      <c r="AR988" s="810"/>
      <c r="AS988" s="861"/>
      <c r="AT988" s="861"/>
      <c r="AU988" s="856" t="n">
        <v>1</v>
      </c>
      <c r="AV988" s="810"/>
      <c r="AW988" s="810"/>
      <c r="AX988" s="856" t="n">
        <v>1</v>
      </c>
      <c r="AY988" s="810"/>
      <c r="AZ988" s="810"/>
      <c r="BA988" s="856" t="n">
        <v>1</v>
      </c>
      <c r="BB988" s="810"/>
      <c r="BC988" s="810"/>
      <c r="BD988" s="856" t="n">
        <v>1</v>
      </c>
      <c r="BE988" s="810"/>
      <c r="BF988" s="810"/>
      <c r="BG988" s="856" t="n">
        <v>1</v>
      </c>
      <c r="BH988" s="810"/>
      <c r="BI988" s="854"/>
      <c r="BJ988" s="856" t="n">
        <v>1</v>
      </c>
      <c r="BK988" s="810"/>
      <c r="BL988" s="810"/>
      <c r="BM988" s="856" t="n">
        <v>1</v>
      </c>
      <c r="BN988" s="810"/>
      <c r="BO988" s="810"/>
      <c r="BP988" s="856" t="n">
        <v>1</v>
      </c>
      <c r="BQ988" s="810"/>
      <c r="BR988" s="810"/>
      <c r="BS988" s="856" t="n">
        <v>1</v>
      </c>
      <c r="BT988" s="810"/>
      <c r="BU988" s="810"/>
      <c r="BV988" s="729"/>
    </row>
    <row r="989" s="667" customFormat="true" ht="15" hidden="false" customHeight="false" outlineLevel="0" collapsed="false">
      <c r="A989" s="810"/>
      <c r="B989" s="810"/>
      <c r="C989" s="828"/>
      <c r="D989" s="853"/>
      <c r="E989" s="853"/>
      <c r="F989" s="853"/>
      <c r="G989" s="853"/>
      <c r="H989" s="853"/>
      <c r="I989" s="853"/>
      <c r="J989" s="853"/>
      <c r="K989" s="853"/>
      <c r="L989" s="810"/>
      <c r="M989" s="810"/>
      <c r="N989" s="810"/>
      <c r="O989" s="810"/>
      <c r="P989" s="810"/>
      <c r="Q989" s="810"/>
      <c r="R989" s="863" t="s">
        <v>372</v>
      </c>
      <c r="S989" s="864" t="n">
        <f aca="false">COUNTIF(S964:S983,"&gt;0")</f>
        <v>0</v>
      </c>
      <c r="T989" s="864" t="n">
        <f aca="false">COUNTIF(T964:T983,"&gt;0")</f>
        <v>0</v>
      </c>
      <c r="U989" s="865"/>
      <c r="V989" s="866" t="s">
        <v>369</v>
      </c>
      <c r="W989" s="810"/>
      <c r="X989" s="810"/>
      <c r="Z989" s="728"/>
      <c r="AP989" s="729"/>
      <c r="AQ989" s="810"/>
      <c r="AR989" s="810"/>
      <c r="AS989" s="810"/>
      <c r="AT989" s="854" t="s">
        <v>365</v>
      </c>
      <c r="AU989" s="857" t="e">
        <f aca="false">IF((0.67*AU990)&gt;AU984,"no","yes")</f>
        <v>#REF!</v>
      </c>
      <c r="AV989" s="857" t="e">
        <f aca="false">IF((0.67*AV990)&gt;AV984,"no","yes")</f>
        <v>#REF!</v>
      </c>
      <c r="AW989" s="810"/>
      <c r="AX989" s="857" t="e">
        <f aca="false">IF((0.67*AX990)&gt;AX984,"no","yes")</f>
        <v>#REF!</v>
      </c>
      <c r="AY989" s="857" t="e">
        <f aca="false">IF((0.67*AY990)&gt;AY984,"no","yes")</f>
        <v>#REF!</v>
      </c>
      <c r="AZ989" s="810"/>
      <c r="BA989" s="857" t="e">
        <f aca="false">IF((0.67*BA990)&gt;BA984,"no","yes")</f>
        <v>#REF!</v>
      </c>
      <c r="BB989" s="857" t="e">
        <f aca="false">IF((0.67*BB990)&gt;BB984,"no","yes")</f>
        <v>#REF!</v>
      </c>
      <c r="BC989" s="810"/>
      <c r="BD989" s="857" t="e">
        <f aca="false">IF((0.67*BD990)&gt;BD984,"no","yes")</f>
        <v>#REF!</v>
      </c>
      <c r="BE989" s="857" t="e">
        <f aca="false">IF((0.67*BE990)&gt;BE984,"no","yes")</f>
        <v>#REF!</v>
      </c>
      <c r="BF989" s="810"/>
      <c r="BG989" s="857" t="e">
        <f aca="false">IF((0.67*BG990)&gt;BG984,"no","yes")</f>
        <v>#REF!</v>
      </c>
      <c r="BH989" s="857" t="e">
        <f aca="false">IF((0.67*BH990)&gt;BH984,"no","yes")</f>
        <v>#REF!</v>
      </c>
      <c r="BI989" s="863"/>
      <c r="BJ989" s="857" t="e">
        <f aca="false">IF((0.67*BJ990)&gt;BJ984,"no","yes")</f>
        <v>#DIV/0!</v>
      </c>
      <c r="BK989" s="857" t="e">
        <f aca="false">IF((0.67*BK990)&gt;BK984,"no","yes")</f>
        <v>#DIV/0!</v>
      </c>
      <c r="BL989" s="810"/>
      <c r="BM989" s="857" t="e">
        <f aca="false">IF((0.67*BM990)&gt;BM984,"no","yes")</f>
        <v>#DIV/0!</v>
      </c>
      <c r="BN989" s="857" t="e">
        <f aca="false">IF((0.67*BN990)&gt;BN984,"no","yes")</f>
        <v>#DIV/0!</v>
      </c>
      <c r="BO989" s="810"/>
      <c r="BP989" s="857" t="e">
        <f aca="false">IF((0.67*BP990)&gt;BP984,"no","yes")</f>
        <v>#DIV/0!</v>
      </c>
      <c r="BQ989" s="857" t="e">
        <f aca="false">IF((0.67*BQ990)&gt;BQ984,"no","yes")</f>
        <v>#DIV/0!</v>
      </c>
      <c r="BR989" s="810"/>
      <c r="BS989" s="857" t="e">
        <f aca="false">IF((0.67*BS990)&gt;BS984,"no","yes")</f>
        <v>#DIV/0!</v>
      </c>
      <c r="BT989" s="857" t="e">
        <f aca="false">IF((0.67*BT990)&gt;BT984,"no","yes")</f>
        <v>#DIV/0!</v>
      </c>
      <c r="BU989" s="810"/>
      <c r="BV989" s="729"/>
    </row>
    <row r="990" s="667" customFormat="true" ht="14.25" hidden="false" customHeight="false" outlineLevel="0" collapsed="false">
      <c r="C990" s="846"/>
      <c r="D990" s="853"/>
      <c r="E990" s="853"/>
      <c r="F990" s="853"/>
      <c r="G990" s="853"/>
      <c r="H990" s="853"/>
      <c r="I990" s="853"/>
      <c r="J990" s="853"/>
      <c r="K990" s="853"/>
      <c r="L990" s="810"/>
      <c r="M990" s="810"/>
      <c r="N990" s="810"/>
      <c r="O990" s="810"/>
      <c r="P990" s="810"/>
      <c r="Q990" s="810"/>
      <c r="R990" s="810"/>
      <c r="S990" s="1"/>
      <c r="T990" s="916"/>
      <c r="U990" s="916"/>
      <c r="V990" s="894"/>
      <c r="W990" s="895"/>
      <c r="X990" s="896"/>
      <c r="Z990" s="728"/>
      <c r="AP990" s="729"/>
      <c r="AQ990" s="810"/>
      <c r="AR990" s="810"/>
      <c r="AS990" s="810"/>
      <c r="AT990" s="854" t="s">
        <v>371</v>
      </c>
      <c r="AU990" s="857" t="e">
        <f aca="false">_xlfn.STDEV.P(AU964:AU983)</f>
        <v>#REF!</v>
      </c>
      <c r="AV990" s="857" t="e">
        <f aca="false">_xlfn.STDEV.P(AV964:AV983)</f>
        <v>#REF!</v>
      </c>
      <c r="AW990" s="810"/>
      <c r="AX990" s="857" t="e">
        <f aca="false">_xlfn.STDEV.P(AX964:AX983)</f>
        <v>#REF!</v>
      </c>
      <c r="AY990" s="857" t="e">
        <f aca="false">_xlfn.STDEV.P(AY964:AY983)</f>
        <v>#REF!</v>
      </c>
      <c r="AZ990" s="810"/>
      <c r="BA990" s="857" t="e">
        <f aca="false">_xlfn.STDEV.P(BA964:BA983)</f>
        <v>#REF!</v>
      </c>
      <c r="BB990" s="857" t="e">
        <f aca="false">_xlfn.STDEV.P(BB964:BB983)</f>
        <v>#REF!</v>
      </c>
      <c r="BC990" s="810"/>
      <c r="BD990" s="857" t="e">
        <f aca="false">_xlfn.STDEV.P(BD964:BD983)</f>
        <v>#REF!</v>
      </c>
      <c r="BE990" s="857" t="e">
        <f aca="false">_xlfn.STDEV.P(BE964:BE983)</f>
        <v>#REF!</v>
      </c>
      <c r="BF990" s="810"/>
      <c r="BG990" s="857" t="e">
        <f aca="false">_xlfn.STDEV.P(BG964:BG983)</f>
        <v>#REF!</v>
      </c>
      <c r="BH990" s="857" t="e">
        <f aca="false">_xlfn.STDEV.P(BH964:BH983)</f>
        <v>#REF!</v>
      </c>
      <c r="BI990" s="810"/>
      <c r="BJ990" s="857" t="e">
        <f aca="false">_xlfn.STDEV.P(BJ964:BJ983)</f>
        <v>#DIV/0!</v>
      </c>
      <c r="BK990" s="857" t="e">
        <f aca="false">_xlfn.STDEV.P(BK964:BK983)</f>
        <v>#DIV/0!</v>
      </c>
      <c r="BL990" s="810"/>
      <c r="BM990" s="857" t="e">
        <f aca="false">_xlfn.STDEV.P(BM964:BM983)</f>
        <v>#DIV/0!</v>
      </c>
      <c r="BN990" s="857" t="e">
        <f aca="false">_xlfn.STDEV.P(BN964:BN983)</f>
        <v>#DIV/0!</v>
      </c>
      <c r="BO990" s="810"/>
      <c r="BP990" s="857" t="e">
        <f aca="false">_xlfn.STDEV.P(BP964:BP983)</f>
        <v>#DIV/0!</v>
      </c>
      <c r="BQ990" s="857" t="e">
        <f aca="false">_xlfn.STDEV.P(BQ964:BQ983)</f>
        <v>#DIV/0!</v>
      </c>
      <c r="BR990" s="810"/>
      <c r="BS990" s="857" t="e">
        <f aca="false">_xlfn.STDEV.P(BS964:BS983)</f>
        <v>#DIV/0!</v>
      </c>
      <c r="BT990" s="857" t="e">
        <f aca="false">_xlfn.STDEV.P(BT964:BT983)</f>
        <v>#DIV/0!</v>
      </c>
      <c r="BV990" s="729"/>
    </row>
    <row r="991" s="667" customFormat="true" ht="15" hidden="false" customHeight="false" outlineLevel="0" collapsed="false">
      <c r="C991" s="846"/>
      <c r="D991" s="853"/>
      <c r="E991" s="853"/>
      <c r="F991" s="853"/>
      <c r="G991" s="853"/>
      <c r="H991" s="853"/>
      <c r="I991" s="853"/>
      <c r="J991" s="853"/>
      <c r="K991" s="853"/>
      <c r="L991" s="810"/>
      <c r="M991" s="810"/>
      <c r="N991" s="810"/>
      <c r="O991" s="810"/>
      <c r="P991" s="810"/>
      <c r="Q991" s="810"/>
      <c r="R991" s="810"/>
      <c r="S991" s="944" t="s">
        <v>373</v>
      </c>
      <c r="T991" s="838"/>
      <c r="U991" s="810"/>
      <c r="V991" s="897"/>
      <c r="W991" s="898"/>
      <c r="X991" s="899"/>
      <c r="Z991" s="728"/>
      <c r="AP991" s="729"/>
      <c r="AQ991" s="810"/>
      <c r="AR991" s="810"/>
      <c r="AS991" s="810"/>
      <c r="AT991" s="863" t="s">
        <v>372</v>
      </c>
      <c r="AU991" s="868" t="n">
        <f aca="false">COUNTIF(AU964:AU983,"&gt;0")</f>
        <v>0</v>
      </c>
      <c r="AV991" s="868" t="n">
        <f aca="false">COUNTIF(AV964:AV983,"&gt;0")</f>
        <v>0</v>
      </c>
      <c r="AW991" s="810"/>
      <c r="AX991" s="868" t="n">
        <f aca="false">COUNTIF(AX964:AX983,"&gt;0")</f>
        <v>0</v>
      </c>
      <c r="AY991" s="868" t="n">
        <f aca="false">COUNTIF(AY964:AY983,"&gt;0")</f>
        <v>0</v>
      </c>
      <c r="AZ991" s="810"/>
      <c r="BA991" s="868" t="n">
        <f aca="false">COUNTIF(BA964:BA983,"&gt;0")</f>
        <v>0</v>
      </c>
      <c r="BB991" s="868" t="n">
        <f aca="false">COUNTIF(BB964:BB983,"&gt;0")</f>
        <v>0</v>
      </c>
      <c r="BC991" s="810"/>
      <c r="BD991" s="868" t="n">
        <f aca="false">COUNTIF(BD964:BD983,"&gt;0")</f>
        <v>0</v>
      </c>
      <c r="BE991" s="868" t="n">
        <f aca="false">COUNTIF(BE964:BE983,"&gt;0")</f>
        <v>0</v>
      </c>
      <c r="BF991" s="810"/>
      <c r="BG991" s="868" t="n">
        <f aca="false">COUNTIF(BG964:BG983,"&gt;0")</f>
        <v>0</v>
      </c>
      <c r="BH991" s="868" t="n">
        <f aca="false">COUNTIF(BH964:BH983,"&gt;0")</f>
        <v>0</v>
      </c>
      <c r="BI991" s="810"/>
      <c r="BJ991" s="868" t="n">
        <f aca="false">COUNTIF(BJ964:BJ983,"&gt;0")</f>
        <v>0</v>
      </c>
      <c r="BK991" s="868" t="n">
        <f aca="false">COUNTIF(BK964:BK983,"&gt;0")</f>
        <v>0</v>
      </c>
      <c r="BL991" s="810"/>
      <c r="BM991" s="868" t="n">
        <f aca="false">COUNTIF(BM964:BM983,"&gt;0")</f>
        <v>0</v>
      </c>
      <c r="BN991" s="868" t="n">
        <f aca="false">COUNTIF(BN964:BN983,"&gt;0")</f>
        <v>0</v>
      </c>
      <c r="BO991" s="810"/>
      <c r="BP991" s="868" t="n">
        <f aca="false">COUNTIF(BP964:BP983,"&gt;0")</f>
        <v>0</v>
      </c>
      <c r="BQ991" s="868" t="n">
        <f aca="false">COUNTIF(BQ964:BQ983,"&gt;0")</f>
        <v>0</v>
      </c>
      <c r="BR991" s="810"/>
      <c r="BS991" s="868" t="n">
        <f aca="false">COUNTIF(BS964:BS983,"&gt;0")</f>
        <v>0</v>
      </c>
      <c r="BT991" s="868" t="n">
        <f aca="false">COUNTIF(BT964:BT983,"&gt;0")</f>
        <v>0</v>
      </c>
      <c r="BV991" s="729"/>
    </row>
    <row r="992" s="667" customFormat="true" ht="14.25" hidden="false" customHeight="false" outlineLevel="0" collapsed="false">
      <c r="C992" s="846"/>
      <c r="D992" s="853"/>
      <c r="E992" s="853"/>
      <c r="F992" s="853"/>
      <c r="G992" s="853"/>
      <c r="H992" s="853"/>
      <c r="I992" s="853"/>
      <c r="J992" s="853"/>
      <c r="K992" s="853"/>
      <c r="L992" s="810"/>
      <c r="M992" s="810"/>
      <c r="N992" s="810"/>
      <c r="O992" s="810"/>
      <c r="P992" s="810"/>
      <c r="Q992" s="810"/>
      <c r="R992" s="810"/>
      <c r="S992" s="925" t="s">
        <v>166</v>
      </c>
      <c r="T992" s="838"/>
      <c r="U992" s="810"/>
      <c r="V992" s="897"/>
      <c r="W992" s="898"/>
      <c r="X992" s="899"/>
      <c r="Z992" s="728"/>
      <c r="AP992" s="729"/>
      <c r="AT992" s="905"/>
      <c r="BV992" s="729"/>
    </row>
    <row r="993" s="667" customFormat="true" ht="14.25" hidden="false" customHeight="false" outlineLevel="0" collapsed="false">
      <c r="C993" s="846"/>
      <c r="D993" s="853"/>
      <c r="E993" s="853"/>
      <c r="F993" s="853"/>
      <c r="G993" s="853"/>
      <c r="H993" s="853"/>
      <c r="I993" s="853"/>
      <c r="J993" s="853"/>
      <c r="K993" s="853"/>
      <c r="L993" s="810"/>
      <c r="M993" s="810"/>
      <c r="N993" s="810"/>
      <c r="O993" s="810"/>
      <c r="P993" s="810"/>
      <c r="Q993" s="810"/>
      <c r="R993" s="810"/>
      <c r="S993" s="810"/>
      <c r="T993" s="838"/>
      <c r="U993" s="810"/>
      <c r="V993" s="902"/>
      <c r="W993" s="903"/>
      <c r="X993" s="904"/>
      <c r="Z993" s="728"/>
      <c r="AP993" s="729"/>
      <c r="AT993" s="905"/>
      <c r="BV993" s="729"/>
    </row>
    <row r="994" s="667" customFormat="true" ht="18" hidden="false" customHeight="false" outlineLevel="0" collapsed="false">
      <c r="A994" s="862" t="str">
        <f aca="false">HYPERLINK("#"&amp;"'"&amp;A$1&amp;"'!a1","Back to top")</f>
        <v>Back to top</v>
      </c>
      <c r="B994" s="862"/>
      <c r="C994" s="810"/>
      <c r="D994" s="853"/>
      <c r="E994" s="853"/>
      <c r="F994" s="853"/>
      <c r="G994" s="853"/>
      <c r="H994" s="853"/>
      <c r="I994" s="853"/>
      <c r="J994" s="853"/>
      <c r="K994" s="853"/>
      <c r="T994" s="708"/>
      <c r="U994" s="810"/>
      <c r="V994" s="810"/>
      <c r="W994" s="810"/>
      <c r="X994" s="810"/>
      <c r="Z994" s="728"/>
      <c r="AP994" s="805"/>
      <c r="AQ994" s="927"/>
      <c r="AR994" s="927"/>
      <c r="AS994" s="921"/>
      <c r="AT994" s="921"/>
      <c r="AU994" s="921"/>
      <c r="AV994" s="921"/>
      <c r="AW994" s="921"/>
      <c r="AX994" s="921"/>
      <c r="AY994" s="921"/>
      <c r="AZ994" s="921"/>
      <c r="BA994" s="921"/>
      <c r="BB994" s="921"/>
      <c r="BC994" s="921"/>
      <c r="BD994" s="921"/>
      <c r="BE994" s="921"/>
      <c r="BF994" s="921"/>
      <c r="BG994" s="921"/>
      <c r="BH994" s="921"/>
      <c r="BI994" s="921"/>
      <c r="BJ994" s="921"/>
      <c r="BK994" s="921"/>
      <c r="BL994" s="921"/>
      <c r="BM994" s="921"/>
      <c r="BN994" s="921"/>
      <c r="BO994" s="921"/>
      <c r="BP994" s="921"/>
      <c r="BQ994" s="921"/>
      <c r="BR994" s="921"/>
      <c r="BS994" s="921"/>
      <c r="BT994" s="921"/>
      <c r="BU994" s="921"/>
      <c r="BV994" s="805"/>
    </row>
    <row r="995" s="667" customFormat="true" ht="14.25" hidden="false" customHeight="false" outlineLevel="0" collapsed="false">
      <c r="T995" s="708"/>
      <c r="U995" s="708"/>
      <c r="V995" s="708"/>
      <c r="Z995" s="728"/>
      <c r="AP995" s="729"/>
      <c r="AQ995" s="905"/>
      <c r="AR995" s="905"/>
      <c r="AS995" s="905"/>
      <c r="AT995" s="905"/>
      <c r="AU995" s="905"/>
      <c r="AV995" s="905"/>
      <c r="AW995" s="905"/>
      <c r="AX995" s="905"/>
      <c r="AY995" s="905"/>
      <c r="AZ995" s="905"/>
      <c r="BA995" s="905"/>
      <c r="BB995" s="905"/>
      <c r="BC995" s="905"/>
      <c r="BD995" s="905"/>
      <c r="BE995" s="905"/>
      <c r="BF995" s="905"/>
      <c r="BG995" s="905"/>
      <c r="BH995" s="905"/>
      <c r="BI995" s="905"/>
      <c r="BJ995" s="905"/>
      <c r="BK995" s="905"/>
      <c r="BL995" s="905"/>
      <c r="BM995" s="905"/>
      <c r="BN995" s="905"/>
      <c r="BO995" s="905"/>
      <c r="BP995" s="905"/>
      <c r="BQ995" s="905"/>
      <c r="BR995" s="905"/>
      <c r="BS995" s="905"/>
      <c r="BT995" s="905"/>
      <c r="BU995" s="905"/>
      <c r="BV995" s="729"/>
    </row>
    <row r="996" s="667" customFormat="true" ht="14.25" hidden="false" customHeight="false" outlineLevel="0" collapsed="false">
      <c r="T996" s="708"/>
      <c r="U996" s="708"/>
      <c r="V996" s="708"/>
      <c r="W996" s="708"/>
      <c r="Z996" s="728"/>
      <c r="AP996" s="729"/>
      <c r="AQ996" s="905"/>
      <c r="AR996" s="905"/>
      <c r="AS996" s="905"/>
      <c r="AT996" s="905"/>
      <c r="AU996" s="905"/>
      <c r="AV996" s="905"/>
      <c r="AW996" s="905"/>
      <c r="AX996" s="905"/>
      <c r="AY996" s="905"/>
      <c r="AZ996" s="905"/>
      <c r="BA996" s="905"/>
      <c r="BB996" s="905"/>
      <c r="BC996" s="905"/>
      <c r="BD996" s="905"/>
      <c r="BE996" s="905"/>
      <c r="BF996" s="905"/>
      <c r="BG996" s="905"/>
      <c r="BH996" s="905"/>
      <c r="BI996" s="905"/>
      <c r="BJ996" s="905"/>
      <c r="BK996" s="905"/>
      <c r="BL996" s="905"/>
      <c r="BM996" s="905"/>
      <c r="BN996" s="905"/>
      <c r="BO996" s="905"/>
      <c r="BP996" s="905"/>
      <c r="BQ996" s="905"/>
      <c r="BR996" s="905"/>
      <c r="BS996" s="905"/>
      <c r="BT996" s="905"/>
      <c r="BU996" s="905"/>
      <c r="BV996" s="729"/>
    </row>
    <row r="997" s="600" customFormat="true" ht="15.75" hidden="false" customHeight="false" outlineLevel="0" collapsed="false">
      <c r="A997" s="800" t="n">
        <f aca="false">1+A961</f>
        <v>27</v>
      </c>
      <c r="B997" s="800"/>
      <c r="C997" s="801" t="s">
        <v>666</v>
      </c>
      <c r="D997" s="881"/>
      <c r="E997" s="881"/>
      <c r="F997" s="881"/>
      <c r="G997" s="881"/>
      <c r="H997" s="881"/>
      <c r="K997" s="881"/>
      <c r="L997" s="881"/>
      <c r="M997" s="802"/>
      <c r="N997" s="802"/>
      <c r="O997" s="802"/>
      <c r="T997" s="883"/>
      <c r="U997" s="883"/>
      <c r="Z997" s="883"/>
      <c r="AQ997" s="771" t="n">
        <f aca="false">A997</f>
        <v>27</v>
      </c>
      <c r="AR997" s="771" t="str">
        <f aca="false">C997</f>
        <v>VARIABLE27</v>
      </c>
      <c r="AT997" s="883"/>
    </row>
    <row r="998" s="667" customFormat="true" ht="15" hidden="false" customHeight="false" outlineLevel="0" collapsed="false">
      <c r="A998" s="884"/>
      <c r="B998" s="884"/>
      <c r="C998" s="884"/>
      <c r="D998" s="785"/>
      <c r="E998" s="785"/>
      <c r="F998" s="785"/>
      <c r="G998" s="785"/>
      <c r="H998" s="785"/>
      <c r="K998" s="785"/>
      <c r="L998" s="785"/>
      <c r="M998" s="810"/>
      <c r="N998" s="810"/>
      <c r="O998" s="810"/>
      <c r="T998" s="708"/>
      <c r="U998" s="708"/>
      <c r="Z998" s="728"/>
      <c r="AP998" s="729"/>
      <c r="AQ998" s="628"/>
      <c r="AR998" s="628"/>
      <c r="AS998" s="628"/>
      <c r="AT998" s="628"/>
      <c r="AU998" s="809" t="e">
        <f aca="false">IF($AT$44="Region",'Advanced Controls'!$A$59,#REF!)</f>
        <v>#REF!</v>
      </c>
      <c r="AV998" s="809"/>
      <c r="AW998" s="628"/>
      <c r="AX998" s="809" t="e">
        <f aca="false">IF($AT$44="Region",'Advanced Controls'!$A$60,#REF!)</f>
        <v>#REF!</v>
      </c>
      <c r="AY998" s="809"/>
      <c r="AZ998" s="628"/>
      <c r="BA998" s="809" t="e">
        <f aca="false">IF($AT$44="Region",'Advanced Controls'!$A$61,#REF!)</f>
        <v>#REF!</v>
      </c>
      <c r="BB998" s="809"/>
      <c r="BC998" s="628"/>
      <c r="BD998" s="809" t="e">
        <f aca="false">IF($AT$44="Region",'Advanced Controls'!$A$62,#REF!)</f>
        <v>#REF!</v>
      </c>
      <c r="BE998" s="809"/>
      <c r="BF998" s="628"/>
      <c r="BG998" s="809" t="e">
        <f aca="false">IF($AT$44="Region",'Advanced Controls'!$A$63,#REF!)</f>
        <v>#REF!</v>
      </c>
      <c r="BH998" s="809"/>
      <c r="BI998" s="628"/>
      <c r="BJ998" s="809" t="s">
        <v>80</v>
      </c>
      <c r="BK998" s="809"/>
      <c r="BL998" s="628"/>
      <c r="BM998" s="809" t="s">
        <v>81</v>
      </c>
      <c r="BN998" s="809"/>
      <c r="BO998" s="628"/>
      <c r="BP998" s="809" t="s">
        <v>82</v>
      </c>
      <c r="BQ998" s="809"/>
      <c r="BR998" s="628"/>
      <c r="BS998" s="809" t="s">
        <v>83</v>
      </c>
      <c r="BT998" s="809"/>
      <c r="BU998" s="628"/>
      <c r="BV998" s="729"/>
    </row>
    <row r="999" s="667" customFormat="true" ht="45.75" hidden="false" customHeight="false" outlineLevel="0" collapsed="false">
      <c r="A999" s="848" t="s">
        <v>329</v>
      </c>
      <c r="B999" s="812" t="s">
        <v>104</v>
      </c>
      <c r="C999" s="816" t="s">
        <v>330</v>
      </c>
      <c r="D999" s="907" t="s">
        <v>331</v>
      </c>
      <c r="E999" s="907" t="s">
        <v>332</v>
      </c>
      <c r="F999" s="816" t="s">
        <v>333</v>
      </c>
      <c r="G999" s="815" t="s">
        <v>326</v>
      </c>
      <c r="H999" s="816" t="s">
        <v>334</v>
      </c>
      <c r="I999" s="816" t="s">
        <v>335</v>
      </c>
      <c r="J999" s="816" t="s">
        <v>336</v>
      </c>
      <c r="K999" s="908" t="s">
        <v>337</v>
      </c>
      <c r="L999" s="818" t="s">
        <v>338</v>
      </c>
      <c r="M999" s="819" t="s">
        <v>339</v>
      </c>
      <c r="N999" s="820" t="s">
        <v>340</v>
      </c>
      <c r="O999" s="821" t="s">
        <v>341</v>
      </c>
      <c r="P999" s="820" t="s">
        <v>342</v>
      </c>
      <c r="Q999" s="807"/>
      <c r="R999" s="822" t="s">
        <v>343</v>
      </c>
      <c r="S999" s="823" t="s">
        <v>344</v>
      </c>
      <c r="T999" s="824" t="s">
        <v>345</v>
      </c>
      <c r="U999" s="823" t="s">
        <v>346</v>
      </c>
      <c r="V999" s="825" t="s">
        <v>347</v>
      </c>
      <c r="W999" s="807"/>
      <c r="X999" s="807"/>
      <c r="Z999" s="728"/>
      <c r="AP999" s="729"/>
      <c r="AQ999" s="807"/>
      <c r="AR999" s="807"/>
      <c r="AS999" s="825" t="s">
        <v>348</v>
      </c>
      <c r="AT999" s="807"/>
      <c r="AU999" s="826" t="s">
        <v>344</v>
      </c>
      <c r="AV999" s="827" t="s">
        <v>345</v>
      </c>
      <c r="AW999" s="807"/>
      <c r="AX999" s="826" t="s">
        <v>344</v>
      </c>
      <c r="AY999" s="827" t="s">
        <v>345</v>
      </c>
      <c r="AZ999" s="807"/>
      <c r="BA999" s="826" t="s">
        <v>344</v>
      </c>
      <c r="BB999" s="827" t="s">
        <v>345</v>
      </c>
      <c r="BC999" s="807"/>
      <c r="BD999" s="826" t="s">
        <v>344</v>
      </c>
      <c r="BE999" s="827" t="s">
        <v>345</v>
      </c>
      <c r="BF999" s="807"/>
      <c r="BG999" s="826" t="s">
        <v>344</v>
      </c>
      <c r="BH999" s="827" t="s">
        <v>345</v>
      </c>
      <c r="BI999" s="807"/>
      <c r="BJ999" s="826" t="s">
        <v>344</v>
      </c>
      <c r="BK999" s="827" t="s">
        <v>345</v>
      </c>
      <c r="BL999" s="807"/>
      <c r="BM999" s="826" t="s">
        <v>344</v>
      </c>
      <c r="BN999" s="827" t="s">
        <v>345</v>
      </c>
      <c r="BO999" s="807"/>
      <c r="BP999" s="826" t="s">
        <v>344</v>
      </c>
      <c r="BQ999" s="827" t="s">
        <v>345</v>
      </c>
      <c r="BR999" s="807"/>
      <c r="BS999" s="826" t="s">
        <v>344</v>
      </c>
      <c r="BT999" s="827" t="s">
        <v>345</v>
      </c>
      <c r="BU999" s="807"/>
      <c r="BV999" s="729"/>
    </row>
    <row r="1000" s="667" customFormat="true" ht="15" hidden="false" customHeight="false" outlineLevel="0" collapsed="false">
      <c r="A1000" s="828" t="n">
        <v>1</v>
      </c>
      <c r="B1000" s="829" t="str">
        <f aca="false">CONCATENATE(E1000,": ",C1000)</f>
        <v>: </v>
      </c>
      <c r="C1000" s="831"/>
      <c r="D1000" s="831"/>
      <c r="E1000" s="831"/>
      <c r="F1000" s="871"/>
      <c r="G1000" s="831"/>
      <c r="H1000" s="832"/>
      <c r="I1000" s="830"/>
      <c r="J1000" s="830"/>
      <c r="K1000" s="834"/>
      <c r="L1000" s="834"/>
      <c r="M1000" s="835"/>
      <c r="N1000" s="837"/>
      <c r="O1000" s="837"/>
      <c r="P1000" s="833"/>
      <c r="Q1000" s="838"/>
      <c r="R1000" s="839"/>
      <c r="S1000" s="840" t="str">
        <f aca="false">IF(R1000="Y","",IF(AND(M1000="",K1000=""),"",IF(M1000="",K1000,M1000)))</f>
        <v/>
      </c>
      <c r="T1000" s="841" t="str">
        <f aca="false">IF(S1000="","",IF($S$1028="Y",U1000,IF(S1000&gt;=$S$1020-$AB$35*$S$1024,IF(S1000&lt;=$S$1020+$AB$35*$S$1024,S1000,""),"")))</f>
        <v/>
      </c>
      <c r="U1000" s="840" t="str">
        <f aca="false">IF(R1000="Y","",IF(AND(M1000="",K1000=""),"",IF(M1000="",K1000*O1000,M1000*O1000)))</f>
        <v/>
      </c>
      <c r="V1000" s="842" t="str">
        <f aca="false">IF(AND(N1000="",L1000=""),"",IF(N1000="",L1000,N1000))</f>
        <v/>
      </c>
      <c r="W1000" s="628"/>
      <c r="X1000" s="628"/>
      <c r="Z1000" s="728"/>
      <c r="AP1000" s="729"/>
      <c r="AQ1000" s="628"/>
      <c r="AR1000" s="628"/>
      <c r="AS1000" s="843" t="str">
        <f aca="false">$U1000</f>
        <v/>
      </c>
      <c r="AT1000" s="628"/>
      <c r="AU1000" s="843" t="e">
        <f aca="false">IF($AT$44="region",IF($E1000=AU$762,$S1000,""),IF($G1000=AU$762,$S1000,""))</f>
        <v>#REF!</v>
      </c>
      <c r="AV1000" s="843" t="e">
        <f aca="false">IF($AT$44="Region",IF($E1000=AU$762,$T1000,""),IF($G1000=AU$762,$T1000,""))</f>
        <v>#REF!</v>
      </c>
      <c r="AW1000" s="628"/>
      <c r="AX1000" s="843" t="e">
        <f aca="false">IF($AT$44="region",IF($E1000=AX$762,$S1000,""),IF($G1000=AX$762,$S1000,""))</f>
        <v>#REF!</v>
      </c>
      <c r="AY1000" s="843" t="e">
        <f aca="false">IF($AT$44="Region",IF($E1000=AX$762,$T1000,""),IF($G1000=AX$762,$T1000,""))</f>
        <v>#REF!</v>
      </c>
      <c r="AZ1000" s="628"/>
      <c r="BA1000" s="843" t="e">
        <f aca="false">IF($AT$44="region",IF($E1000=BA$762,$S1000,""),IF($G1000=BA$762,$S1000,""))</f>
        <v>#REF!</v>
      </c>
      <c r="BB1000" s="843" t="e">
        <f aca="false">IF($AT$44="Region",IF($E1000=BA$762,$T1000,""),IF($G1000=BA$762,$T1000,""))</f>
        <v>#REF!</v>
      </c>
      <c r="BC1000" s="628"/>
      <c r="BD1000" s="843" t="e">
        <f aca="false">IF($AT$44="region",IF($E1000=BD$762,$S1000,""),IF($G1000=BD$762,$S1000,""))</f>
        <v>#REF!</v>
      </c>
      <c r="BE1000" s="843" t="e">
        <f aca="false">IF($AT$44="Region",IF($E1000=BD$762,$T1000,""),IF($G1000=BD$762,$T1000,""))</f>
        <v>#REF!</v>
      </c>
      <c r="BF1000" s="628"/>
      <c r="BG1000" s="843" t="e">
        <f aca="false">IF($AT$44="region",IF($E1000=BG$762,$S1000,""),IF($G1000=BG$762,$S1000,""))</f>
        <v>#REF!</v>
      </c>
      <c r="BH1000" s="843" t="e">
        <f aca="false">IF($AT$44="Region",IF($E1000=BG$762,$T1000,""),IF($G1000=BG$762,$T1000,""))</f>
        <v>#REF!</v>
      </c>
      <c r="BI1000" s="628"/>
      <c r="BJ1000" s="843" t="str">
        <f aca="false">IF($E1000=$BJ$47,S1000,"")</f>
        <v/>
      </c>
      <c r="BK1000" s="843" t="str">
        <f aca="false">IF($E1000=$BJ$47,T1000,"")</f>
        <v/>
      </c>
      <c r="BL1000" s="628"/>
      <c r="BM1000" s="843" t="str">
        <f aca="false">IF($E1000=$BM$47,S1000,"")</f>
        <v/>
      </c>
      <c r="BN1000" s="843" t="str">
        <f aca="false">IF($E1000=$BM$47,T1000,"")</f>
        <v/>
      </c>
      <c r="BO1000" s="628"/>
      <c r="BP1000" s="843" t="str">
        <f aca="false">IF($E1000=$BP$47,S1000,"")</f>
        <v/>
      </c>
      <c r="BQ1000" s="843" t="str">
        <f aca="false">IF($E1000=$BP$47,T1000,"")</f>
        <v/>
      </c>
      <c r="BR1000" s="628"/>
      <c r="BS1000" s="843" t="str">
        <f aca="false">IF($E1000=$BS$47,S1000,"")</f>
        <v/>
      </c>
      <c r="BT1000" s="843" t="str">
        <f aca="false">IF($E1000=$BS$47,T1000,"")</f>
        <v/>
      </c>
      <c r="BU1000" s="628"/>
      <c r="BV1000" s="729"/>
    </row>
    <row r="1001" s="667" customFormat="true" ht="15" hidden="false" customHeight="false" outlineLevel="0" collapsed="false">
      <c r="A1001" s="828" t="n">
        <v>2</v>
      </c>
      <c r="B1001" s="829" t="str">
        <f aca="false">CONCATENATE(E1001,": ",C1001)</f>
        <v>: </v>
      </c>
      <c r="C1001" s="831"/>
      <c r="D1001" s="831"/>
      <c r="E1001" s="831"/>
      <c r="F1001" s="831"/>
      <c r="G1001" s="831"/>
      <c r="H1001" s="832"/>
      <c r="I1001" s="830"/>
      <c r="J1001" s="830"/>
      <c r="K1001" s="837"/>
      <c r="L1001" s="834"/>
      <c r="M1001" s="835"/>
      <c r="N1001" s="837"/>
      <c r="O1001" s="837"/>
      <c r="P1001" s="833"/>
      <c r="Q1001" s="838"/>
      <c r="R1001" s="839"/>
      <c r="S1001" s="840" t="str">
        <f aca="false">IF(R1001="Y","",IF(AND(M1001="",K1001=""),"",IF(M1001="",K1001,M1001)))</f>
        <v/>
      </c>
      <c r="T1001" s="841" t="str">
        <f aca="false">IF(S1001="","",IF($S$1028="Y",U1001,IF(S1001&gt;=$S$1020-$AB$35*$S$1024,IF(S1001&lt;=$S$1020+$AB$35*$S$1024,S1001,""),"")))</f>
        <v/>
      </c>
      <c r="U1001" s="840" t="str">
        <f aca="false">IF(R1001="Y","",IF(AND(M1001="",K1001=""),"",IF(M1001="",K1001*O1001,M1001*O1001)))</f>
        <v/>
      </c>
      <c r="V1001" s="842" t="str">
        <f aca="false">IF(AND(N1001="",L1001=""),"",IF(N1001="",L1001,N1001))</f>
        <v/>
      </c>
      <c r="W1001" s="628"/>
      <c r="X1001" s="628"/>
      <c r="Z1001" s="728"/>
      <c r="AP1001" s="729"/>
      <c r="AQ1001" s="628"/>
      <c r="AR1001" s="628"/>
      <c r="AS1001" s="844"/>
      <c r="AT1001" s="628"/>
      <c r="AU1001" s="843" t="e">
        <f aca="false">IF($AT$44="region",IF($E1001=AU$762,$S1001,""),IF($G1001=AU$762,$S1001,""))</f>
        <v>#REF!</v>
      </c>
      <c r="AV1001" s="843" t="e">
        <f aca="false">IF($AT$44="Region",IF($E1001=AU$762,$T1001,""),IF($G1001=AU$762,$T1001,""))</f>
        <v>#REF!</v>
      </c>
      <c r="AW1001" s="628"/>
      <c r="AX1001" s="843" t="e">
        <f aca="false">IF($AT$44="region",IF($E1001=AX$762,$S1001,""),IF($G1001=AX$762,$S1001,""))</f>
        <v>#REF!</v>
      </c>
      <c r="AY1001" s="843" t="e">
        <f aca="false">IF($AT$44="Region",IF($E1001=AX$762,$T1001,""),IF($G1001=AX$762,$T1001,""))</f>
        <v>#REF!</v>
      </c>
      <c r="AZ1001" s="628"/>
      <c r="BA1001" s="843" t="e">
        <f aca="false">IF($AT$44="region",IF($E1001=BA$762,$S1001,""),IF($G1001=BA$762,$S1001,""))</f>
        <v>#REF!</v>
      </c>
      <c r="BB1001" s="843" t="e">
        <f aca="false">IF($AT$44="Region",IF($E1001=BA$762,$T1001,""),IF($G1001=BA$762,$T1001,""))</f>
        <v>#REF!</v>
      </c>
      <c r="BC1001" s="628"/>
      <c r="BD1001" s="843" t="e">
        <f aca="false">IF($AT$44="region",IF($E1001=BD$762,$S1001,""),IF($G1001=BD$762,$S1001,""))</f>
        <v>#REF!</v>
      </c>
      <c r="BE1001" s="843" t="e">
        <f aca="false">IF($AT$44="Region",IF($E1001=BD$762,$T1001,""),IF($G1001=BD$762,$T1001,""))</f>
        <v>#REF!</v>
      </c>
      <c r="BF1001" s="628"/>
      <c r="BG1001" s="843" t="e">
        <f aca="false">IF($AT$44="region",IF($E1001=BG$762,$S1001,""),IF($G1001=BG$762,$S1001,""))</f>
        <v>#REF!</v>
      </c>
      <c r="BH1001" s="843" t="e">
        <f aca="false">IF($AT$44="Region",IF($E1001=BG$762,$T1001,""),IF($G1001=BG$762,$T1001,""))</f>
        <v>#REF!</v>
      </c>
      <c r="BI1001" s="628"/>
      <c r="BJ1001" s="843" t="str">
        <f aca="false">IF($E1001=$BJ$47,S1001,"")</f>
        <v/>
      </c>
      <c r="BK1001" s="843" t="str">
        <f aca="false">IF($E1001=$BJ$47,T1001,"")</f>
        <v/>
      </c>
      <c r="BL1001" s="628"/>
      <c r="BM1001" s="843" t="str">
        <f aca="false">IF($E1001=$BM$47,S1001,"")</f>
        <v/>
      </c>
      <c r="BN1001" s="843" t="str">
        <f aca="false">IF($E1001=$BM$47,T1001,"")</f>
        <v/>
      </c>
      <c r="BO1001" s="628"/>
      <c r="BP1001" s="843" t="str">
        <f aca="false">IF($E1001=$BP$47,S1001,"")</f>
        <v/>
      </c>
      <c r="BQ1001" s="843" t="str">
        <f aca="false">IF($E1001=$BP$47,T1001,"")</f>
        <v/>
      </c>
      <c r="BR1001" s="628"/>
      <c r="BS1001" s="843" t="str">
        <f aca="false">IF($E1001=$BS$47,S1001,"")</f>
        <v/>
      </c>
      <c r="BT1001" s="843" t="str">
        <f aca="false">IF($E1001=$BS$47,T1001,"")</f>
        <v/>
      </c>
      <c r="BU1001" s="628"/>
      <c r="BV1001" s="729"/>
    </row>
    <row r="1002" s="667" customFormat="true" ht="15" hidden="false" customHeight="false" outlineLevel="0" collapsed="false">
      <c r="A1002" s="828" t="n">
        <v>3</v>
      </c>
      <c r="B1002" s="829" t="str">
        <f aca="false">CONCATENATE(E1002,": ",C1002)</f>
        <v>: </v>
      </c>
      <c r="C1002" s="830"/>
      <c r="D1002" s="830"/>
      <c r="E1002" s="831"/>
      <c r="F1002" s="830"/>
      <c r="G1002" s="831"/>
      <c r="H1002" s="832"/>
      <c r="I1002" s="830"/>
      <c r="J1002" s="830"/>
      <c r="K1002" s="833"/>
      <c r="L1002" s="834"/>
      <c r="M1002" s="835"/>
      <c r="N1002" s="837"/>
      <c r="O1002" s="837"/>
      <c r="P1002" s="833"/>
      <c r="Q1002" s="838"/>
      <c r="R1002" s="839"/>
      <c r="S1002" s="840" t="str">
        <f aca="false">IF(R1002="Y","",IF(AND(M1002="",K1002=""),"",IF(M1002="",K1002,M1002)))</f>
        <v/>
      </c>
      <c r="T1002" s="841" t="str">
        <f aca="false">IF(S1002="","",IF($S$1028="Y",U1002,IF(S1002&gt;=$S$1020-$AB$35*$S$1024,IF(S1002&lt;=$S$1020+$AB$35*$S$1024,S1002,""),"")))</f>
        <v/>
      </c>
      <c r="U1002" s="840" t="str">
        <f aca="false">IF(R1002="Y","",IF(AND(M1002="",K1002=""),"",IF(M1002="",K1002*O1002,M1002*O1002)))</f>
        <v/>
      </c>
      <c r="V1002" s="842" t="str">
        <f aca="false">IF(AND(N1002="",L1002=""),"",IF(N1002="",L1002,N1002))</f>
        <v/>
      </c>
      <c r="W1002" s="628"/>
      <c r="X1002" s="628"/>
      <c r="Z1002" s="728"/>
      <c r="AP1002" s="729"/>
      <c r="AQ1002" s="628"/>
      <c r="AR1002" s="628"/>
      <c r="AS1002" s="810"/>
      <c r="AT1002" s="628"/>
      <c r="AU1002" s="843" t="e">
        <f aca="false">IF($AT$44="region",IF($E1002=AU$762,$S1002,""),IF($G1002=AU$762,$S1002,""))</f>
        <v>#REF!</v>
      </c>
      <c r="AV1002" s="843" t="e">
        <f aca="false">IF($AT$44="Region",IF($E1002=AU$762,$T1002,""),IF($G1002=AU$762,$T1002,""))</f>
        <v>#REF!</v>
      </c>
      <c r="AW1002" s="628"/>
      <c r="AX1002" s="843" t="e">
        <f aca="false">IF($AT$44="region",IF($E1002=AX$762,$S1002,""),IF($G1002=AX$762,$S1002,""))</f>
        <v>#REF!</v>
      </c>
      <c r="AY1002" s="843" t="e">
        <f aca="false">IF($AT$44="Region",IF($E1002=AX$762,$T1002,""),IF($G1002=AX$762,$T1002,""))</f>
        <v>#REF!</v>
      </c>
      <c r="AZ1002" s="628"/>
      <c r="BA1002" s="843" t="e">
        <f aca="false">IF($AT$44="region",IF($E1002=BA$762,$S1002,""),IF($G1002=BA$762,$S1002,""))</f>
        <v>#REF!</v>
      </c>
      <c r="BB1002" s="843" t="e">
        <f aca="false">IF($AT$44="Region",IF($E1002=BA$762,$T1002,""),IF($G1002=BA$762,$T1002,""))</f>
        <v>#REF!</v>
      </c>
      <c r="BC1002" s="628"/>
      <c r="BD1002" s="843" t="e">
        <f aca="false">IF($AT$44="region",IF($E1002=BD$762,$S1002,""),IF($G1002=BD$762,$S1002,""))</f>
        <v>#REF!</v>
      </c>
      <c r="BE1002" s="843" t="e">
        <f aca="false">IF($AT$44="Region",IF($E1002=BD$762,$T1002,""),IF($G1002=BD$762,$T1002,""))</f>
        <v>#REF!</v>
      </c>
      <c r="BF1002" s="628"/>
      <c r="BG1002" s="843" t="e">
        <f aca="false">IF($AT$44="region",IF($E1002=BG$762,$S1002,""),IF($G1002=BG$762,$S1002,""))</f>
        <v>#REF!</v>
      </c>
      <c r="BH1002" s="843" t="e">
        <f aca="false">IF($AT$44="Region",IF($E1002=BG$762,$T1002,""),IF($G1002=BG$762,$T1002,""))</f>
        <v>#REF!</v>
      </c>
      <c r="BI1002" s="628"/>
      <c r="BJ1002" s="843" t="str">
        <f aca="false">IF($E1002=$BJ$47,S1002,"")</f>
        <v/>
      </c>
      <c r="BK1002" s="843" t="str">
        <f aca="false">IF($E1002=$BJ$47,T1002,"")</f>
        <v/>
      </c>
      <c r="BL1002" s="628"/>
      <c r="BM1002" s="843" t="str">
        <f aca="false">IF($E1002=$BM$47,S1002,"")</f>
        <v/>
      </c>
      <c r="BN1002" s="843" t="str">
        <f aca="false">IF($E1002=$BM$47,T1002,"")</f>
        <v/>
      </c>
      <c r="BO1002" s="628"/>
      <c r="BP1002" s="843" t="str">
        <f aca="false">IF($E1002=$BP$47,S1002,"")</f>
        <v/>
      </c>
      <c r="BQ1002" s="843" t="str">
        <f aca="false">IF($E1002=$BP$47,T1002,"")</f>
        <v/>
      </c>
      <c r="BR1002" s="628"/>
      <c r="BS1002" s="843" t="str">
        <f aca="false">IF($E1002=$BS$47,S1002,"")</f>
        <v/>
      </c>
      <c r="BT1002" s="843" t="str">
        <f aca="false">IF($E1002=$BS$47,T1002,"")</f>
        <v/>
      </c>
      <c r="BU1002" s="628"/>
      <c r="BV1002" s="729"/>
    </row>
    <row r="1003" s="667" customFormat="true" ht="15" hidden="false" customHeight="false" outlineLevel="0" collapsed="false">
      <c r="A1003" s="828" t="n">
        <v>4</v>
      </c>
      <c r="B1003" s="829" t="str">
        <f aca="false">CONCATENATE(E1003,": ",C1003)</f>
        <v>: </v>
      </c>
      <c r="C1003" s="830"/>
      <c r="D1003" s="830"/>
      <c r="E1003" s="831"/>
      <c r="F1003" s="830"/>
      <c r="G1003" s="831"/>
      <c r="H1003" s="832"/>
      <c r="I1003" s="830"/>
      <c r="J1003" s="830"/>
      <c r="K1003" s="833"/>
      <c r="L1003" s="834"/>
      <c r="M1003" s="835"/>
      <c r="N1003" s="837"/>
      <c r="O1003" s="837"/>
      <c r="P1003" s="833"/>
      <c r="Q1003" s="838"/>
      <c r="R1003" s="839"/>
      <c r="S1003" s="840" t="str">
        <f aca="false">IF(R1003="Y","",IF(AND(M1003="",K1003=""),"",IF(M1003="",K1003,M1003)))</f>
        <v/>
      </c>
      <c r="T1003" s="841" t="str">
        <f aca="false">IF(S1003="","",IF($S$1028="Y",U1003,IF(S1003&gt;=$S$1020-$AB$35*$S$1024,IF(S1003&lt;=$S$1020+$AB$35*$S$1024,S1003,""),"")))</f>
        <v/>
      </c>
      <c r="U1003" s="840" t="str">
        <f aca="false">IF(R1003="Y","",IF(AND(M1003="",K1003=""),"",IF(M1003="",K1003*O1003,M1003*O1003)))</f>
        <v/>
      </c>
      <c r="V1003" s="842" t="str">
        <f aca="false">IF(AND(N1003="",L1003=""),"",IF(N1003="",L1003,N1003))</f>
        <v/>
      </c>
      <c r="W1003" s="628"/>
      <c r="X1003" s="628"/>
      <c r="Z1003" s="728"/>
      <c r="AP1003" s="729"/>
      <c r="AQ1003" s="628"/>
      <c r="AR1003" s="628"/>
      <c r="AS1003" s="844"/>
      <c r="AT1003" s="628"/>
      <c r="AU1003" s="843" t="e">
        <f aca="false">IF($AT$44="region",IF($E1003=AU$762,$S1003,""),IF($G1003=AU$762,$S1003,""))</f>
        <v>#REF!</v>
      </c>
      <c r="AV1003" s="843" t="e">
        <f aca="false">IF($AT$44="Region",IF($E1003=AU$762,$T1003,""),IF($G1003=AU$762,$T1003,""))</f>
        <v>#REF!</v>
      </c>
      <c r="AW1003" s="628"/>
      <c r="AX1003" s="843" t="e">
        <f aca="false">IF($AT$44="region",IF($E1003=AX$762,$S1003,""),IF($G1003=AX$762,$S1003,""))</f>
        <v>#REF!</v>
      </c>
      <c r="AY1003" s="843" t="e">
        <f aca="false">IF($AT$44="Region",IF($E1003=AX$762,$T1003,""),IF($G1003=AX$762,$T1003,""))</f>
        <v>#REF!</v>
      </c>
      <c r="AZ1003" s="628"/>
      <c r="BA1003" s="843" t="e">
        <f aca="false">IF($AT$44="region",IF($E1003=BA$762,$S1003,""),IF($G1003=BA$762,$S1003,""))</f>
        <v>#REF!</v>
      </c>
      <c r="BB1003" s="843" t="e">
        <f aca="false">IF($AT$44="Region",IF($E1003=BA$762,$T1003,""),IF($G1003=BA$762,$T1003,""))</f>
        <v>#REF!</v>
      </c>
      <c r="BC1003" s="628"/>
      <c r="BD1003" s="843" t="e">
        <f aca="false">IF($AT$44="region",IF($E1003=BD$762,$S1003,""),IF($G1003=BD$762,$S1003,""))</f>
        <v>#REF!</v>
      </c>
      <c r="BE1003" s="843" t="e">
        <f aca="false">IF($AT$44="Region",IF($E1003=BD$762,$T1003,""),IF($G1003=BD$762,$T1003,""))</f>
        <v>#REF!</v>
      </c>
      <c r="BF1003" s="628"/>
      <c r="BG1003" s="843" t="e">
        <f aca="false">IF($AT$44="region",IF($E1003=BG$762,$S1003,""),IF($G1003=BG$762,$S1003,""))</f>
        <v>#REF!</v>
      </c>
      <c r="BH1003" s="843" t="e">
        <f aca="false">IF($AT$44="Region",IF($E1003=BG$762,$T1003,""),IF($G1003=BG$762,$T1003,""))</f>
        <v>#REF!</v>
      </c>
      <c r="BI1003" s="628"/>
      <c r="BJ1003" s="843" t="str">
        <f aca="false">IF($E1003=$BJ$47,S1003,"")</f>
        <v/>
      </c>
      <c r="BK1003" s="843" t="str">
        <f aca="false">IF($E1003=$BJ$47,T1003,"")</f>
        <v/>
      </c>
      <c r="BL1003" s="628"/>
      <c r="BM1003" s="843" t="str">
        <f aca="false">IF($E1003=$BM$47,S1003,"")</f>
        <v/>
      </c>
      <c r="BN1003" s="843" t="str">
        <f aca="false">IF($E1003=$BM$47,T1003,"")</f>
        <v/>
      </c>
      <c r="BO1003" s="628"/>
      <c r="BP1003" s="843" t="str">
        <f aca="false">IF($E1003=$BP$47,S1003,"")</f>
        <v/>
      </c>
      <c r="BQ1003" s="843" t="str">
        <f aca="false">IF($E1003=$BP$47,T1003,"")</f>
        <v/>
      </c>
      <c r="BR1003" s="628"/>
      <c r="BS1003" s="843" t="str">
        <f aca="false">IF($E1003=$BS$47,S1003,"")</f>
        <v/>
      </c>
      <c r="BT1003" s="843" t="str">
        <f aca="false">IF($E1003=$BS$47,T1003,"")</f>
        <v/>
      </c>
      <c r="BU1003" s="628"/>
      <c r="BV1003" s="729"/>
    </row>
    <row r="1004" s="667" customFormat="true" ht="15" hidden="false" customHeight="false" outlineLevel="0" collapsed="false">
      <c r="A1004" s="828" t="n">
        <v>5</v>
      </c>
      <c r="B1004" s="829" t="str">
        <f aca="false">CONCATENATE(E1004,": ",C1004)</f>
        <v>: </v>
      </c>
      <c r="C1004" s="830"/>
      <c r="D1004" s="830"/>
      <c r="E1004" s="831"/>
      <c r="F1004" s="830"/>
      <c r="G1004" s="831"/>
      <c r="H1004" s="832"/>
      <c r="I1004" s="830"/>
      <c r="J1004" s="830"/>
      <c r="K1004" s="833"/>
      <c r="L1004" s="834"/>
      <c r="M1004" s="835"/>
      <c r="N1004" s="837"/>
      <c r="O1004" s="837"/>
      <c r="P1004" s="833"/>
      <c r="Q1004" s="838"/>
      <c r="R1004" s="839"/>
      <c r="S1004" s="840" t="str">
        <f aca="false">IF(R1004="Y","",IF(AND(M1004="",K1004=""),"",IF(M1004="",K1004,M1004)))</f>
        <v/>
      </c>
      <c r="T1004" s="841" t="str">
        <f aca="false">IF(S1004="","",IF($S$1028="Y",U1004,IF(S1004&gt;=$S$1020-$AB$35*$S$1024,IF(S1004&lt;=$S$1020+$AB$35*$S$1024,S1004,""),"")))</f>
        <v/>
      </c>
      <c r="U1004" s="840" t="str">
        <f aca="false">IF(R1004="Y","",IF(AND(M1004="",K1004=""),"",IF(M1004="",K1004*O1004,M1004*O1004)))</f>
        <v/>
      </c>
      <c r="V1004" s="842" t="str">
        <f aca="false">IF(AND(N1004="",L1004=""),"",IF(N1004="",L1004,N1004))</f>
        <v/>
      </c>
      <c r="W1004" s="628"/>
      <c r="X1004" s="628"/>
      <c r="Z1004" s="728"/>
      <c r="AP1004" s="729"/>
      <c r="AQ1004" s="628"/>
      <c r="AR1004" s="628"/>
      <c r="AS1004" s="844"/>
      <c r="AT1004" s="628"/>
      <c r="AU1004" s="843" t="e">
        <f aca="false">IF($AT$44="region",IF($E1004=AU$762,$S1004,""),IF($G1004=AU$762,$S1004,""))</f>
        <v>#REF!</v>
      </c>
      <c r="AV1004" s="843" t="e">
        <f aca="false">IF($AT$44="Region",IF($E1004=AU$762,$T1004,""),IF($G1004=AU$762,$T1004,""))</f>
        <v>#REF!</v>
      </c>
      <c r="AW1004" s="628"/>
      <c r="AX1004" s="843" t="e">
        <f aca="false">IF($AT$44="region",IF($E1004=AX$762,$S1004,""),IF($G1004=AX$762,$S1004,""))</f>
        <v>#REF!</v>
      </c>
      <c r="AY1004" s="843" t="e">
        <f aca="false">IF($AT$44="Region",IF($E1004=AX$762,$T1004,""),IF($G1004=AX$762,$T1004,""))</f>
        <v>#REF!</v>
      </c>
      <c r="AZ1004" s="628"/>
      <c r="BA1004" s="843" t="e">
        <f aca="false">IF($AT$44="region",IF($E1004=BA$762,$S1004,""),IF($G1004=BA$762,$S1004,""))</f>
        <v>#REF!</v>
      </c>
      <c r="BB1004" s="843" t="e">
        <f aca="false">IF($AT$44="Region",IF($E1004=BA$762,$T1004,""),IF($G1004=BA$762,$T1004,""))</f>
        <v>#REF!</v>
      </c>
      <c r="BC1004" s="628"/>
      <c r="BD1004" s="843" t="e">
        <f aca="false">IF($AT$44="region",IF($E1004=BD$762,$S1004,""),IF($G1004=BD$762,$S1004,""))</f>
        <v>#REF!</v>
      </c>
      <c r="BE1004" s="843" t="e">
        <f aca="false">IF($AT$44="Region",IF($E1004=BD$762,$T1004,""),IF($G1004=BD$762,$T1004,""))</f>
        <v>#REF!</v>
      </c>
      <c r="BF1004" s="628"/>
      <c r="BG1004" s="843" t="e">
        <f aca="false">IF($AT$44="region",IF($E1004=BG$762,$S1004,""),IF($G1004=BG$762,$S1004,""))</f>
        <v>#REF!</v>
      </c>
      <c r="BH1004" s="843" t="e">
        <f aca="false">IF($AT$44="Region",IF($E1004=BG$762,$T1004,""),IF($G1004=BG$762,$T1004,""))</f>
        <v>#REF!</v>
      </c>
      <c r="BI1004" s="628"/>
      <c r="BJ1004" s="843" t="str">
        <f aca="false">IF($E1004=$BJ$47,S1004,"")</f>
        <v/>
      </c>
      <c r="BK1004" s="843" t="str">
        <f aca="false">IF($E1004=$BJ$47,T1004,"")</f>
        <v/>
      </c>
      <c r="BL1004" s="628"/>
      <c r="BM1004" s="843" t="str">
        <f aca="false">IF($E1004=$BM$47,S1004,"")</f>
        <v/>
      </c>
      <c r="BN1004" s="843" t="str">
        <f aca="false">IF($E1004=$BM$47,T1004,"")</f>
        <v/>
      </c>
      <c r="BO1004" s="628"/>
      <c r="BP1004" s="843" t="str">
        <f aca="false">IF($E1004=$BP$47,S1004,"")</f>
        <v/>
      </c>
      <c r="BQ1004" s="843" t="str">
        <f aca="false">IF($E1004=$BP$47,T1004,"")</f>
        <v/>
      </c>
      <c r="BR1004" s="628"/>
      <c r="BS1004" s="843" t="str">
        <f aca="false">IF($E1004=$BS$47,S1004,"")</f>
        <v/>
      </c>
      <c r="BT1004" s="843" t="str">
        <f aca="false">IF($E1004=$BS$47,T1004,"")</f>
        <v/>
      </c>
      <c r="BU1004" s="628"/>
      <c r="BV1004" s="729"/>
    </row>
    <row r="1005" s="667" customFormat="true" ht="15" hidden="false" customHeight="false" outlineLevel="0" collapsed="false">
      <c r="A1005" s="828" t="n">
        <v>6</v>
      </c>
      <c r="B1005" s="829" t="str">
        <f aca="false">CONCATENATE(E1005,": ",C1005)</f>
        <v>: </v>
      </c>
      <c r="C1005" s="830"/>
      <c r="D1005" s="830"/>
      <c r="E1005" s="831"/>
      <c r="F1005" s="830"/>
      <c r="G1005" s="831"/>
      <c r="H1005" s="832"/>
      <c r="I1005" s="830"/>
      <c r="J1005" s="830"/>
      <c r="K1005" s="833"/>
      <c r="L1005" s="834"/>
      <c r="M1005" s="835"/>
      <c r="N1005" s="837"/>
      <c r="O1005" s="837"/>
      <c r="P1005" s="833"/>
      <c r="Q1005" s="838"/>
      <c r="R1005" s="839"/>
      <c r="S1005" s="840" t="str">
        <f aca="false">IF(R1005="Y","",IF(AND(M1005="",K1005=""),"",IF(M1005="",K1005,M1005)))</f>
        <v/>
      </c>
      <c r="T1005" s="841" t="str">
        <f aca="false">IF(S1005="","",IF($S$1028="Y",U1005,IF(S1005&gt;=$S$1020-$AB$35*$S$1024,IF(S1005&lt;=$S$1020+$AB$35*$S$1024,S1005,""),"")))</f>
        <v/>
      </c>
      <c r="U1005" s="840" t="str">
        <f aca="false">IF(R1005="Y","",IF(AND(M1005="",K1005=""),"",IF(M1005="",K1005*O1005,M1005*O1005)))</f>
        <v/>
      </c>
      <c r="V1005" s="842" t="str">
        <f aca="false">IF(AND(N1005="",L1005=""),"",IF(N1005="",L1005,N1005))</f>
        <v/>
      </c>
      <c r="W1005" s="628"/>
      <c r="X1005" s="628"/>
      <c r="Z1005" s="728"/>
      <c r="AP1005" s="729"/>
      <c r="AQ1005" s="628"/>
      <c r="AR1005" s="628"/>
      <c r="AS1005" s="844"/>
      <c r="AT1005" s="628"/>
      <c r="AU1005" s="843" t="e">
        <f aca="false">IF($AT$44="region",IF($E1005=AU$762,$S1005,""),IF($G1005=AU$762,$S1005,""))</f>
        <v>#REF!</v>
      </c>
      <c r="AV1005" s="843" t="e">
        <f aca="false">IF($AT$44="Region",IF($E1005=AU$762,$T1005,""),IF($G1005=AU$762,$T1005,""))</f>
        <v>#REF!</v>
      </c>
      <c r="AW1005" s="628"/>
      <c r="AX1005" s="843" t="e">
        <f aca="false">IF($AT$44="region",IF($E1005=AX$762,$S1005,""),IF($G1005=AX$762,$S1005,""))</f>
        <v>#REF!</v>
      </c>
      <c r="AY1005" s="843" t="e">
        <f aca="false">IF($AT$44="Region",IF($E1005=AX$762,$T1005,""),IF($G1005=AX$762,$T1005,""))</f>
        <v>#REF!</v>
      </c>
      <c r="AZ1005" s="628"/>
      <c r="BA1005" s="843" t="e">
        <f aca="false">IF($AT$44="region",IF($E1005=BA$762,$S1005,""),IF($G1005=BA$762,$S1005,""))</f>
        <v>#REF!</v>
      </c>
      <c r="BB1005" s="843" t="e">
        <f aca="false">IF($AT$44="Region",IF($E1005=BA$762,$T1005,""),IF($G1005=BA$762,$T1005,""))</f>
        <v>#REF!</v>
      </c>
      <c r="BC1005" s="628"/>
      <c r="BD1005" s="843" t="e">
        <f aca="false">IF($AT$44="region",IF($E1005=BD$762,$S1005,""),IF($G1005=BD$762,$S1005,""))</f>
        <v>#REF!</v>
      </c>
      <c r="BE1005" s="843" t="e">
        <f aca="false">IF($AT$44="Region",IF($E1005=BD$762,$T1005,""),IF($G1005=BD$762,$T1005,""))</f>
        <v>#REF!</v>
      </c>
      <c r="BF1005" s="628"/>
      <c r="BG1005" s="843" t="e">
        <f aca="false">IF($AT$44="region",IF($E1005=BG$762,$S1005,""),IF($G1005=BG$762,$S1005,""))</f>
        <v>#REF!</v>
      </c>
      <c r="BH1005" s="843" t="e">
        <f aca="false">IF($AT$44="Region",IF($E1005=BG$762,$T1005,""),IF($G1005=BG$762,$T1005,""))</f>
        <v>#REF!</v>
      </c>
      <c r="BI1005" s="628"/>
      <c r="BJ1005" s="843" t="str">
        <f aca="false">IF($E1005=$BJ$47,S1005,"")</f>
        <v/>
      </c>
      <c r="BK1005" s="843" t="str">
        <f aca="false">IF($E1005=$BJ$47,T1005,"")</f>
        <v/>
      </c>
      <c r="BL1005" s="628"/>
      <c r="BM1005" s="843" t="str">
        <f aca="false">IF($E1005=$BM$47,S1005,"")</f>
        <v/>
      </c>
      <c r="BN1005" s="843" t="str">
        <f aca="false">IF($E1005=$BM$47,T1005,"")</f>
        <v/>
      </c>
      <c r="BO1005" s="628"/>
      <c r="BP1005" s="843" t="str">
        <f aca="false">IF($E1005=$BP$47,S1005,"")</f>
        <v/>
      </c>
      <c r="BQ1005" s="843" t="str">
        <f aca="false">IF($E1005=$BP$47,T1005,"")</f>
        <v/>
      </c>
      <c r="BR1005" s="628"/>
      <c r="BS1005" s="843" t="str">
        <f aca="false">IF($E1005=$BS$47,S1005,"")</f>
        <v/>
      </c>
      <c r="BT1005" s="843" t="str">
        <f aca="false">IF($E1005=$BS$47,T1005,"")</f>
        <v/>
      </c>
      <c r="BU1005" s="628"/>
      <c r="BV1005" s="729"/>
    </row>
    <row r="1006" s="667" customFormat="true" ht="15" hidden="false" customHeight="false" outlineLevel="0" collapsed="false">
      <c r="A1006" s="828" t="n">
        <v>7</v>
      </c>
      <c r="B1006" s="829" t="str">
        <f aca="false">CONCATENATE(E1006,": ",C1006)</f>
        <v>: </v>
      </c>
      <c r="C1006" s="830"/>
      <c r="D1006" s="830"/>
      <c r="E1006" s="831"/>
      <c r="F1006" s="830"/>
      <c r="G1006" s="831"/>
      <c r="H1006" s="832"/>
      <c r="I1006" s="830"/>
      <c r="J1006" s="830"/>
      <c r="K1006" s="833"/>
      <c r="L1006" s="834"/>
      <c r="M1006" s="835"/>
      <c r="N1006" s="837"/>
      <c r="O1006" s="837"/>
      <c r="P1006" s="833"/>
      <c r="Q1006" s="838"/>
      <c r="R1006" s="839"/>
      <c r="S1006" s="840" t="str">
        <f aca="false">IF(R1006="Y","",IF(AND(M1006="",K1006=""),"",IF(M1006="",K1006,M1006)))</f>
        <v/>
      </c>
      <c r="T1006" s="841" t="str">
        <f aca="false">IF(S1006="","",IF($S$1028="Y",U1006,IF(S1006&gt;=$S$1020-$AB$35*$S$1024,IF(S1006&lt;=$S$1020+$AB$35*$S$1024,S1006,""),"")))</f>
        <v/>
      </c>
      <c r="U1006" s="840" t="str">
        <f aca="false">IF(R1006="Y","",IF(AND(M1006="",K1006=""),"",IF(M1006="",K1006*O1006,M1006*O1006)))</f>
        <v/>
      </c>
      <c r="V1006" s="842" t="str">
        <f aca="false">IF(AND(N1006="",L1006=""),"",IF(N1006="",L1006,N1006))</f>
        <v/>
      </c>
      <c r="W1006" s="628"/>
      <c r="X1006" s="628"/>
      <c r="Z1006" s="728"/>
      <c r="AP1006" s="729"/>
      <c r="AQ1006" s="628"/>
      <c r="AR1006" s="628"/>
      <c r="AS1006" s="844"/>
      <c r="AT1006" s="628"/>
      <c r="AU1006" s="843" t="e">
        <f aca="false">IF($AT$44="region",IF($E1006=AU$762,$S1006,""),IF($G1006=AU$762,$S1006,""))</f>
        <v>#REF!</v>
      </c>
      <c r="AV1006" s="843" t="e">
        <f aca="false">IF($AT$44="Region",IF($E1006=AU$762,$T1006,""),IF($G1006=AU$762,$T1006,""))</f>
        <v>#REF!</v>
      </c>
      <c r="AW1006" s="628"/>
      <c r="AX1006" s="843" t="e">
        <f aca="false">IF($AT$44="region",IF($E1006=AX$762,$S1006,""),IF($G1006=AX$762,$S1006,""))</f>
        <v>#REF!</v>
      </c>
      <c r="AY1006" s="843" t="e">
        <f aca="false">IF($AT$44="Region",IF($E1006=AX$762,$T1006,""),IF($G1006=AX$762,$T1006,""))</f>
        <v>#REF!</v>
      </c>
      <c r="AZ1006" s="628"/>
      <c r="BA1006" s="843" t="e">
        <f aca="false">IF($AT$44="region",IF($E1006=BA$762,$S1006,""),IF($G1006=BA$762,$S1006,""))</f>
        <v>#REF!</v>
      </c>
      <c r="BB1006" s="843" t="e">
        <f aca="false">IF($AT$44="Region",IF($E1006=BA$762,$T1006,""),IF($G1006=BA$762,$T1006,""))</f>
        <v>#REF!</v>
      </c>
      <c r="BC1006" s="628"/>
      <c r="BD1006" s="843" t="e">
        <f aca="false">IF($AT$44="region",IF($E1006=BD$762,$S1006,""),IF($G1006=BD$762,$S1006,""))</f>
        <v>#REF!</v>
      </c>
      <c r="BE1006" s="843" t="e">
        <f aca="false">IF($AT$44="Region",IF($E1006=BD$762,$T1006,""),IF($G1006=BD$762,$T1006,""))</f>
        <v>#REF!</v>
      </c>
      <c r="BF1006" s="628"/>
      <c r="BG1006" s="843" t="e">
        <f aca="false">IF($AT$44="region",IF($E1006=BG$762,$S1006,""),IF($G1006=BG$762,$S1006,""))</f>
        <v>#REF!</v>
      </c>
      <c r="BH1006" s="843" t="e">
        <f aca="false">IF($AT$44="Region",IF($E1006=BG$762,$T1006,""),IF($G1006=BG$762,$T1006,""))</f>
        <v>#REF!</v>
      </c>
      <c r="BI1006" s="628"/>
      <c r="BJ1006" s="843" t="str">
        <f aca="false">IF($E1006=$BJ$47,S1006,"")</f>
        <v/>
      </c>
      <c r="BK1006" s="843" t="str">
        <f aca="false">IF($E1006=$BJ$47,T1006,"")</f>
        <v/>
      </c>
      <c r="BL1006" s="628"/>
      <c r="BM1006" s="843" t="str">
        <f aca="false">IF($E1006=$BM$47,S1006,"")</f>
        <v/>
      </c>
      <c r="BN1006" s="843" t="str">
        <f aca="false">IF($E1006=$BM$47,T1006,"")</f>
        <v/>
      </c>
      <c r="BO1006" s="628"/>
      <c r="BP1006" s="843" t="str">
        <f aca="false">IF($E1006=$BP$47,S1006,"")</f>
        <v/>
      </c>
      <c r="BQ1006" s="843" t="str">
        <f aca="false">IF($E1006=$BP$47,T1006,"")</f>
        <v/>
      </c>
      <c r="BR1006" s="628"/>
      <c r="BS1006" s="843" t="str">
        <f aca="false">IF($E1006=$BS$47,S1006,"")</f>
        <v/>
      </c>
      <c r="BT1006" s="843" t="str">
        <f aca="false">IF($E1006=$BS$47,T1006,"")</f>
        <v/>
      </c>
      <c r="BU1006" s="628"/>
      <c r="BV1006" s="729"/>
    </row>
    <row r="1007" s="667" customFormat="true" ht="15" hidden="false" customHeight="false" outlineLevel="0" collapsed="false">
      <c r="A1007" s="828" t="n">
        <v>8</v>
      </c>
      <c r="B1007" s="829" t="str">
        <f aca="false">CONCATENATE(E1007,": ",C1007)</f>
        <v>: </v>
      </c>
      <c r="C1007" s="830"/>
      <c r="D1007" s="830"/>
      <c r="E1007" s="831"/>
      <c r="F1007" s="830"/>
      <c r="G1007" s="831"/>
      <c r="H1007" s="832"/>
      <c r="I1007" s="830"/>
      <c r="J1007" s="830"/>
      <c r="K1007" s="833"/>
      <c r="L1007" s="834"/>
      <c r="M1007" s="835"/>
      <c r="N1007" s="837"/>
      <c r="O1007" s="837"/>
      <c r="P1007" s="833"/>
      <c r="Q1007" s="838"/>
      <c r="R1007" s="839"/>
      <c r="S1007" s="840" t="str">
        <f aca="false">IF(R1007="Y","",IF(AND(M1007="",K1007=""),"",IF(M1007="",K1007,M1007)))</f>
        <v/>
      </c>
      <c r="T1007" s="841" t="str">
        <f aca="false">IF(S1007="","",IF($S$1028="Y",U1007,IF(S1007&gt;=$S$1020-$AB$35*$S$1024,IF(S1007&lt;=$S$1020+$AB$35*$S$1024,S1007,""),"")))</f>
        <v/>
      </c>
      <c r="U1007" s="840" t="str">
        <f aca="false">IF(R1007="Y","",IF(AND(M1007="",K1007=""),"",IF(M1007="",K1007*O1007,M1007*O1007)))</f>
        <v/>
      </c>
      <c r="V1007" s="842" t="str">
        <f aca="false">IF(AND(N1007="",L1007=""),"",IF(N1007="",L1007,N1007))</f>
        <v/>
      </c>
      <c r="W1007" s="628"/>
      <c r="X1007" s="628"/>
      <c r="Z1007" s="728"/>
      <c r="AP1007" s="729"/>
      <c r="AQ1007" s="628"/>
      <c r="AR1007" s="628"/>
      <c r="AS1007" s="844"/>
      <c r="AT1007" s="628"/>
      <c r="AU1007" s="843" t="e">
        <f aca="false">IF($AT$44="region",IF($E1007=AU$762,$S1007,""),IF($G1007=AU$762,$S1007,""))</f>
        <v>#REF!</v>
      </c>
      <c r="AV1007" s="843" t="e">
        <f aca="false">IF($AT$44="Region",IF($E1007=AU$762,$T1007,""),IF($G1007=AU$762,$T1007,""))</f>
        <v>#REF!</v>
      </c>
      <c r="AW1007" s="628"/>
      <c r="AX1007" s="843" t="e">
        <f aca="false">IF($AT$44="region",IF($E1007=AX$762,$S1007,""),IF($G1007=AX$762,$S1007,""))</f>
        <v>#REF!</v>
      </c>
      <c r="AY1007" s="843" t="e">
        <f aca="false">IF($AT$44="Region",IF($E1007=AX$762,$T1007,""),IF($G1007=AX$762,$T1007,""))</f>
        <v>#REF!</v>
      </c>
      <c r="AZ1007" s="628"/>
      <c r="BA1007" s="843" t="e">
        <f aca="false">IF($AT$44="region",IF($E1007=BA$762,$S1007,""),IF($G1007=BA$762,$S1007,""))</f>
        <v>#REF!</v>
      </c>
      <c r="BB1007" s="843" t="e">
        <f aca="false">IF($AT$44="Region",IF($E1007=BA$762,$T1007,""),IF($G1007=BA$762,$T1007,""))</f>
        <v>#REF!</v>
      </c>
      <c r="BC1007" s="628"/>
      <c r="BD1007" s="843" t="e">
        <f aca="false">IF($AT$44="region",IF($E1007=BD$762,$S1007,""),IF($G1007=BD$762,$S1007,""))</f>
        <v>#REF!</v>
      </c>
      <c r="BE1007" s="843" t="e">
        <f aca="false">IF($AT$44="Region",IF($E1007=BD$762,$T1007,""),IF($G1007=BD$762,$T1007,""))</f>
        <v>#REF!</v>
      </c>
      <c r="BF1007" s="628"/>
      <c r="BG1007" s="843" t="e">
        <f aca="false">IF($AT$44="region",IF($E1007=BG$762,$S1007,""),IF($G1007=BG$762,$S1007,""))</f>
        <v>#REF!</v>
      </c>
      <c r="BH1007" s="843" t="e">
        <f aca="false">IF($AT$44="Region",IF($E1007=BG$762,$T1007,""),IF($G1007=BG$762,$T1007,""))</f>
        <v>#REF!</v>
      </c>
      <c r="BI1007" s="628"/>
      <c r="BJ1007" s="843" t="str">
        <f aca="false">IF($E1007=$BJ$47,S1007,"")</f>
        <v/>
      </c>
      <c r="BK1007" s="843" t="str">
        <f aca="false">IF($E1007=$BJ$47,T1007,"")</f>
        <v/>
      </c>
      <c r="BL1007" s="628"/>
      <c r="BM1007" s="843" t="str">
        <f aca="false">IF($E1007=$BM$47,S1007,"")</f>
        <v/>
      </c>
      <c r="BN1007" s="843" t="str">
        <f aca="false">IF($E1007=$BM$47,T1007,"")</f>
        <v/>
      </c>
      <c r="BO1007" s="628"/>
      <c r="BP1007" s="843" t="str">
        <f aca="false">IF($E1007=$BP$47,S1007,"")</f>
        <v/>
      </c>
      <c r="BQ1007" s="843" t="str">
        <f aca="false">IF($E1007=$BP$47,T1007,"")</f>
        <v/>
      </c>
      <c r="BR1007" s="628"/>
      <c r="BS1007" s="843" t="str">
        <f aca="false">IF($E1007=$BS$47,S1007,"")</f>
        <v/>
      </c>
      <c r="BT1007" s="843" t="str">
        <f aca="false">IF($E1007=$BS$47,T1007,"")</f>
        <v/>
      </c>
      <c r="BU1007" s="628"/>
      <c r="BV1007" s="729"/>
    </row>
    <row r="1008" s="667" customFormat="true" ht="15" hidden="false" customHeight="false" outlineLevel="0" collapsed="false">
      <c r="A1008" s="828" t="n">
        <v>9</v>
      </c>
      <c r="B1008" s="829" t="str">
        <f aca="false">CONCATENATE(E1008,": ",C1008)</f>
        <v>: </v>
      </c>
      <c r="C1008" s="830"/>
      <c r="D1008" s="830"/>
      <c r="E1008" s="831"/>
      <c r="F1008" s="830"/>
      <c r="G1008" s="831"/>
      <c r="H1008" s="832"/>
      <c r="I1008" s="830"/>
      <c r="J1008" s="830"/>
      <c r="K1008" s="833"/>
      <c r="L1008" s="834"/>
      <c r="M1008" s="835"/>
      <c r="N1008" s="837"/>
      <c r="O1008" s="837"/>
      <c r="P1008" s="833"/>
      <c r="Q1008" s="838"/>
      <c r="R1008" s="839"/>
      <c r="S1008" s="840" t="str">
        <f aca="false">IF(R1008="Y","",IF(AND(M1008="",K1008=""),"",IF(M1008="",K1008,M1008)))</f>
        <v/>
      </c>
      <c r="T1008" s="841" t="str">
        <f aca="false">IF(S1008="","",IF($S$1028="Y",U1008,IF(S1008&gt;=$S$1020-$AB$35*$S$1024,IF(S1008&lt;=$S$1020+$AB$35*$S$1024,S1008,""),"")))</f>
        <v/>
      </c>
      <c r="U1008" s="840" t="str">
        <f aca="false">IF(R1008="Y","",IF(AND(M1008="",K1008=""),"",IF(M1008="",K1008*O1008,M1008*O1008)))</f>
        <v/>
      </c>
      <c r="V1008" s="842" t="str">
        <f aca="false">IF(AND(N1008="",L1008=""),"",IF(N1008="",L1008,N1008))</f>
        <v/>
      </c>
      <c r="W1008" s="628"/>
      <c r="X1008" s="628"/>
      <c r="Z1008" s="728"/>
      <c r="AP1008" s="729"/>
      <c r="AQ1008" s="628"/>
      <c r="AR1008" s="628"/>
      <c r="AS1008" s="844"/>
      <c r="AT1008" s="628"/>
      <c r="AU1008" s="843" t="e">
        <f aca="false">IF($AT$44="region",IF($E1008=AU$762,$S1008,""),IF($G1008=AU$762,$S1008,""))</f>
        <v>#REF!</v>
      </c>
      <c r="AV1008" s="843" t="e">
        <f aca="false">IF($AT$44="Region",IF($E1008=AU$762,$T1008,""),IF($G1008=AU$762,$T1008,""))</f>
        <v>#REF!</v>
      </c>
      <c r="AW1008" s="628"/>
      <c r="AX1008" s="843" t="e">
        <f aca="false">IF($AT$44="region",IF($E1008=AX$762,$S1008,""),IF($G1008=AX$762,$S1008,""))</f>
        <v>#REF!</v>
      </c>
      <c r="AY1008" s="843" t="e">
        <f aca="false">IF($AT$44="Region",IF($E1008=AX$762,$T1008,""),IF($G1008=AX$762,$T1008,""))</f>
        <v>#REF!</v>
      </c>
      <c r="AZ1008" s="628"/>
      <c r="BA1008" s="843" t="e">
        <f aca="false">IF($AT$44="region",IF($E1008=BA$762,$S1008,""),IF($G1008=BA$762,$S1008,""))</f>
        <v>#REF!</v>
      </c>
      <c r="BB1008" s="843" t="e">
        <f aca="false">IF($AT$44="Region",IF($E1008=BA$762,$T1008,""),IF($G1008=BA$762,$T1008,""))</f>
        <v>#REF!</v>
      </c>
      <c r="BC1008" s="628"/>
      <c r="BD1008" s="843" t="e">
        <f aca="false">IF($AT$44="region",IF($E1008=BD$762,$S1008,""),IF($G1008=BD$762,$S1008,""))</f>
        <v>#REF!</v>
      </c>
      <c r="BE1008" s="843" t="e">
        <f aca="false">IF($AT$44="Region",IF($E1008=BD$762,$T1008,""),IF($G1008=BD$762,$T1008,""))</f>
        <v>#REF!</v>
      </c>
      <c r="BF1008" s="628"/>
      <c r="BG1008" s="843" t="e">
        <f aca="false">IF($AT$44="region",IF($E1008=BG$762,$S1008,""),IF($G1008=BG$762,$S1008,""))</f>
        <v>#REF!</v>
      </c>
      <c r="BH1008" s="843" t="e">
        <f aca="false">IF($AT$44="Region",IF($E1008=BG$762,$T1008,""),IF($G1008=BG$762,$T1008,""))</f>
        <v>#REF!</v>
      </c>
      <c r="BI1008" s="628"/>
      <c r="BJ1008" s="843" t="str">
        <f aca="false">IF($E1008=$BJ$47,S1008,"")</f>
        <v/>
      </c>
      <c r="BK1008" s="843" t="str">
        <f aca="false">IF($E1008=$BJ$47,T1008,"")</f>
        <v/>
      </c>
      <c r="BL1008" s="628"/>
      <c r="BM1008" s="843" t="str">
        <f aca="false">IF($E1008=$BM$47,S1008,"")</f>
        <v/>
      </c>
      <c r="BN1008" s="843" t="str">
        <f aca="false">IF($E1008=$BM$47,T1008,"")</f>
        <v/>
      </c>
      <c r="BO1008" s="628"/>
      <c r="BP1008" s="843" t="str">
        <f aca="false">IF($E1008=$BP$47,S1008,"")</f>
        <v/>
      </c>
      <c r="BQ1008" s="843" t="str">
        <f aca="false">IF($E1008=$BP$47,T1008,"")</f>
        <v/>
      </c>
      <c r="BR1008" s="628"/>
      <c r="BS1008" s="843" t="str">
        <f aca="false">IF($E1008=$BS$47,S1008,"")</f>
        <v/>
      </c>
      <c r="BT1008" s="843" t="str">
        <f aca="false">IF($E1008=$BS$47,T1008,"")</f>
        <v/>
      </c>
      <c r="BU1008" s="628"/>
      <c r="BV1008" s="729"/>
    </row>
    <row r="1009" s="667" customFormat="true" ht="15" hidden="false" customHeight="false" outlineLevel="0" collapsed="false">
      <c r="A1009" s="828" t="n">
        <v>10</v>
      </c>
      <c r="B1009" s="829" t="str">
        <f aca="false">CONCATENATE(E1009,": ",C1009)</f>
        <v>: </v>
      </c>
      <c r="C1009" s="830"/>
      <c r="D1009" s="830"/>
      <c r="E1009" s="831"/>
      <c r="F1009" s="830"/>
      <c r="G1009" s="831"/>
      <c r="H1009" s="832"/>
      <c r="I1009" s="830"/>
      <c r="J1009" s="830"/>
      <c r="K1009" s="833"/>
      <c r="L1009" s="834"/>
      <c r="M1009" s="835"/>
      <c r="N1009" s="837"/>
      <c r="O1009" s="837"/>
      <c r="P1009" s="833"/>
      <c r="Q1009" s="838"/>
      <c r="R1009" s="839"/>
      <c r="S1009" s="840" t="str">
        <f aca="false">IF(R1009="Y","",IF(AND(M1009="",K1009=""),"",IF(M1009="",K1009,M1009)))</f>
        <v/>
      </c>
      <c r="T1009" s="841" t="str">
        <f aca="false">IF(S1009="","",IF($S$1028="Y",U1009,IF(S1009&gt;=$S$1020-$AB$35*$S$1024,IF(S1009&lt;=$S$1020+$AB$35*$S$1024,S1009,""),"")))</f>
        <v/>
      </c>
      <c r="U1009" s="840" t="str">
        <f aca="false">IF(R1009="Y","",IF(AND(M1009="",K1009=""),"",IF(M1009="",K1009*O1009,M1009*O1009)))</f>
        <v/>
      </c>
      <c r="V1009" s="842" t="str">
        <f aca="false">IF(AND(N1009="",L1009=""),"",IF(N1009="",L1009,N1009))</f>
        <v/>
      </c>
      <c r="W1009" s="628"/>
      <c r="X1009" s="628"/>
      <c r="Z1009" s="728"/>
      <c r="AP1009" s="729"/>
      <c r="AQ1009" s="628"/>
      <c r="AR1009" s="628"/>
      <c r="AS1009" s="844"/>
      <c r="AT1009" s="628"/>
      <c r="AU1009" s="843" t="e">
        <f aca="false">IF($AT$44="region",IF($E1009=AU$762,$S1009,""),IF($G1009=AU$762,$S1009,""))</f>
        <v>#REF!</v>
      </c>
      <c r="AV1009" s="843" t="e">
        <f aca="false">IF($AT$44="Region",IF($E1009=AU$762,$T1009,""),IF($G1009=AU$762,$T1009,""))</f>
        <v>#REF!</v>
      </c>
      <c r="AW1009" s="628"/>
      <c r="AX1009" s="843" t="e">
        <f aca="false">IF($AT$44="region",IF($E1009=AX$762,$S1009,""),IF($G1009=AX$762,$S1009,""))</f>
        <v>#REF!</v>
      </c>
      <c r="AY1009" s="843" t="e">
        <f aca="false">IF($AT$44="Region",IF($E1009=AX$762,$T1009,""),IF($G1009=AX$762,$T1009,""))</f>
        <v>#REF!</v>
      </c>
      <c r="AZ1009" s="628"/>
      <c r="BA1009" s="843" t="e">
        <f aca="false">IF($AT$44="region",IF($E1009=BA$762,$S1009,""),IF($G1009=BA$762,$S1009,""))</f>
        <v>#REF!</v>
      </c>
      <c r="BB1009" s="843" t="e">
        <f aca="false">IF($AT$44="Region",IF($E1009=BA$762,$T1009,""),IF($G1009=BA$762,$T1009,""))</f>
        <v>#REF!</v>
      </c>
      <c r="BC1009" s="628"/>
      <c r="BD1009" s="843" t="e">
        <f aca="false">IF($AT$44="region",IF($E1009=BD$762,$S1009,""),IF($G1009=BD$762,$S1009,""))</f>
        <v>#REF!</v>
      </c>
      <c r="BE1009" s="843" t="e">
        <f aca="false">IF($AT$44="Region",IF($E1009=BD$762,$T1009,""),IF($G1009=BD$762,$T1009,""))</f>
        <v>#REF!</v>
      </c>
      <c r="BF1009" s="628"/>
      <c r="BG1009" s="843" t="e">
        <f aca="false">IF($AT$44="region",IF($E1009=BG$762,$S1009,""),IF($G1009=BG$762,$S1009,""))</f>
        <v>#REF!</v>
      </c>
      <c r="BH1009" s="843" t="e">
        <f aca="false">IF($AT$44="Region",IF($E1009=BG$762,$T1009,""),IF($G1009=BG$762,$T1009,""))</f>
        <v>#REF!</v>
      </c>
      <c r="BI1009" s="628"/>
      <c r="BJ1009" s="843" t="str">
        <f aca="false">IF($E1009=$BJ$47,S1009,"")</f>
        <v/>
      </c>
      <c r="BK1009" s="843" t="str">
        <f aca="false">IF($E1009=$BJ$47,T1009,"")</f>
        <v/>
      </c>
      <c r="BL1009" s="628"/>
      <c r="BM1009" s="843" t="str">
        <f aca="false">IF($E1009=$BM$47,S1009,"")</f>
        <v/>
      </c>
      <c r="BN1009" s="843" t="str">
        <f aca="false">IF($E1009=$BM$47,T1009,"")</f>
        <v/>
      </c>
      <c r="BO1009" s="628"/>
      <c r="BP1009" s="843" t="str">
        <f aca="false">IF($E1009=$BP$47,S1009,"")</f>
        <v/>
      </c>
      <c r="BQ1009" s="843" t="str">
        <f aca="false">IF($E1009=$BP$47,T1009,"")</f>
        <v/>
      </c>
      <c r="BR1009" s="628"/>
      <c r="BS1009" s="843" t="str">
        <f aca="false">IF($E1009=$BS$47,S1009,"")</f>
        <v/>
      </c>
      <c r="BT1009" s="843" t="str">
        <f aca="false">IF($E1009=$BS$47,T1009,"")</f>
        <v/>
      </c>
      <c r="BU1009" s="628"/>
      <c r="BV1009" s="729"/>
    </row>
    <row r="1010" s="667" customFormat="true" ht="15" hidden="false" customHeight="false" outlineLevel="0" collapsed="false">
      <c r="A1010" s="828" t="n">
        <v>11</v>
      </c>
      <c r="B1010" s="829" t="str">
        <f aca="false">CONCATENATE(E1010,": ",C1010)</f>
        <v>: </v>
      </c>
      <c r="C1010" s="830"/>
      <c r="D1010" s="830"/>
      <c r="E1010" s="831"/>
      <c r="F1010" s="830"/>
      <c r="G1010" s="831"/>
      <c r="H1010" s="832"/>
      <c r="I1010" s="830"/>
      <c r="J1010" s="830"/>
      <c r="K1010" s="833"/>
      <c r="L1010" s="834"/>
      <c r="M1010" s="835"/>
      <c r="N1010" s="837"/>
      <c r="O1010" s="837"/>
      <c r="P1010" s="833"/>
      <c r="Q1010" s="838"/>
      <c r="R1010" s="839"/>
      <c r="S1010" s="840" t="str">
        <f aca="false">IF(R1010="Y","",IF(AND(M1010="",K1010=""),"",IF(M1010="",K1010,M1010)))</f>
        <v/>
      </c>
      <c r="T1010" s="841" t="str">
        <f aca="false">IF(S1010="","",IF($S$1028="Y",U1010,IF(S1010&gt;=$S$1020-$AB$35*$S$1024,IF(S1010&lt;=$S$1020+$AB$35*$S$1024,S1010,""),"")))</f>
        <v/>
      </c>
      <c r="U1010" s="840" t="str">
        <f aca="false">IF(R1010="Y","",IF(AND(M1010="",K1010=""),"",IF(M1010="",K1010*O1010,M1010*O1010)))</f>
        <v/>
      </c>
      <c r="V1010" s="842" t="str">
        <f aca="false">IF(AND(N1010="",L1010=""),"",IF(N1010="",L1010,N1010))</f>
        <v/>
      </c>
      <c r="W1010" s="628"/>
      <c r="X1010" s="628"/>
      <c r="Z1010" s="728"/>
      <c r="AP1010" s="729"/>
      <c r="AQ1010" s="628"/>
      <c r="AR1010" s="628"/>
      <c r="AS1010" s="844"/>
      <c r="AT1010" s="628"/>
      <c r="AU1010" s="843" t="e">
        <f aca="false">IF($AT$44="region",IF($E1010=AU$762,$S1010,""),IF($G1010=AU$762,$S1010,""))</f>
        <v>#REF!</v>
      </c>
      <c r="AV1010" s="843" t="e">
        <f aca="false">IF($AT$44="Region",IF($E1010=AU$762,$T1010,""),IF($G1010=AU$762,$T1010,""))</f>
        <v>#REF!</v>
      </c>
      <c r="AW1010" s="628"/>
      <c r="AX1010" s="843" t="e">
        <f aca="false">IF($AT$44="region",IF($E1010=AX$762,$S1010,""),IF($G1010=AX$762,$S1010,""))</f>
        <v>#REF!</v>
      </c>
      <c r="AY1010" s="843" t="e">
        <f aca="false">IF($AT$44="Region",IF($E1010=AX$762,$T1010,""),IF($G1010=AX$762,$T1010,""))</f>
        <v>#REF!</v>
      </c>
      <c r="AZ1010" s="628"/>
      <c r="BA1010" s="843" t="e">
        <f aca="false">IF($AT$44="region",IF($E1010=BA$762,$S1010,""),IF($G1010=BA$762,$S1010,""))</f>
        <v>#REF!</v>
      </c>
      <c r="BB1010" s="843" t="e">
        <f aca="false">IF($AT$44="Region",IF($E1010=BA$762,$T1010,""),IF($G1010=BA$762,$T1010,""))</f>
        <v>#REF!</v>
      </c>
      <c r="BC1010" s="628"/>
      <c r="BD1010" s="843" t="e">
        <f aca="false">IF($AT$44="region",IF($E1010=BD$762,$S1010,""),IF($G1010=BD$762,$S1010,""))</f>
        <v>#REF!</v>
      </c>
      <c r="BE1010" s="843" t="e">
        <f aca="false">IF($AT$44="Region",IF($E1010=BD$762,$T1010,""),IF($G1010=BD$762,$T1010,""))</f>
        <v>#REF!</v>
      </c>
      <c r="BF1010" s="628"/>
      <c r="BG1010" s="843" t="e">
        <f aca="false">IF($AT$44="region",IF($E1010=BG$762,$S1010,""),IF($G1010=BG$762,$S1010,""))</f>
        <v>#REF!</v>
      </c>
      <c r="BH1010" s="843" t="e">
        <f aca="false">IF($AT$44="Region",IF($E1010=BG$762,$T1010,""),IF($G1010=BG$762,$T1010,""))</f>
        <v>#REF!</v>
      </c>
      <c r="BI1010" s="628"/>
      <c r="BJ1010" s="843" t="str">
        <f aca="false">IF($E1010=$BJ$47,S1010,"")</f>
        <v/>
      </c>
      <c r="BK1010" s="843" t="str">
        <f aca="false">IF($E1010=$BJ$47,T1010,"")</f>
        <v/>
      </c>
      <c r="BL1010" s="628"/>
      <c r="BM1010" s="843" t="str">
        <f aca="false">IF($E1010=$BM$47,S1010,"")</f>
        <v/>
      </c>
      <c r="BN1010" s="843" t="str">
        <f aca="false">IF($E1010=$BM$47,T1010,"")</f>
        <v/>
      </c>
      <c r="BO1010" s="628"/>
      <c r="BP1010" s="843" t="str">
        <f aca="false">IF($E1010=$BP$47,S1010,"")</f>
        <v/>
      </c>
      <c r="BQ1010" s="843" t="str">
        <f aca="false">IF($E1010=$BP$47,T1010,"")</f>
        <v/>
      </c>
      <c r="BR1010" s="628"/>
      <c r="BS1010" s="843" t="str">
        <f aca="false">IF($E1010=$BS$47,S1010,"")</f>
        <v/>
      </c>
      <c r="BT1010" s="843" t="str">
        <f aca="false">IF($E1010=$BS$47,T1010,"")</f>
        <v/>
      </c>
      <c r="BU1010" s="628"/>
      <c r="BV1010" s="729"/>
    </row>
    <row r="1011" s="667" customFormat="true" ht="15" hidden="false" customHeight="false" outlineLevel="0" collapsed="false">
      <c r="A1011" s="828" t="n">
        <v>12</v>
      </c>
      <c r="B1011" s="829" t="str">
        <f aca="false">CONCATENATE(E1011,": ",C1011)</f>
        <v>: </v>
      </c>
      <c r="C1011" s="830"/>
      <c r="D1011" s="830"/>
      <c r="E1011" s="831"/>
      <c r="F1011" s="830"/>
      <c r="G1011" s="831"/>
      <c r="H1011" s="832"/>
      <c r="I1011" s="830"/>
      <c r="J1011" s="830"/>
      <c r="K1011" s="833"/>
      <c r="L1011" s="834"/>
      <c r="M1011" s="835"/>
      <c r="N1011" s="837"/>
      <c r="O1011" s="837"/>
      <c r="P1011" s="833"/>
      <c r="Q1011" s="838"/>
      <c r="R1011" s="839"/>
      <c r="S1011" s="840" t="str">
        <f aca="false">IF(R1011="Y","",IF(AND(M1011="",K1011=""),"",IF(M1011="",K1011,M1011)))</f>
        <v/>
      </c>
      <c r="T1011" s="841" t="str">
        <f aca="false">IF(S1011="","",IF($S$1028="Y",U1011,IF(S1011&gt;=$S$1020-$AB$35*$S$1024,IF(S1011&lt;=$S$1020+$AB$35*$S$1024,S1011,""),"")))</f>
        <v/>
      </c>
      <c r="U1011" s="840" t="str">
        <f aca="false">IF(R1011="Y","",IF(AND(M1011="",K1011=""),"",IF(M1011="",K1011*O1011,M1011*O1011)))</f>
        <v/>
      </c>
      <c r="V1011" s="842" t="str">
        <f aca="false">IF(AND(N1011="",L1011=""),"",IF(N1011="",L1011,N1011))</f>
        <v/>
      </c>
      <c r="W1011" s="628"/>
      <c r="X1011" s="628"/>
      <c r="Z1011" s="728"/>
      <c r="AP1011" s="729"/>
      <c r="AQ1011" s="628"/>
      <c r="AR1011" s="628"/>
      <c r="AS1011" s="844"/>
      <c r="AT1011" s="628"/>
      <c r="AU1011" s="843" t="e">
        <f aca="false">IF($AT$44="region",IF($E1011=AU$762,$S1011,""),IF($G1011=AU$762,$S1011,""))</f>
        <v>#REF!</v>
      </c>
      <c r="AV1011" s="843" t="e">
        <f aca="false">IF($AT$44="Region",IF($E1011=AU$762,$T1011,""),IF($G1011=AU$762,$T1011,""))</f>
        <v>#REF!</v>
      </c>
      <c r="AW1011" s="628"/>
      <c r="AX1011" s="843" t="e">
        <f aca="false">IF($AT$44="region",IF($E1011=AX$762,$S1011,""),IF($G1011=AX$762,$S1011,""))</f>
        <v>#REF!</v>
      </c>
      <c r="AY1011" s="843" t="e">
        <f aca="false">IF($AT$44="Region",IF($E1011=AX$762,$T1011,""),IF($G1011=AX$762,$T1011,""))</f>
        <v>#REF!</v>
      </c>
      <c r="AZ1011" s="628"/>
      <c r="BA1011" s="843" t="e">
        <f aca="false">IF($AT$44="region",IF($E1011=BA$762,$S1011,""),IF($G1011=BA$762,$S1011,""))</f>
        <v>#REF!</v>
      </c>
      <c r="BB1011" s="843" t="e">
        <f aca="false">IF($AT$44="Region",IF($E1011=BA$762,$T1011,""),IF($G1011=BA$762,$T1011,""))</f>
        <v>#REF!</v>
      </c>
      <c r="BC1011" s="628"/>
      <c r="BD1011" s="843" t="e">
        <f aca="false">IF($AT$44="region",IF($E1011=BD$762,$S1011,""),IF($G1011=BD$762,$S1011,""))</f>
        <v>#REF!</v>
      </c>
      <c r="BE1011" s="843" t="e">
        <f aca="false">IF($AT$44="Region",IF($E1011=BD$762,$T1011,""),IF($G1011=BD$762,$T1011,""))</f>
        <v>#REF!</v>
      </c>
      <c r="BF1011" s="628"/>
      <c r="BG1011" s="843" t="e">
        <f aca="false">IF($AT$44="region",IF($E1011=BG$762,$S1011,""),IF($G1011=BG$762,$S1011,""))</f>
        <v>#REF!</v>
      </c>
      <c r="BH1011" s="843" t="e">
        <f aca="false">IF($AT$44="Region",IF($E1011=BG$762,$T1011,""),IF($G1011=BG$762,$T1011,""))</f>
        <v>#REF!</v>
      </c>
      <c r="BI1011" s="628"/>
      <c r="BJ1011" s="843" t="str">
        <f aca="false">IF($E1011=$BJ$47,S1011,"")</f>
        <v/>
      </c>
      <c r="BK1011" s="843" t="str">
        <f aca="false">IF($E1011=$BJ$47,T1011,"")</f>
        <v/>
      </c>
      <c r="BL1011" s="628"/>
      <c r="BM1011" s="843" t="str">
        <f aca="false">IF($E1011=$BM$47,S1011,"")</f>
        <v/>
      </c>
      <c r="BN1011" s="843" t="str">
        <f aca="false">IF($E1011=$BM$47,T1011,"")</f>
        <v/>
      </c>
      <c r="BO1011" s="628"/>
      <c r="BP1011" s="843" t="str">
        <f aca="false">IF($E1011=$BP$47,S1011,"")</f>
        <v/>
      </c>
      <c r="BQ1011" s="843" t="str">
        <f aca="false">IF($E1011=$BP$47,T1011,"")</f>
        <v/>
      </c>
      <c r="BR1011" s="628"/>
      <c r="BS1011" s="843" t="str">
        <f aca="false">IF($E1011=$BS$47,S1011,"")</f>
        <v/>
      </c>
      <c r="BT1011" s="843" t="str">
        <f aca="false">IF($E1011=$BS$47,T1011,"")</f>
        <v/>
      </c>
      <c r="BU1011" s="628"/>
      <c r="BV1011" s="729"/>
    </row>
    <row r="1012" s="667" customFormat="true" ht="15" hidden="false" customHeight="false" outlineLevel="0" collapsed="false">
      <c r="A1012" s="828" t="n">
        <v>13</v>
      </c>
      <c r="B1012" s="829" t="str">
        <f aca="false">CONCATENATE(E1012,": ",C1012)</f>
        <v>: </v>
      </c>
      <c r="C1012" s="830"/>
      <c r="D1012" s="830"/>
      <c r="E1012" s="831"/>
      <c r="F1012" s="830"/>
      <c r="G1012" s="831"/>
      <c r="H1012" s="832"/>
      <c r="I1012" s="830"/>
      <c r="J1012" s="830"/>
      <c r="K1012" s="833"/>
      <c r="L1012" s="834"/>
      <c r="M1012" s="833"/>
      <c r="N1012" s="837"/>
      <c r="O1012" s="837"/>
      <c r="P1012" s="833"/>
      <c r="Q1012" s="838"/>
      <c r="R1012" s="839"/>
      <c r="S1012" s="840" t="str">
        <f aca="false">IF(R1012="Y","",IF(AND(M1012="",K1012=""),"",IF(M1012="",K1012,M1012)))</f>
        <v/>
      </c>
      <c r="T1012" s="841" t="str">
        <f aca="false">IF(S1012="","",IF($S$1028="Y",U1012,IF(S1012&gt;=$S$1020-$AB$35*$S$1024,IF(S1012&lt;=$S$1020+$AB$35*$S$1024,S1012,""),"")))</f>
        <v/>
      </c>
      <c r="U1012" s="840" t="str">
        <f aca="false">IF(R1012="Y","",IF(AND(M1012="",K1012=""),"",IF(M1012="",K1012*O1012,M1012*O1012)))</f>
        <v/>
      </c>
      <c r="V1012" s="842" t="str">
        <f aca="false">IF(AND(N1012="",L1012=""),"",IF(N1012="",L1012,N1012))</f>
        <v/>
      </c>
      <c r="W1012" s="628"/>
      <c r="X1012" s="628"/>
      <c r="Z1012" s="728"/>
      <c r="AP1012" s="729"/>
      <c r="AQ1012" s="628"/>
      <c r="AR1012" s="628"/>
      <c r="AS1012" s="844"/>
      <c r="AT1012" s="628"/>
      <c r="AU1012" s="843" t="e">
        <f aca="false">IF($AT$44="region",IF($E1012=AU$762,$S1012,""),IF($G1012=AU$762,$S1012,""))</f>
        <v>#REF!</v>
      </c>
      <c r="AV1012" s="843" t="e">
        <f aca="false">IF($AT$44="Region",IF($E1012=AU$762,$T1012,""),IF($G1012=AU$762,$T1012,""))</f>
        <v>#REF!</v>
      </c>
      <c r="AW1012" s="628"/>
      <c r="AX1012" s="843" t="e">
        <f aca="false">IF($AT$44="region",IF($E1012=AX$762,$S1012,""),IF($G1012=AX$762,$S1012,""))</f>
        <v>#REF!</v>
      </c>
      <c r="AY1012" s="843" t="e">
        <f aca="false">IF($AT$44="Region",IF($E1012=AX$762,$T1012,""),IF($G1012=AX$762,$T1012,""))</f>
        <v>#REF!</v>
      </c>
      <c r="AZ1012" s="628"/>
      <c r="BA1012" s="843" t="e">
        <f aca="false">IF($AT$44="region",IF($E1012=BA$762,$S1012,""),IF($G1012=BA$762,$S1012,""))</f>
        <v>#REF!</v>
      </c>
      <c r="BB1012" s="843" t="e">
        <f aca="false">IF($AT$44="Region",IF($E1012=BA$762,$T1012,""),IF($G1012=BA$762,$T1012,""))</f>
        <v>#REF!</v>
      </c>
      <c r="BC1012" s="628"/>
      <c r="BD1012" s="843" t="e">
        <f aca="false">IF($AT$44="region",IF($E1012=BD$762,$S1012,""),IF($G1012=BD$762,$S1012,""))</f>
        <v>#REF!</v>
      </c>
      <c r="BE1012" s="843" t="e">
        <f aca="false">IF($AT$44="Region",IF($E1012=BD$762,$T1012,""),IF($G1012=BD$762,$T1012,""))</f>
        <v>#REF!</v>
      </c>
      <c r="BF1012" s="628"/>
      <c r="BG1012" s="843" t="e">
        <f aca="false">IF($AT$44="region",IF($E1012=BG$762,$S1012,""),IF($G1012=BG$762,$S1012,""))</f>
        <v>#REF!</v>
      </c>
      <c r="BH1012" s="843" t="e">
        <f aca="false">IF($AT$44="Region",IF($E1012=BG$762,$T1012,""),IF($G1012=BG$762,$T1012,""))</f>
        <v>#REF!</v>
      </c>
      <c r="BI1012" s="628"/>
      <c r="BJ1012" s="843" t="str">
        <f aca="false">IF($E1012=$BJ$47,S1012,"")</f>
        <v/>
      </c>
      <c r="BK1012" s="843" t="str">
        <f aca="false">IF($E1012=$BJ$47,T1012,"")</f>
        <v/>
      </c>
      <c r="BL1012" s="628"/>
      <c r="BM1012" s="843" t="str">
        <f aca="false">IF($E1012=$BM$47,S1012,"")</f>
        <v/>
      </c>
      <c r="BN1012" s="843" t="str">
        <f aca="false">IF($E1012=$BM$47,T1012,"")</f>
        <v/>
      </c>
      <c r="BO1012" s="628"/>
      <c r="BP1012" s="843" t="str">
        <f aca="false">IF($E1012=$BP$47,S1012,"")</f>
        <v/>
      </c>
      <c r="BQ1012" s="843" t="str">
        <f aca="false">IF($E1012=$BP$47,T1012,"")</f>
        <v/>
      </c>
      <c r="BR1012" s="628"/>
      <c r="BS1012" s="843" t="str">
        <f aca="false">IF($E1012=$BS$47,S1012,"")</f>
        <v/>
      </c>
      <c r="BT1012" s="843" t="str">
        <f aca="false">IF($E1012=$BS$47,T1012,"")</f>
        <v/>
      </c>
      <c r="BU1012" s="628"/>
      <c r="BV1012" s="729"/>
    </row>
    <row r="1013" s="667" customFormat="true" ht="15" hidden="false" customHeight="false" outlineLevel="0" collapsed="false">
      <c r="A1013" s="828" t="n">
        <v>14</v>
      </c>
      <c r="B1013" s="829" t="str">
        <f aca="false">CONCATENATE(E1013,": ",C1013)</f>
        <v>: </v>
      </c>
      <c r="C1013" s="830"/>
      <c r="D1013" s="830"/>
      <c r="E1013" s="831"/>
      <c r="F1013" s="830"/>
      <c r="G1013" s="831"/>
      <c r="H1013" s="832"/>
      <c r="I1013" s="830"/>
      <c r="J1013" s="830"/>
      <c r="K1013" s="833"/>
      <c r="L1013" s="834"/>
      <c r="M1013" s="833"/>
      <c r="N1013" s="837"/>
      <c r="O1013" s="837"/>
      <c r="P1013" s="833"/>
      <c r="Q1013" s="838"/>
      <c r="R1013" s="839"/>
      <c r="S1013" s="840" t="str">
        <f aca="false">IF(R1013="Y","",IF(AND(M1013="",K1013=""),"",IF(M1013="",K1013,M1013)))</f>
        <v/>
      </c>
      <c r="T1013" s="841" t="str">
        <f aca="false">IF(S1013="","",IF($S$1028="Y",U1013,IF(S1013&gt;=$S$1020-$AB$35*$S$1024,IF(S1013&lt;=$S$1020+$AB$35*$S$1024,S1013,""),"")))</f>
        <v/>
      </c>
      <c r="U1013" s="840" t="str">
        <f aca="false">IF(R1013="Y","",IF(AND(M1013="",K1013=""),"",IF(M1013="",K1013*O1013,M1013*O1013)))</f>
        <v/>
      </c>
      <c r="V1013" s="842" t="str">
        <f aca="false">IF(AND(N1013="",L1013=""),"",IF(N1013="",L1013,N1013))</f>
        <v/>
      </c>
      <c r="W1013" s="628"/>
      <c r="X1013" s="628"/>
      <c r="Z1013" s="728"/>
      <c r="AP1013" s="729"/>
      <c r="AQ1013" s="628"/>
      <c r="AR1013" s="628"/>
      <c r="AS1013" s="844"/>
      <c r="AT1013" s="628"/>
      <c r="AU1013" s="843" t="e">
        <f aca="false">IF($AT$44="region",IF($E1013=AU$762,$S1013,""),IF($G1013=AU$762,$S1013,""))</f>
        <v>#REF!</v>
      </c>
      <c r="AV1013" s="843" t="e">
        <f aca="false">IF($AT$44="Region",IF($E1013=AU$762,$T1013,""),IF($G1013=AU$762,$T1013,""))</f>
        <v>#REF!</v>
      </c>
      <c r="AW1013" s="628"/>
      <c r="AX1013" s="843" t="e">
        <f aca="false">IF($AT$44="region",IF($E1013=AX$762,$S1013,""),IF($G1013=AX$762,$S1013,""))</f>
        <v>#REF!</v>
      </c>
      <c r="AY1013" s="843" t="e">
        <f aca="false">IF($AT$44="Region",IF($E1013=AX$762,$T1013,""),IF($G1013=AX$762,$T1013,""))</f>
        <v>#REF!</v>
      </c>
      <c r="AZ1013" s="628"/>
      <c r="BA1013" s="843" t="e">
        <f aca="false">IF($AT$44="region",IF($E1013=BA$762,$S1013,""),IF($G1013=BA$762,$S1013,""))</f>
        <v>#REF!</v>
      </c>
      <c r="BB1013" s="843" t="e">
        <f aca="false">IF($AT$44="Region",IF($E1013=BA$762,$T1013,""),IF($G1013=BA$762,$T1013,""))</f>
        <v>#REF!</v>
      </c>
      <c r="BC1013" s="628"/>
      <c r="BD1013" s="843" t="e">
        <f aca="false">IF($AT$44="region",IF($E1013=BD$762,$S1013,""),IF($G1013=BD$762,$S1013,""))</f>
        <v>#REF!</v>
      </c>
      <c r="BE1013" s="843" t="e">
        <f aca="false">IF($AT$44="Region",IF($E1013=BD$762,$T1013,""),IF($G1013=BD$762,$T1013,""))</f>
        <v>#REF!</v>
      </c>
      <c r="BF1013" s="628"/>
      <c r="BG1013" s="843" t="e">
        <f aca="false">IF($AT$44="region",IF($E1013=BG$762,$S1013,""),IF($G1013=BG$762,$S1013,""))</f>
        <v>#REF!</v>
      </c>
      <c r="BH1013" s="843" t="e">
        <f aca="false">IF($AT$44="Region",IF($E1013=BG$762,$T1013,""),IF($G1013=BG$762,$T1013,""))</f>
        <v>#REF!</v>
      </c>
      <c r="BI1013" s="628"/>
      <c r="BJ1013" s="843" t="str">
        <f aca="false">IF($E1013=$BJ$47,S1013,"")</f>
        <v/>
      </c>
      <c r="BK1013" s="843" t="str">
        <f aca="false">IF($E1013=$BJ$47,T1013,"")</f>
        <v/>
      </c>
      <c r="BL1013" s="628"/>
      <c r="BM1013" s="843" t="str">
        <f aca="false">IF($E1013=$BM$47,S1013,"")</f>
        <v/>
      </c>
      <c r="BN1013" s="843" t="str">
        <f aca="false">IF($E1013=$BM$47,T1013,"")</f>
        <v/>
      </c>
      <c r="BO1013" s="628"/>
      <c r="BP1013" s="843" t="str">
        <f aca="false">IF($E1013=$BP$47,S1013,"")</f>
        <v/>
      </c>
      <c r="BQ1013" s="843" t="str">
        <f aca="false">IF($E1013=$BP$47,T1013,"")</f>
        <v/>
      </c>
      <c r="BR1013" s="628"/>
      <c r="BS1013" s="843" t="str">
        <f aca="false">IF($E1013=$BS$47,S1013,"")</f>
        <v/>
      </c>
      <c r="BT1013" s="843" t="str">
        <f aca="false">IF($E1013=$BS$47,T1013,"")</f>
        <v/>
      </c>
      <c r="BU1013" s="628"/>
      <c r="BV1013" s="729"/>
    </row>
    <row r="1014" s="667" customFormat="true" ht="15" hidden="false" customHeight="false" outlineLevel="0" collapsed="false">
      <c r="A1014" s="828" t="n">
        <v>15</v>
      </c>
      <c r="B1014" s="829" t="str">
        <f aca="false">CONCATENATE(E1014,": ",C1014)</f>
        <v>: </v>
      </c>
      <c r="C1014" s="830"/>
      <c r="D1014" s="830"/>
      <c r="E1014" s="831"/>
      <c r="F1014" s="830"/>
      <c r="G1014" s="831"/>
      <c r="H1014" s="832"/>
      <c r="I1014" s="830"/>
      <c r="J1014" s="830"/>
      <c r="K1014" s="833"/>
      <c r="L1014" s="834"/>
      <c r="M1014" s="833"/>
      <c r="N1014" s="837"/>
      <c r="O1014" s="837"/>
      <c r="P1014" s="833"/>
      <c r="Q1014" s="838"/>
      <c r="R1014" s="839"/>
      <c r="S1014" s="840" t="str">
        <f aca="false">IF(R1014="Y","",IF(AND(M1014="",K1014=""),"",IF(M1014="",K1014,M1014)))</f>
        <v/>
      </c>
      <c r="T1014" s="841" t="str">
        <f aca="false">IF(S1014="","",IF($S$1028="Y",U1014,IF(S1014&gt;=$S$1020-$AB$35*$S$1024,IF(S1014&lt;=$S$1020+$AB$35*$S$1024,S1014,""),"")))</f>
        <v/>
      </c>
      <c r="U1014" s="840" t="str">
        <f aca="false">IF(R1014="Y","",IF(AND(M1014="",K1014=""),"",IF(M1014="",K1014*O1014,M1014*O1014)))</f>
        <v/>
      </c>
      <c r="V1014" s="842" t="str">
        <f aca="false">IF(AND(N1014="",L1014=""),"",IF(N1014="",L1014,N1014))</f>
        <v/>
      </c>
      <c r="W1014" s="628"/>
      <c r="X1014" s="628"/>
      <c r="Z1014" s="728"/>
      <c r="AP1014" s="729"/>
      <c r="AQ1014" s="628"/>
      <c r="AR1014" s="628"/>
      <c r="AS1014" s="844"/>
      <c r="AT1014" s="628"/>
      <c r="AU1014" s="843" t="e">
        <f aca="false">IF($AT$44="region",IF($E1014=AU$762,$S1014,""),IF($G1014=AU$762,$S1014,""))</f>
        <v>#REF!</v>
      </c>
      <c r="AV1014" s="843" t="e">
        <f aca="false">IF($AT$44="Region",IF($E1014=AU$762,$T1014,""),IF($G1014=AU$762,$T1014,""))</f>
        <v>#REF!</v>
      </c>
      <c r="AW1014" s="628"/>
      <c r="AX1014" s="843" t="e">
        <f aca="false">IF($AT$44="region",IF($E1014=AX$762,$S1014,""),IF($G1014=AX$762,$S1014,""))</f>
        <v>#REF!</v>
      </c>
      <c r="AY1014" s="843" t="e">
        <f aca="false">IF($AT$44="Region",IF($E1014=AX$762,$T1014,""),IF($G1014=AX$762,$T1014,""))</f>
        <v>#REF!</v>
      </c>
      <c r="AZ1014" s="628"/>
      <c r="BA1014" s="843" t="e">
        <f aca="false">IF($AT$44="region",IF($E1014=BA$762,$S1014,""),IF($G1014=BA$762,$S1014,""))</f>
        <v>#REF!</v>
      </c>
      <c r="BB1014" s="843" t="e">
        <f aca="false">IF($AT$44="Region",IF($E1014=BA$762,$T1014,""),IF($G1014=BA$762,$T1014,""))</f>
        <v>#REF!</v>
      </c>
      <c r="BC1014" s="628"/>
      <c r="BD1014" s="843" t="e">
        <f aca="false">IF($AT$44="region",IF($E1014=BD$762,$S1014,""),IF($G1014=BD$762,$S1014,""))</f>
        <v>#REF!</v>
      </c>
      <c r="BE1014" s="843" t="e">
        <f aca="false">IF($AT$44="Region",IF($E1014=BD$762,$T1014,""),IF($G1014=BD$762,$T1014,""))</f>
        <v>#REF!</v>
      </c>
      <c r="BF1014" s="628"/>
      <c r="BG1014" s="843" t="e">
        <f aca="false">IF($AT$44="region",IF($E1014=BG$762,$S1014,""),IF($G1014=BG$762,$S1014,""))</f>
        <v>#REF!</v>
      </c>
      <c r="BH1014" s="843" t="e">
        <f aca="false">IF($AT$44="Region",IF($E1014=BG$762,$T1014,""),IF($G1014=BG$762,$T1014,""))</f>
        <v>#REF!</v>
      </c>
      <c r="BI1014" s="628"/>
      <c r="BJ1014" s="843" t="str">
        <f aca="false">IF($E1014=$BJ$47,S1014,"")</f>
        <v/>
      </c>
      <c r="BK1014" s="843" t="str">
        <f aca="false">IF($E1014=$BJ$47,T1014,"")</f>
        <v/>
      </c>
      <c r="BL1014" s="628"/>
      <c r="BM1014" s="843" t="str">
        <f aca="false">IF($E1014=$BM$47,S1014,"")</f>
        <v/>
      </c>
      <c r="BN1014" s="843" t="str">
        <f aca="false">IF($E1014=$BM$47,T1014,"")</f>
        <v/>
      </c>
      <c r="BO1014" s="628"/>
      <c r="BP1014" s="843" t="str">
        <f aca="false">IF($E1014=$BP$47,S1014,"")</f>
        <v/>
      </c>
      <c r="BQ1014" s="843" t="str">
        <f aca="false">IF($E1014=$BP$47,T1014,"")</f>
        <v/>
      </c>
      <c r="BR1014" s="628"/>
      <c r="BS1014" s="843" t="str">
        <f aca="false">IF($E1014=$BS$47,S1014,"")</f>
        <v/>
      </c>
      <c r="BT1014" s="843" t="str">
        <f aca="false">IF($E1014=$BS$47,T1014,"")</f>
        <v/>
      </c>
      <c r="BU1014" s="628"/>
      <c r="BV1014" s="729"/>
    </row>
    <row r="1015" s="667" customFormat="true" ht="15" hidden="false" customHeight="false" outlineLevel="0" collapsed="false">
      <c r="A1015" s="828" t="n">
        <v>16</v>
      </c>
      <c r="B1015" s="829" t="str">
        <f aca="false">CONCATENATE(E1015,": ",C1015)</f>
        <v>: </v>
      </c>
      <c r="C1015" s="830"/>
      <c r="D1015" s="830"/>
      <c r="E1015" s="831"/>
      <c r="F1015" s="830"/>
      <c r="G1015" s="831"/>
      <c r="H1015" s="832"/>
      <c r="I1015" s="830"/>
      <c r="J1015" s="830"/>
      <c r="K1015" s="833"/>
      <c r="L1015" s="834"/>
      <c r="M1015" s="833"/>
      <c r="N1015" s="837"/>
      <c r="O1015" s="837"/>
      <c r="P1015" s="833"/>
      <c r="Q1015" s="838"/>
      <c r="R1015" s="839"/>
      <c r="S1015" s="840" t="str">
        <f aca="false">IF(R1015="Y","",IF(AND(M1015="",K1015=""),"",IF(M1015="",K1015,M1015)))</f>
        <v/>
      </c>
      <c r="T1015" s="841" t="str">
        <f aca="false">IF(S1015="","",IF($S$1028="Y",U1015,IF(S1015&gt;=$S$1020-$AB$35*$S$1024,IF(S1015&lt;=$S$1020+$AB$35*$S$1024,S1015,""),"")))</f>
        <v/>
      </c>
      <c r="U1015" s="840" t="str">
        <f aca="false">IF(R1015="Y","",IF(AND(M1015="",K1015=""),"",IF(M1015="",K1015*O1015,M1015*O1015)))</f>
        <v/>
      </c>
      <c r="V1015" s="842" t="str">
        <f aca="false">IF(AND(N1015="",L1015=""),"",IF(N1015="",L1015,N1015))</f>
        <v/>
      </c>
      <c r="W1015" s="628"/>
      <c r="X1015" s="628"/>
      <c r="Z1015" s="728"/>
      <c r="AP1015" s="729"/>
      <c r="AQ1015" s="628"/>
      <c r="AR1015" s="628"/>
      <c r="AS1015" s="844"/>
      <c r="AT1015" s="628"/>
      <c r="AU1015" s="843" t="e">
        <f aca="false">IF($AT$44="region",IF($E1015=AU$762,$S1015,""),IF($G1015=AU$762,$S1015,""))</f>
        <v>#REF!</v>
      </c>
      <c r="AV1015" s="843" t="e">
        <f aca="false">IF($AT$44="Region",IF($E1015=AU$762,$T1015,""),IF($G1015=AU$762,$T1015,""))</f>
        <v>#REF!</v>
      </c>
      <c r="AW1015" s="628"/>
      <c r="AX1015" s="843" t="e">
        <f aca="false">IF($AT$44="region",IF($E1015=AX$762,$S1015,""),IF($G1015=AX$762,$S1015,""))</f>
        <v>#REF!</v>
      </c>
      <c r="AY1015" s="843" t="e">
        <f aca="false">IF($AT$44="Region",IF($E1015=AX$762,$T1015,""),IF($G1015=AX$762,$T1015,""))</f>
        <v>#REF!</v>
      </c>
      <c r="AZ1015" s="628"/>
      <c r="BA1015" s="843" t="e">
        <f aca="false">IF($AT$44="region",IF($E1015=BA$762,$S1015,""),IF($G1015=BA$762,$S1015,""))</f>
        <v>#REF!</v>
      </c>
      <c r="BB1015" s="843" t="e">
        <f aca="false">IF($AT$44="Region",IF($E1015=BA$762,$T1015,""),IF($G1015=BA$762,$T1015,""))</f>
        <v>#REF!</v>
      </c>
      <c r="BC1015" s="628"/>
      <c r="BD1015" s="843" t="e">
        <f aca="false">IF($AT$44="region",IF($E1015=BD$762,$S1015,""),IF($G1015=BD$762,$S1015,""))</f>
        <v>#REF!</v>
      </c>
      <c r="BE1015" s="843" t="e">
        <f aca="false">IF($AT$44="Region",IF($E1015=BD$762,$T1015,""),IF($G1015=BD$762,$T1015,""))</f>
        <v>#REF!</v>
      </c>
      <c r="BF1015" s="628"/>
      <c r="BG1015" s="843" t="e">
        <f aca="false">IF($AT$44="region",IF($E1015=BG$762,$S1015,""),IF($G1015=BG$762,$S1015,""))</f>
        <v>#REF!</v>
      </c>
      <c r="BH1015" s="843" t="e">
        <f aca="false">IF($AT$44="Region",IF($E1015=BG$762,$T1015,""),IF($G1015=BG$762,$T1015,""))</f>
        <v>#REF!</v>
      </c>
      <c r="BI1015" s="628"/>
      <c r="BJ1015" s="843" t="str">
        <f aca="false">IF($E1015=$BJ$47,S1015,"")</f>
        <v/>
      </c>
      <c r="BK1015" s="843" t="str">
        <f aca="false">IF($E1015=$BJ$47,T1015,"")</f>
        <v/>
      </c>
      <c r="BL1015" s="628"/>
      <c r="BM1015" s="843" t="str">
        <f aca="false">IF($E1015=$BM$47,S1015,"")</f>
        <v/>
      </c>
      <c r="BN1015" s="843" t="str">
        <f aca="false">IF($E1015=$BM$47,T1015,"")</f>
        <v/>
      </c>
      <c r="BO1015" s="628"/>
      <c r="BP1015" s="843" t="str">
        <f aca="false">IF($E1015=$BP$47,S1015,"")</f>
        <v/>
      </c>
      <c r="BQ1015" s="843" t="str">
        <f aca="false">IF($E1015=$BP$47,T1015,"")</f>
        <v/>
      </c>
      <c r="BR1015" s="628"/>
      <c r="BS1015" s="843" t="str">
        <f aca="false">IF($E1015=$BS$47,S1015,"")</f>
        <v/>
      </c>
      <c r="BT1015" s="843" t="str">
        <f aca="false">IF($E1015=$BS$47,T1015,"")</f>
        <v/>
      </c>
      <c r="BU1015" s="628"/>
      <c r="BV1015" s="729"/>
    </row>
    <row r="1016" s="667" customFormat="true" ht="15" hidden="false" customHeight="false" outlineLevel="0" collapsed="false">
      <c r="A1016" s="828" t="n">
        <v>17</v>
      </c>
      <c r="B1016" s="829" t="str">
        <f aca="false">CONCATENATE(E1016,": ",C1016)</f>
        <v>: </v>
      </c>
      <c r="C1016" s="830"/>
      <c r="D1016" s="830"/>
      <c r="E1016" s="831"/>
      <c r="F1016" s="830"/>
      <c r="G1016" s="831"/>
      <c r="H1016" s="832"/>
      <c r="I1016" s="830"/>
      <c r="J1016" s="830"/>
      <c r="K1016" s="833"/>
      <c r="L1016" s="834"/>
      <c r="M1016" s="833"/>
      <c r="N1016" s="837"/>
      <c r="O1016" s="837"/>
      <c r="P1016" s="833"/>
      <c r="Q1016" s="838"/>
      <c r="R1016" s="839"/>
      <c r="S1016" s="840" t="str">
        <f aca="false">IF(R1016="Y","",IF(AND(M1016="",K1016=""),"",IF(M1016="",K1016,M1016)))</f>
        <v/>
      </c>
      <c r="T1016" s="841" t="str">
        <f aca="false">IF(S1016="","",IF($S$1028="Y",U1016,IF(S1016&gt;=$S$1020-$AB$35*$S$1024,IF(S1016&lt;=$S$1020+$AB$35*$S$1024,S1016,""),"")))</f>
        <v/>
      </c>
      <c r="U1016" s="840" t="str">
        <f aca="false">IF(R1016="Y","",IF(AND(M1016="",K1016=""),"",IF(M1016="",K1016*O1016,M1016*O1016)))</f>
        <v/>
      </c>
      <c r="V1016" s="842" t="str">
        <f aca="false">IF(AND(N1016="",L1016=""),"",IF(N1016="",L1016,N1016))</f>
        <v/>
      </c>
      <c r="W1016" s="628"/>
      <c r="X1016" s="628"/>
      <c r="Z1016" s="728"/>
      <c r="AP1016" s="729"/>
      <c r="AQ1016" s="628"/>
      <c r="AR1016" s="628"/>
      <c r="AS1016" s="844"/>
      <c r="AT1016" s="628"/>
      <c r="AU1016" s="843" t="e">
        <f aca="false">IF($AT$44="region",IF($E1016=AU$762,$S1016,""),IF($G1016=AU$762,$S1016,""))</f>
        <v>#REF!</v>
      </c>
      <c r="AV1016" s="843" t="e">
        <f aca="false">IF($AT$44="Region",IF($E1016=AU$762,$T1016,""),IF($G1016=AU$762,$T1016,""))</f>
        <v>#REF!</v>
      </c>
      <c r="AW1016" s="628"/>
      <c r="AX1016" s="843" t="e">
        <f aca="false">IF($AT$44="region",IF($E1016=AX$762,$S1016,""),IF($G1016=AX$762,$S1016,""))</f>
        <v>#REF!</v>
      </c>
      <c r="AY1016" s="843" t="e">
        <f aca="false">IF($AT$44="Region",IF($E1016=AX$762,$T1016,""),IF($G1016=AX$762,$T1016,""))</f>
        <v>#REF!</v>
      </c>
      <c r="AZ1016" s="628"/>
      <c r="BA1016" s="843" t="e">
        <f aca="false">IF($AT$44="region",IF($E1016=BA$762,$S1016,""),IF($G1016=BA$762,$S1016,""))</f>
        <v>#REF!</v>
      </c>
      <c r="BB1016" s="843" t="e">
        <f aca="false">IF($AT$44="Region",IF($E1016=BA$762,$T1016,""),IF($G1016=BA$762,$T1016,""))</f>
        <v>#REF!</v>
      </c>
      <c r="BC1016" s="628"/>
      <c r="BD1016" s="843" t="e">
        <f aca="false">IF($AT$44="region",IF($E1016=BD$762,$S1016,""),IF($G1016=BD$762,$S1016,""))</f>
        <v>#REF!</v>
      </c>
      <c r="BE1016" s="843" t="e">
        <f aca="false">IF($AT$44="Region",IF($E1016=BD$762,$T1016,""),IF($G1016=BD$762,$T1016,""))</f>
        <v>#REF!</v>
      </c>
      <c r="BF1016" s="628"/>
      <c r="BG1016" s="843" t="e">
        <f aca="false">IF($AT$44="region",IF($E1016=BG$762,$S1016,""),IF($G1016=BG$762,$S1016,""))</f>
        <v>#REF!</v>
      </c>
      <c r="BH1016" s="843" t="e">
        <f aca="false">IF($AT$44="Region",IF($E1016=BG$762,$T1016,""),IF($G1016=BG$762,$T1016,""))</f>
        <v>#REF!</v>
      </c>
      <c r="BI1016" s="628"/>
      <c r="BJ1016" s="843" t="str">
        <f aca="false">IF($E1016=$BJ$47,S1016,"")</f>
        <v/>
      </c>
      <c r="BK1016" s="843" t="str">
        <f aca="false">IF($E1016=$BJ$47,T1016,"")</f>
        <v/>
      </c>
      <c r="BL1016" s="628"/>
      <c r="BM1016" s="843" t="str">
        <f aca="false">IF($E1016=$BM$47,S1016,"")</f>
        <v/>
      </c>
      <c r="BN1016" s="843" t="str">
        <f aca="false">IF($E1016=$BM$47,T1016,"")</f>
        <v/>
      </c>
      <c r="BO1016" s="628"/>
      <c r="BP1016" s="843" t="str">
        <f aca="false">IF($E1016=$BP$47,S1016,"")</f>
        <v/>
      </c>
      <c r="BQ1016" s="843" t="str">
        <f aca="false">IF($E1016=$BP$47,T1016,"")</f>
        <v/>
      </c>
      <c r="BR1016" s="628"/>
      <c r="BS1016" s="843" t="str">
        <f aca="false">IF($E1016=$BS$47,S1016,"")</f>
        <v/>
      </c>
      <c r="BT1016" s="843" t="str">
        <f aca="false">IF($E1016=$BS$47,T1016,"")</f>
        <v/>
      </c>
      <c r="BU1016" s="628"/>
      <c r="BV1016" s="729"/>
    </row>
    <row r="1017" s="667" customFormat="true" ht="15" hidden="false" customHeight="false" outlineLevel="0" collapsed="false">
      <c r="A1017" s="828" t="n">
        <v>18</v>
      </c>
      <c r="B1017" s="829" t="str">
        <f aca="false">CONCATENATE(E1017,": ",C1017)</f>
        <v>: </v>
      </c>
      <c r="C1017" s="830"/>
      <c r="D1017" s="830"/>
      <c r="E1017" s="831"/>
      <c r="F1017" s="830"/>
      <c r="G1017" s="831"/>
      <c r="H1017" s="832"/>
      <c r="I1017" s="830"/>
      <c r="J1017" s="830"/>
      <c r="K1017" s="833"/>
      <c r="L1017" s="833"/>
      <c r="M1017" s="833"/>
      <c r="N1017" s="837"/>
      <c r="O1017" s="837"/>
      <c r="P1017" s="833"/>
      <c r="Q1017" s="838"/>
      <c r="R1017" s="839"/>
      <c r="S1017" s="840" t="str">
        <f aca="false">IF(R1017="Y","",IF(AND(M1017="",K1017=""),"",IF(M1017="",K1017,M1017)))</f>
        <v/>
      </c>
      <c r="T1017" s="841" t="str">
        <f aca="false">IF(S1017="","",IF($S$1028="Y",U1017,IF(S1017&gt;=$S$1020-$AB$35*$S$1024,IF(S1017&lt;=$S$1020+$AB$35*$S$1024,S1017,""),"")))</f>
        <v/>
      </c>
      <c r="U1017" s="840" t="str">
        <f aca="false">IF(R1017="Y","",IF(AND(M1017="",K1017=""),"",IF(M1017="",K1017*O1017,M1017*O1017)))</f>
        <v/>
      </c>
      <c r="V1017" s="842" t="str">
        <f aca="false">IF(AND(N1017="",L1017=""),"",IF(N1017="",L1017,N1017))</f>
        <v/>
      </c>
      <c r="W1017" s="628"/>
      <c r="X1017" s="628"/>
      <c r="Z1017" s="728"/>
      <c r="AP1017" s="729"/>
      <c r="AQ1017" s="628"/>
      <c r="AR1017" s="628"/>
      <c r="AS1017" s="844"/>
      <c r="AT1017" s="628"/>
      <c r="AU1017" s="843" t="e">
        <f aca="false">IF($AT$44="region",IF($E1017=AU$762,$S1017,""),IF($G1017=AU$762,$S1017,""))</f>
        <v>#REF!</v>
      </c>
      <c r="AV1017" s="843" t="e">
        <f aca="false">IF($AT$44="Region",IF($E1017=AU$762,$T1017,""),IF($G1017=AU$762,$T1017,""))</f>
        <v>#REF!</v>
      </c>
      <c r="AW1017" s="628"/>
      <c r="AX1017" s="843" t="e">
        <f aca="false">IF($AT$44="region",IF($E1017=AX$762,$S1017,""),IF($G1017=AX$762,$S1017,""))</f>
        <v>#REF!</v>
      </c>
      <c r="AY1017" s="843" t="e">
        <f aca="false">IF($AT$44="Region",IF($E1017=AX$762,$T1017,""),IF($G1017=AX$762,$T1017,""))</f>
        <v>#REF!</v>
      </c>
      <c r="AZ1017" s="628"/>
      <c r="BA1017" s="843" t="e">
        <f aca="false">IF($AT$44="region",IF($E1017=BA$762,$S1017,""),IF($G1017=BA$762,$S1017,""))</f>
        <v>#REF!</v>
      </c>
      <c r="BB1017" s="843" t="e">
        <f aca="false">IF($AT$44="Region",IF($E1017=BA$762,$T1017,""),IF($G1017=BA$762,$T1017,""))</f>
        <v>#REF!</v>
      </c>
      <c r="BC1017" s="628"/>
      <c r="BD1017" s="843" t="e">
        <f aca="false">IF($AT$44="region",IF($E1017=BD$762,$S1017,""),IF($G1017=BD$762,$S1017,""))</f>
        <v>#REF!</v>
      </c>
      <c r="BE1017" s="843" t="e">
        <f aca="false">IF($AT$44="Region",IF($E1017=BD$762,$T1017,""),IF($G1017=BD$762,$T1017,""))</f>
        <v>#REF!</v>
      </c>
      <c r="BF1017" s="628"/>
      <c r="BG1017" s="843" t="e">
        <f aca="false">IF($AT$44="region",IF($E1017=BG$762,$S1017,""),IF($G1017=BG$762,$S1017,""))</f>
        <v>#REF!</v>
      </c>
      <c r="BH1017" s="843" t="e">
        <f aca="false">IF($AT$44="Region",IF($E1017=BG$762,$T1017,""),IF($G1017=BG$762,$T1017,""))</f>
        <v>#REF!</v>
      </c>
      <c r="BI1017" s="628"/>
      <c r="BJ1017" s="843" t="str">
        <f aca="false">IF($E1017=$BJ$47,S1017,"")</f>
        <v/>
      </c>
      <c r="BK1017" s="843" t="str">
        <f aca="false">IF($E1017=$BJ$47,T1017,"")</f>
        <v/>
      </c>
      <c r="BL1017" s="628"/>
      <c r="BM1017" s="843" t="str">
        <f aca="false">IF($E1017=$BM$47,S1017,"")</f>
        <v/>
      </c>
      <c r="BN1017" s="843" t="str">
        <f aca="false">IF($E1017=$BM$47,T1017,"")</f>
        <v/>
      </c>
      <c r="BO1017" s="628"/>
      <c r="BP1017" s="843" t="str">
        <f aca="false">IF($E1017=$BP$47,S1017,"")</f>
        <v/>
      </c>
      <c r="BQ1017" s="843" t="str">
        <f aca="false">IF($E1017=$BP$47,T1017,"")</f>
        <v/>
      </c>
      <c r="BR1017" s="628"/>
      <c r="BS1017" s="843" t="str">
        <f aca="false">IF($E1017=$BS$47,S1017,"")</f>
        <v/>
      </c>
      <c r="BT1017" s="843" t="str">
        <f aca="false">IF($E1017=$BS$47,T1017,"")</f>
        <v/>
      </c>
      <c r="BU1017" s="628"/>
      <c r="BV1017" s="729"/>
    </row>
    <row r="1018" s="667" customFormat="true" ht="15" hidden="false" customHeight="false" outlineLevel="0" collapsed="false">
      <c r="A1018" s="828" t="n">
        <v>19</v>
      </c>
      <c r="B1018" s="829" t="str">
        <f aca="false">CONCATENATE(E1018,": ",C1018)</f>
        <v>: </v>
      </c>
      <c r="C1018" s="830"/>
      <c r="D1018" s="830"/>
      <c r="E1018" s="831"/>
      <c r="F1018" s="830"/>
      <c r="G1018" s="831"/>
      <c r="H1018" s="832"/>
      <c r="I1018" s="830"/>
      <c r="J1018" s="830"/>
      <c r="K1018" s="833"/>
      <c r="L1018" s="833"/>
      <c r="M1018" s="833"/>
      <c r="N1018" s="837"/>
      <c r="O1018" s="837"/>
      <c r="P1018" s="833"/>
      <c r="Q1018" s="838"/>
      <c r="R1018" s="839"/>
      <c r="S1018" s="840" t="str">
        <f aca="false">IF(R1018="Y","",IF(AND(M1018="",K1018=""),"",IF(M1018="",K1018,M1018)))</f>
        <v/>
      </c>
      <c r="T1018" s="841" t="str">
        <f aca="false">IF(S1018="","",IF($S$1028="Y",U1018,IF(S1018&gt;=$S$1020-$AB$35*$S$1024,IF(S1018&lt;=$S$1020+$AB$35*$S$1024,S1018,""),"")))</f>
        <v/>
      </c>
      <c r="U1018" s="840" t="str">
        <f aca="false">IF(R1018="Y","",IF(AND(M1018="",K1018=""),"",IF(M1018="",K1018*O1018,M1018*O1018)))</f>
        <v/>
      </c>
      <c r="V1018" s="842" t="str">
        <f aca="false">IF(AND(N1018="",L1018=""),"",IF(N1018="",L1018,N1018))</f>
        <v/>
      </c>
      <c r="W1018" s="628"/>
      <c r="X1018" s="628"/>
      <c r="Z1018" s="728"/>
      <c r="AP1018" s="729"/>
      <c r="AQ1018" s="628"/>
      <c r="AR1018" s="628"/>
      <c r="AS1018" s="844"/>
      <c r="AT1018" s="628"/>
      <c r="AU1018" s="843" t="e">
        <f aca="false">IF($AT$44="region",IF($E1018=AU$762,$S1018,""),IF($G1018=AU$762,$S1018,""))</f>
        <v>#REF!</v>
      </c>
      <c r="AV1018" s="843" t="e">
        <f aca="false">IF($AT$44="Region",IF($E1018=AU$762,$T1018,""),IF($G1018=AU$762,$T1018,""))</f>
        <v>#REF!</v>
      </c>
      <c r="AW1018" s="628"/>
      <c r="AX1018" s="843" t="e">
        <f aca="false">IF($AT$44="region",IF($E1018=AX$762,$S1018,""),IF($G1018=AX$762,$S1018,""))</f>
        <v>#REF!</v>
      </c>
      <c r="AY1018" s="843" t="e">
        <f aca="false">IF($AT$44="Region",IF($E1018=AX$762,$T1018,""),IF($G1018=AX$762,$T1018,""))</f>
        <v>#REF!</v>
      </c>
      <c r="AZ1018" s="628"/>
      <c r="BA1018" s="843" t="e">
        <f aca="false">IF($AT$44="region",IF($E1018=BA$762,$S1018,""),IF($G1018=BA$762,$S1018,""))</f>
        <v>#REF!</v>
      </c>
      <c r="BB1018" s="843" t="e">
        <f aca="false">IF($AT$44="Region",IF($E1018=BA$762,$T1018,""),IF($G1018=BA$762,$T1018,""))</f>
        <v>#REF!</v>
      </c>
      <c r="BC1018" s="628"/>
      <c r="BD1018" s="843" t="e">
        <f aca="false">IF($AT$44="region",IF($E1018=BD$762,$S1018,""),IF($G1018=BD$762,$S1018,""))</f>
        <v>#REF!</v>
      </c>
      <c r="BE1018" s="843" t="e">
        <f aca="false">IF($AT$44="Region",IF($E1018=BD$762,$T1018,""),IF($G1018=BD$762,$T1018,""))</f>
        <v>#REF!</v>
      </c>
      <c r="BF1018" s="628"/>
      <c r="BG1018" s="843" t="e">
        <f aca="false">IF($AT$44="region",IF($E1018=BG$762,$S1018,""),IF($G1018=BG$762,$S1018,""))</f>
        <v>#REF!</v>
      </c>
      <c r="BH1018" s="843" t="e">
        <f aca="false">IF($AT$44="Region",IF($E1018=BG$762,$T1018,""),IF($G1018=BG$762,$T1018,""))</f>
        <v>#REF!</v>
      </c>
      <c r="BI1018" s="628"/>
      <c r="BJ1018" s="843" t="str">
        <f aca="false">IF($E1018=$BJ$47,S1018,"")</f>
        <v/>
      </c>
      <c r="BK1018" s="843" t="str">
        <f aca="false">IF($E1018=$BJ$47,T1018,"")</f>
        <v/>
      </c>
      <c r="BL1018" s="628"/>
      <c r="BM1018" s="843" t="str">
        <f aca="false">IF($E1018=$BM$47,S1018,"")</f>
        <v/>
      </c>
      <c r="BN1018" s="843" t="str">
        <f aca="false">IF($E1018=$BM$47,T1018,"")</f>
        <v/>
      </c>
      <c r="BO1018" s="628"/>
      <c r="BP1018" s="843" t="str">
        <f aca="false">IF($E1018=$BP$47,S1018,"")</f>
        <v/>
      </c>
      <c r="BQ1018" s="843" t="str">
        <f aca="false">IF($E1018=$BP$47,T1018,"")</f>
        <v/>
      </c>
      <c r="BR1018" s="628"/>
      <c r="BS1018" s="843" t="str">
        <f aca="false">IF($E1018=$BS$47,S1018,"")</f>
        <v/>
      </c>
      <c r="BT1018" s="843" t="str">
        <f aca="false">IF($E1018=$BS$47,T1018,"")</f>
        <v/>
      </c>
      <c r="BU1018" s="628"/>
      <c r="BV1018" s="729"/>
    </row>
    <row r="1019" s="667" customFormat="true" ht="15" hidden="false" customHeight="false" outlineLevel="0" collapsed="false">
      <c r="A1019" s="828" t="n">
        <v>20</v>
      </c>
      <c r="B1019" s="829" t="str">
        <f aca="false">CONCATENATE(E1019,": ",C1019)</f>
        <v>: </v>
      </c>
      <c r="C1019" s="830"/>
      <c r="D1019" s="830"/>
      <c r="E1019" s="831"/>
      <c r="F1019" s="830"/>
      <c r="G1019" s="831"/>
      <c r="H1019" s="832"/>
      <c r="I1019" s="830"/>
      <c r="J1019" s="830"/>
      <c r="K1019" s="833"/>
      <c r="L1019" s="833"/>
      <c r="M1019" s="833"/>
      <c r="N1019" s="837"/>
      <c r="O1019" s="837"/>
      <c r="P1019" s="833"/>
      <c r="Q1019" s="838"/>
      <c r="R1019" s="839"/>
      <c r="S1019" s="840" t="str">
        <f aca="false">IF(R1019="Y","",IF(AND(M1019="",K1019=""),"",IF(M1019="",K1019,M1019)))</f>
        <v/>
      </c>
      <c r="T1019" s="841" t="str">
        <f aca="false">IF(S1019="","",IF($S$1028="Y",U1019,IF(S1019&gt;=$S$1020-$AB$35*$S$1024,IF(S1019&lt;=$S$1020+$AB$35*$S$1024,S1019,""),"")))</f>
        <v/>
      </c>
      <c r="U1019" s="840" t="str">
        <f aca="false">IF(R1019="Y","",IF(AND(M1019="",K1019=""),"",IF(M1019="",K1019*O1019,M1019*O1019)))</f>
        <v/>
      </c>
      <c r="V1019" s="842" t="str">
        <f aca="false">IF(AND(N1019="",L1019=""),"",IF(N1019="",L1019,N1019))</f>
        <v/>
      </c>
      <c r="W1019" s="628"/>
      <c r="X1019" s="628"/>
      <c r="Z1019" s="728"/>
      <c r="AP1019" s="729"/>
      <c r="AQ1019" s="628"/>
      <c r="AR1019" s="628"/>
      <c r="AS1019" s="844"/>
      <c r="AT1019" s="628"/>
      <c r="AU1019" s="843" t="e">
        <f aca="false">IF($AT$44="region",IF($E1019=AU$762,$S1019,""),IF($G1019=AU$762,$S1019,""))</f>
        <v>#REF!</v>
      </c>
      <c r="AV1019" s="843" t="e">
        <f aca="false">IF($AT$44="Region",IF($E1019=AU$762,$T1019,""),IF($G1019=AU$762,$T1019,""))</f>
        <v>#REF!</v>
      </c>
      <c r="AW1019" s="628"/>
      <c r="AX1019" s="843" t="e">
        <f aca="false">IF($AT$44="region",IF($E1019=AX$762,$S1019,""),IF($G1019=AX$762,$S1019,""))</f>
        <v>#REF!</v>
      </c>
      <c r="AY1019" s="843" t="e">
        <f aca="false">IF($AT$44="Region",IF($E1019=AX$762,$T1019,""),IF($G1019=AX$762,$T1019,""))</f>
        <v>#REF!</v>
      </c>
      <c r="AZ1019" s="628"/>
      <c r="BA1019" s="843" t="e">
        <f aca="false">IF($AT$44="region",IF($E1019=BA$762,$S1019,""),IF($G1019=BA$762,$S1019,""))</f>
        <v>#REF!</v>
      </c>
      <c r="BB1019" s="843" t="e">
        <f aca="false">IF($AT$44="Region",IF($E1019=BA$762,$T1019,""),IF($G1019=BA$762,$T1019,""))</f>
        <v>#REF!</v>
      </c>
      <c r="BC1019" s="628"/>
      <c r="BD1019" s="843" t="e">
        <f aca="false">IF($AT$44="region",IF($E1019=BD$762,$S1019,""),IF($G1019=BD$762,$S1019,""))</f>
        <v>#REF!</v>
      </c>
      <c r="BE1019" s="843" t="e">
        <f aca="false">IF($AT$44="Region",IF($E1019=BD$762,$T1019,""),IF($G1019=BD$762,$T1019,""))</f>
        <v>#REF!</v>
      </c>
      <c r="BF1019" s="628"/>
      <c r="BG1019" s="843" t="e">
        <f aca="false">IF($AT$44="region",IF($E1019=BG$762,$S1019,""),IF($G1019=BG$762,$S1019,""))</f>
        <v>#REF!</v>
      </c>
      <c r="BH1019" s="843" t="e">
        <f aca="false">IF($AT$44="Region",IF($E1019=BG$762,$T1019,""),IF($G1019=BG$762,$T1019,""))</f>
        <v>#REF!</v>
      </c>
      <c r="BI1019" s="628"/>
      <c r="BJ1019" s="843" t="str">
        <f aca="false">IF($E1019=$BJ$47,S1019,"")</f>
        <v/>
      </c>
      <c r="BK1019" s="843" t="str">
        <f aca="false">IF($E1019=$BJ$47,T1019,"")</f>
        <v/>
      </c>
      <c r="BL1019" s="628"/>
      <c r="BM1019" s="843" t="str">
        <f aca="false">IF($E1019=$BM$47,S1019,"")</f>
        <v/>
      </c>
      <c r="BN1019" s="843" t="str">
        <f aca="false">IF($E1019=$BM$47,T1019,"")</f>
        <v/>
      </c>
      <c r="BO1019" s="628"/>
      <c r="BP1019" s="843" t="str">
        <f aca="false">IF($E1019=$BP$47,S1019,"")</f>
        <v/>
      </c>
      <c r="BQ1019" s="843" t="str">
        <f aca="false">IF($E1019=$BP$47,T1019,"")</f>
        <v/>
      </c>
      <c r="BR1019" s="628"/>
      <c r="BS1019" s="843" t="str">
        <f aca="false">IF($E1019=$BS$47,S1019,"")</f>
        <v/>
      </c>
      <c r="BT1019" s="843" t="str">
        <f aca="false">IF($E1019=$BS$47,T1019,"")</f>
        <v/>
      </c>
      <c r="BU1019" s="628"/>
      <c r="BV1019" s="729"/>
    </row>
    <row r="1020" s="667" customFormat="true" ht="15" hidden="false" customHeight="false" outlineLevel="0" collapsed="false">
      <c r="A1020" s="846"/>
      <c r="B1020" s="847" t="s">
        <v>409</v>
      </c>
      <c r="C1020" s="848"/>
      <c r="D1020" s="848"/>
      <c r="E1020" s="848"/>
      <c r="F1020" s="848"/>
      <c r="G1020" s="848"/>
      <c r="I1020" s="628"/>
      <c r="J1020" s="849"/>
      <c r="K1020" s="810"/>
      <c r="L1020" s="810"/>
      <c r="M1020" s="810" t="s">
        <v>354</v>
      </c>
      <c r="N1020" s="810"/>
      <c r="O1020" s="810"/>
      <c r="P1020" s="838"/>
      <c r="Q1020" s="838"/>
      <c r="R1020" s="849" t="s">
        <v>356</v>
      </c>
      <c r="S1020" s="850" t="e">
        <f aca="false">AVERAGE(S1000:S1019)</f>
        <v>#DIV/0!</v>
      </c>
      <c r="T1020" s="850" t="e">
        <f aca="false">IF(S1028="Y",SUM(T1000:T1019)/SUM(O1000:O1019),AVERAGE(T1000:T1019))</f>
        <v>#DIV/0!</v>
      </c>
      <c r="U1020" s="851" t="e">
        <f aca="false">SUM(U1000:U1019)/SUM(O1000:O1019)</f>
        <v>#DIV/0!</v>
      </c>
      <c r="V1020" s="628"/>
      <c r="W1020" s="628"/>
      <c r="X1020" s="628"/>
      <c r="Z1020" s="912"/>
      <c r="AP1020" s="729"/>
      <c r="AQ1020" s="628"/>
      <c r="AR1020" s="628"/>
      <c r="AS1020" s="628"/>
      <c r="AT1020" s="849" t="s">
        <v>356</v>
      </c>
      <c r="AU1020" s="852" t="e">
        <f aca="false">AVERAGE(AU1000:AU1019)</f>
        <v>#REF!</v>
      </c>
      <c r="AV1020" s="852" t="e">
        <f aca="false">SUM(AV1000:AV1019)/COUNTIF(AV1000:AV1019,"&gt;0")</f>
        <v>#REF!</v>
      </c>
      <c r="AW1020" s="628"/>
      <c r="AX1020" s="852" t="e">
        <f aca="false">AVERAGE(AX1000:AX1019)</f>
        <v>#REF!</v>
      </c>
      <c r="AY1020" s="852" t="e">
        <f aca="false">SUM(AY1000:AY1019)/COUNTIF(AY1000:AY1019,"&gt;0")</f>
        <v>#REF!</v>
      </c>
      <c r="AZ1020" s="628"/>
      <c r="BA1020" s="852" t="e">
        <f aca="false">AVERAGE(BA1000:BA1019)</f>
        <v>#REF!</v>
      </c>
      <c r="BB1020" s="852" t="e">
        <f aca="false">SUM(BB1000:BB1019)/COUNTIF(BB1000:BB1019,"&gt;0")</f>
        <v>#REF!</v>
      </c>
      <c r="BC1020" s="628"/>
      <c r="BD1020" s="852" t="e">
        <f aca="false">AVERAGE(BD1000:BD1019)</f>
        <v>#REF!</v>
      </c>
      <c r="BE1020" s="852" t="e">
        <f aca="false">SUM(BE1000:BE1019)/COUNTIF(BE1000:BE1019,"&gt;0")</f>
        <v>#REF!</v>
      </c>
      <c r="BF1020" s="628"/>
      <c r="BG1020" s="852" t="e">
        <f aca="false">AVERAGE(BG1000:BG1019)</f>
        <v>#REF!</v>
      </c>
      <c r="BH1020" s="852" t="e">
        <f aca="false">SUM(BH1000:BH1019)/COUNTIF(BH1000:BH1019,"&gt;0")</f>
        <v>#REF!</v>
      </c>
      <c r="BI1020" s="849"/>
      <c r="BJ1020" s="852" t="e">
        <f aca="false">AVERAGE(BJ1000:BJ1019)</f>
        <v>#DIV/0!</v>
      </c>
      <c r="BK1020" s="852" t="e">
        <f aca="false">SUM(BK1000:BK1019)/COUNTIF(BK1000:BK1019,"&gt;0")</f>
        <v>#DIV/0!</v>
      </c>
      <c r="BL1020" s="628"/>
      <c r="BM1020" s="852" t="e">
        <f aca="false">AVERAGE(BM1000:BM1019)</f>
        <v>#DIV/0!</v>
      </c>
      <c r="BN1020" s="852" t="e">
        <f aca="false">SUM(BN1000:BN1019)/COUNTIF(BN1000:BN1019,"&gt;0")</f>
        <v>#DIV/0!</v>
      </c>
      <c r="BO1020" s="628"/>
      <c r="BP1020" s="852" t="e">
        <f aca="false">AVERAGE(BP1000:BP1019)</f>
        <v>#DIV/0!</v>
      </c>
      <c r="BQ1020" s="852" t="e">
        <f aca="false">SUM(BQ1000:BQ1019)/COUNTIF(BQ1000:BQ1019,"&gt;0")</f>
        <v>#DIV/0!</v>
      </c>
      <c r="BR1020" s="628"/>
      <c r="BS1020" s="852" t="e">
        <f aca="false">AVERAGE(BS1000:BS1019)</f>
        <v>#DIV/0!</v>
      </c>
      <c r="BT1020" s="852" t="e">
        <f aca="false">SUM(BT1000:BT1019)/COUNTIF(BT1000:BT1019,"&gt;0")</f>
        <v>#DIV/0!</v>
      </c>
      <c r="BU1020" s="628"/>
      <c r="BV1020" s="729"/>
    </row>
    <row r="1021" s="667" customFormat="true" ht="15" hidden="false" customHeight="false" outlineLevel="0" collapsed="false">
      <c r="A1021" s="846"/>
      <c r="B1021" s="847" t="s">
        <v>410</v>
      </c>
      <c r="C1021" s="848" t="s">
        <v>358</v>
      </c>
      <c r="D1021" s="893"/>
      <c r="E1021" s="893"/>
      <c r="F1021" s="893"/>
      <c r="G1021" s="893"/>
      <c r="H1021" s="893"/>
      <c r="I1021" s="893"/>
      <c r="J1021" s="893"/>
      <c r="K1021" s="893"/>
      <c r="L1021" s="810"/>
      <c r="M1021" s="810"/>
      <c r="N1021" s="810"/>
      <c r="O1021" s="810"/>
      <c r="P1021" s="838"/>
      <c r="Q1021" s="838"/>
      <c r="R1021" s="854" t="s">
        <v>97</v>
      </c>
      <c r="S1021" s="855" t="e">
        <f aca="false">S1020+V1021*S1024</f>
        <v>#DIV/0!</v>
      </c>
      <c r="T1021" s="855" t="e">
        <f aca="false">T1020+V1021*T1024</f>
        <v>#DIV/0!</v>
      </c>
      <c r="U1021" s="855" t="e">
        <f aca="false">U1020+V1021*U1024</f>
        <v>#DIV/0!</v>
      </c>
      <c r="V1021" s="856" t="n">
        <v>1</v>
      </c>
      <c r="W1021" s="669" t="s">
        <v>360</v>
      </c>
      <c r="X1021" s="628"/>
      <c r="Y1021" s="628" t="s">
        <v>361</v>
      </c>
      <c r="Z1021" s="914"/>
      <c r="AP1021" s="729"/>
      <c r="AQ1021" s="628"/>
      <c r="AR1021" s="628"/>
      <c r="AS1021" s="628"/>
      <c r="AT1021" s="854" t="s">
        <v>97</v>
      </c>
      <c r="AU1021" s="857" t="e">
        <f aca="false">AU1020+(AU1026*AU1023)</f>
        <v>#REF!</v>
      </c>
      <c r="AV1021" s="857" t="e">
        <f aca="false">AV1020+(AV1026*AU1023)</f>
        <v>#REF!</v>
      </c>
      <c r="AW1021" s="628"/>
      <c r="AX1021" s="857" t="e">
        <f aca="false">AX1020+(AX1026*AX1023)</f>
        <v>#REF!</v>
      </c>
      <c r="AY1021" s="857" t="e">
        <f aca="false">AY1020+(AY1026*AX1023)</f>
        <v>#REF!</v>
      </c>
      <c r="AZ1021" s="628"/>
      <c r="BA1021" s="857" t="e">
        <f aca="false">BA1020+(BA1026*BA1023)</f>
        <v>#REF!</v>
      </c>
      <c r="BB1021" s="857" t="e">
        <f aca="false">BB1020+(BB1026*BA1023)</f>
        <v>#REF!</v>
      </c>
      <c r="BC1021" s="628"/>
      <c r="BD1021" s="857" t="e">
        <f aca="false">BD1020+(BD1026*BD1023)</f>
        <v>#REF!</v>
      </c>
      <c r="BE1021" s="857" t="e">
        <f aca="false">BE1020+(BE1026*BD1023)</f>
        <v>#REF!</v>
      </c>
      <c r="BF1021" s="628"/>
      <c r="BG1021" s="857" t="e">
        <f aca="false">BG1020+(BG1026*BG1023)</f>
        <v>#REF!</v>
      </c>
      <c r="BH1021" s="857" t="e">
        <f aca="false">BH1020+(BH1026*BG1023)</f>
        <v>#REF!</v>
      </c>
      <c r="BI1021" s="854"/>
      <c r="BJ1021" s="857" t="e">
        <f aca="false">BJ1020+(BJ1026*BJ1023)</f>
        <v>#DIV/0!</v>
      </c>
      <c r="BK1021" s="857" t="e">
        <f aca="false">BK1020+(BK1026*BJ1023)</f>
        <v>#DIV/0!</v>
      </c>
      <c r="BL1021" s="628"/>
      <c r="BM1021" s="857" t="e">
        <f aca="false">BM1020+(BM1026*BM1023)</f>
        <v>#DIV/0!</v>
      </c>
      <c r="BN1021" s="857" t="e">
        <f aca="false">BN1020+(BN1026*BM1023)</f>
        <v>#DIV/0!</v>
      </c>
      <c r="BO1021" s="628"/>
      <c r="BP1021" s="857" t="e">
        <f aca="false">BP1020+(BP1026*BP1023)</f>
        <v>#DIV/0!</v>
      </c>
      <c r="BQ1021" s="857" t="e">
        <f aca="false">BQ1020+(BQ1026*BP1023)</f>
        <v>#DIV/0!</v>
      </c>
      <c r="BR1021" s="628"/>
      <c r="BS1021" s="857" t="e">
        <f aca="false">BS1020+(BS1026*BS1023)</f>
        <v>#DIV/0!</v>
      </c>
      <c r="BT1021" s="857" t="e">
        <f aca="false">BT1020+(BT1026*BS1023)</f>
        <v>#DIV/0!</v>
      </c>
      <c r="BU1021" s="628"/>
      <c r="BV1021" s="729"/>
    </row>
    <row r="1022" s="667" customFormat="true" ht="15" hidden="false" customHeight="false" outlineLevel="0" collapsed="false">
      <c r="A1022" s="846"/>
      <c r="B1022" s="847" t="s">
        <v>411</v>
      </c>
      <c r="C1022" s="858"/>
      <c r="D1022" s="893"/>
      <c r="E1022" s="893"/>
      <c r="F1022" s="893"/>
      <c r="G1022" s="893"/>
      <c r="H1022" s="893"/>
      <c r="I1022" s="893"/>
      <c r="J1022" s="893"/>
      <c r="K1022" s="893"/>
      <c r="L1022" s="628"/>
      <c r="M1022" s="628"/>
      <c r="N1022" s="810"/>
      <c r="O1022" s="810"/>
      <c r="P1022" s="810"/>
      <c r="Q1022" s="810"/>
      <c r="R1022" s="854" t="s">
        <v>98</v>
      </c>
      <c r="S1022" s="855" t="e">
        <f aca="false">IF($Y1022="Y",MIN(S1000:S1019),S1020-$V1022*S1024)</f>
        <v>#DIV/0!</v>
      </c>
      <c r="T1022" s="855" t="e">
        <f aca="false">IF($Y1022="Y",MIN(T1000:T1019),T1020-$V1022*T1024)</f>
        <v>#DIV/0!</v>
      </c>
      <c r="U1022" s="855" t="e">
        <f aca="false">IF($Y1022="Y",MIN(U1000:U1019),U1020-$V1022*U1024)</f>
        <v>#DIV/0!</v>
      </c>
      <c r="V1022" s="856" t="n">
        <v>1</v>
      </c>
      <c r="W1022" s="669" t="s">
        <v>364</v>
      </c>
      <c r="X1022" s="628"/>
      <c r="Y1022" s="859" t="s">
        <v>166</v>
      </c>
      <c r="Z1022" s="914"/>
      <c r="AP1022" s="729"/>
      <c r="AQ1022" s="628"/>
      <c r="AR1022" s="628"/>
      <c r="AS1022" s="628"/>
      <c r="AT1022" s="854" t="s">
        <v>98</v>
      </c>
      <c r="AU1022" s="857" t="e">
        <f aca="false">AU1020-(AU1026*AU1024)</f>
        <v>#REF!</v>
      </c>
      <c r="AV1022" s="857" t="e">
        <f aca="false">AV1020-(AV1026*AU1024)</f>
        <v>#REF!</v>
      </c>
      <c r="AW1022" s="628"/>
      <c r="AX1022" s="857" t="e">
        <f aca="false">AX1020-(AX1026*AX1024)</f>
        <v>#REF!</v>
      </c>
      <c r="AY1022" s="857" t="e">
        <f aca="false">AY1020-(AY1026*AX1024)</f>
        <v>#REF!</v>
      </c>
      <c r="AZ1022" s="628"/>
      <c r="BA1022" s="857" t="e">
        <f aca="false">BA1020-(BA1026*BA1024)</f>
        <v>#REF!</v>
      </c>
      <c r="BB1022" s="857" t="e">
        <f aca="false">BB1020-(BB1026*BA1024)</f>
        <v>#REF!</v>
      </c>
      <c r="BC1022" s="628"/>
      <c r="BD1022" s="857" t="e">
        <f aca="false">BD1020-(BD1026*BD1024)</f>
        <v>#REF!</v>
      </c>
      <c r="BE1022" s="857" t="e">
        <f aca="false">BE1020-(BE1026*BD1024)</f>
        <v>#REF!</v>
      </c>
      <c r="BF1022" s="628"/>
      <c r="BG1022" s="857" t="e">
        <f aca="false">BG1020-(BG1026*BG1024)</f>
        <v>#REF!</v>
      </c>
      <c r="BH1022" s="857" t="e">
        <f aca="false">BH1020-(BH1026*BG1024)</f>
        <v>#REF!</v>
      </c>
      <c r="BI1022" s="854"/>
      <c r="BJ1022" s="857" t="e">
        <f aca="false">BJ1020-(BJ1026*BJ1024)</f>
        <v>#DIV/0!</v>
      </c>
      <c r="BK1022" s="857" t="e">
        <f aca="false">BK1020-(BK1026*BJ1024)</f>
        <v>#DIV/0!</v>
      </c>
      <c r="BL1022" s="628"/>
      <c r="BM1022" s="857" t="e">
        <f aca="false">BM1020-(BM1026*BM1024)</f>
        <v>#DIV/0!</v>
      </c>
      <c r="BN1022" s="857" t="e">
        <f aca="false">BN1020-(BN1026*BM1024)</f>
        <v>#DIV/0!</v>
      </c>
      <c r="BO1022" s="628"/>
      <c r="BP1022" s="857" t="e">
        <f aca="false">BP1020-(BP1026*BP1024)</f>
        <v>#DIV/0!</v>
      </c>
      <c r="BQ1022" s="857" t="e">
        <f aca="false">BQ1020-(BQ1026*BP1024)</f>
        <v>#DIV/0!</v>
      </c>
      <c r="BR1022" s="628"/>
      <c r="BS1022" s="857" t="e">
        <f aca="false">BS1020-(BS1026*BS1024)</f>
        <v>#DIV/0!</v>
      </c>
      <c r="BT1022" s="857" t="e">
        <f aca="false">BT1020-(BT1026*BS1024)</f>
        <v>#DIV/0!</v>
      </c>
      <c r="BU1022" s="628"/>
      <c r="BV1022" s="729"/>
    </row>
    <row r="1023" s="667" customFormat="true" ht="14.25" hidden="false" customHeight="false" outlineLevel="0" collapsed="false">
      <c r="A1023" s="846"/>
      <c r="B1023" s="846"/>
      <c r="C1023" s="858"/>
      <c r="D1023" s="893"/>
      <c r="E1023" s="893"/>
      <c r="F1023" s="893"/>
      <c r="G1023" s="893"/>
      <c r="H1023" s="893"/>
      <c r="I1023" s="893"/>
      <c r="J1023" s="893"/>
      <c r="K1023" s="893"/>
      <c r="L1023" s="810"/>
      <c r="M1023" s="810"/>
      <c r="N1023" s="810"/>
      <c r="O1023" s="810"/>
      <c r="P1023" s="810"/>
      <c r="Q1023" s="810"/>
      <c r="R1023" s="854" t="s">
        <v>365</v>
      </c>
      <c r="S1023" s="855" t="e">
        <f aca="false">IF((0.67*S1024)&gt;S1020,"no","yes")</f>
        <v>#DIV/0!</v>
      </c>
      <c r="T1023" s="855" t="e">
        <f aca="false">IF((0.67*T1024)&gt;T1020,"no","yes")</f>
        <v>#DIV/0!</v>
      </c>
      <c r="U1023" s="855" t="e">
        <f aca="false">IF((0.67*U1024)&gt;U1020,"no","yes")</f>
        <v>#DIV/0!</v>
      </c>
      <c r="V1023" s="810"/>
      <c r="W1023" s="810"/>
      <c r="X1023" s="810"/>
      <c r="Z1023" s="914"/>
      <c r="AP1023" s="729"/>
      <c r="AQ1023" s="810"/>
      <c r="AR1023" s="810"/>
      <c r="AS1023" s="861" t="s">
        <v>366</v>
      </c>
      <c r="AT1023" s="861"/>
      <c r="AU1023" s="856" t="n">
        <v>1</v>
      </c>
      <c r="AV1023" s="810"/>
      <c r="AW1023" s="810"/>
      <c r="AX1023" s="856" t="n">
        <v>1</v>
      </c>
      <c r="AY1023" s="810"/>
      <c r="AZ1023" s="810"/>
      <c r="BA1023" s="856" t="n">
        <v>1</v>
      </c>
      <c r="BB1023" s="810"/>
      <c r="BC1023" s="810"/>
      <c r="BD1023" s="856" t="n">
        <v>1</v>
      </c>
      <c r="BE1023" s="810"/>
      <c r="BF1023" s="810"/>
      <c r="BG1023" s="856" t="n">
        <v>1</v>
      </c>
      <c r="BH1023" s="810"/>
      <c r="BI1023" s="854"/>
      <c r="BJ1023" s="856" t="n">
        <v>1</v>
      </c>
      <c r="BK1023" s="810"/>
      <c r="BL1023" s="810"/>
      <c r="BM1023" s="856" t="n">
        <v>1</v>
      </c>
      <c r="BN1023" s="810"/>
      <c r="BO1023" s="810"/>
      <c r="BP1023" s="856" t="n">
        <v>1</v>
      </c>
      <c r="BQ1023" s="810"/>
      <c r="BR1023" s="810"/>
      <c r="BS1023" s="856" t="n">
        <v>1</v>
      </c>
      <c r="BT1023" s="810"/>
      <c r="BU1023" s="810"/>
      <c r="BV1023" s="729"/>
    </row>
    <row r="1024" s="667" customFormat="true" ht="14.25" hidden="false" customHeight="false" outlineLevel="0" collapsed="false">
      <c r="A1024" s="846"/>
      <c r="B1024" s="846"/>
      <c r="C1024" s="858"/>
      <c r="D1024" s="893"/>
      <c r="E1024" s="893"/>
      <c r="F1024" s="893"/>
      <c r="G1024" s="893"/>
      <c r="H1024" s="893"/>
      <c r="I1024" s="893"/>
      <c r="J1024" s="893"/>
      <c r="K1024" s="893"/>
      <c r="L1024" s="810"/>
      <c r="M1024" s="810"/>
      <c r="N1024" s="669"/>
      <c r="O1024" s="669"/>
      <c r="P1024" s="810"/>
      <c r="Q1024" s="810"/>
      <c r="R1024" s="854" t="s">
        <v>371</v>
      </c>
      <c r="S1024" s="855" t="e">
        <f aca="false">_xlfn.STDEV.P(S1000:S1019)</f>
        <v>#DIV/0!</v>
      </c>
      <c r="T1024" s="855" t="e">
        <f aca="false" t="array" ref="T1024:T1024">IF(S1028="Y",SQRT(SUM(IFERROR(O1000:O1019*(S1000:S1019-(T1020))^2,0))/((COUNTIFS(O1000:O1019,"&lt;&gt;"&amp;"")-1)/COUNTIFS(O1000:O1019,"&lt;&gt;"&amp;"")*SUM(O1000:O1019))),_xlfn.STDEV.P(T1000:T1019))</f>
        <v>#DIV/0!</v>
      </c>
      <c r="U1024" s="855" t="e">
        <f aca="false" t="array" ref="U1024:U1024">SQRT(SUM(IFERROR(O1000:O1019*(S1000:S1019-(U1020))^2,0))/((COUNTIFS(O1000:O1019,"&lt;&gt;"&amp;"")-1)/COUNTIFS(O1000:O1019,"&lt;&gt;"&amp;"")*SUM(O1000:O1019)))</f>
        <v>#DIV/0!</v>
      </c>
      <c r="V1024" s="810"/>
      <c r="W1024" s="810"/>
      <c r="X1024" s="810"/>
      <c r="Z1024" s="914"/>
      <c r="AP1024" s="729"/>
      <c r="AQ1024" s="810"/>
      <c r="AR1024" s="810"/>
      <c r="AS1024" s="861"/>
      <c r="AT1024" s="861"/>
      <c r="AU1024" s="856" t="n">
        <v>1</v>
      </c>
      <c r="AV1024" s="810"/>
      <c r="AW1024" s="810"/>
      <c r="AX1024" s="856" t="n">
        <v>1</v>
      </c>
      <c r="AY1024" s="810"/>
      <c r="AZ1024" s="810"/>
      <c r="BA1024" s="856" t="n">
        <v>1</v>
      </c>
      <c r="BB1024" s="810"/>
      <c r="BC1024" s="810"/>
      <c r="BD1024" s="856" t="n">
        <v>1</v>
      </c>
      <c r="BE1024" s="810"/>
      <c r="BF1024" s="810"/>
      <c r="BG1024" s="856" t="n">
        <v>1</v>
      </c>
      <c r="BH1024" s="810"/>
      <c r="BI1024" s="854"/>
      <c r="BJ1024" s="856" t="n">
        <v>1</v>
      </c>
      <c r="BK1024" s="810"/>
      <c r="BL1024" s="810"/>
      <c r="BM1024" s="856" t="n">
        <v>1</v>
      </c>
      <c r="BN1024" s="810"/>
      <c r="BO1024" s="810"/>
      <c r="BP1024" s="856" t="n">
        <v>1</v>
      </c>
      <c r="BQ1024" s="810"/>
      <c r="BR1024" s="810"/>
      <c r="BS1024" s="856" t="n">
        <v>1</v>
      </c>
      <c r="BT1024" s="810"/>
      <c r="BU1024" s="810"/>
      <c r="BV1024" s="729"/>
    </row>
    <row r="1025" s="667" customFormat="true" ht="15" hidden="false" customHeight="false" outlineLevel="0" collapsed="false">
      <c r="A1025" s="810"/>
      <c r="B1025" s="810"/>
      <c r="C1025" s="828"/>
      <c r="D1025" s="893"/>
      <c r="E1025" s="893"/>
      <c r="F1025" s="893"/>
      <c r="G1025" s="893"/>
      <c r="H1025" s="893"/>
      <c r="I1025" s="893"/>
      <c r="J1025" s="893"/>
      <c r="K1025" s="893"/>
      <c r="L1025" s="810"/>
      <c r="M1025" s="810"/>
      <c r="N1025" s="810"/>
      <c r="O1025" s="810"/>
      <c r="P1025" s="810"/>
      <c r="Q1025" s="810"/>
      <c r="R1025" s="863" t="s">
        <v>372</v>
      </c>
      <c r="S1025" s="864" t="n">
        <f aca="false">COUNTIF(S1000:S1019,"&gt;0")</f>
        <v>0</v>
      </c>
      <c r="T1025" s="864" t="n">
        <f aca="false">COUNTIF(T1000:T1019,"&gt;0")</f>
        <v>0</v>
      </c>
      <c r="U1025" s="865"/>
      <c r="V1025" s="866" t="s">
        <v>369</v>
      </c>
      <c r="W1025" s="810"/>
      <c r="X1025" s="810"/>
      <c r="Z1025" s="728"/>
      <c r="AP1025" s="729"/>
      <c r="AQ1025" s="810"/>
      <c r="AR1025" s="810"/>
      <c r="AS1025" s="810"/>
      <c r="AT1025" s="854" t="s">
        <v>365</v>
      </c>
      <c r="AU1025" s="857" t="e">
        <f aca="false">IF((0.67*AU1026)&gt;AU1020,"no","yes")</f>
        <v>#REF!</v>
      </c>
      <c r="AV1025" s="857" t="e">
        <f aca="false">IF((0.67*AV1026)&gt;AV1020,"no","yes")</f>
        <v>#REF!</v>
      </c>
      <c r="AW1025" s="810"/>
      <c r="AX1025" s="857" t="e">
        <f aca="false">IF((0.67*AX1026)&gt;AX1020,"no","yes")</f>
        <v>#REF!</v>
      </c>
      <c r="AY1025" s="857" t="e">
        <f aca="false">IF((0.67*AY1026)&gt;AY1020,"no","yes")</f>
        <v>#REF!</v>
      </c>
      <c r="AZ1025" s="810"/>
      <c r="BA1025" s="857" t="e">
        <f aca="false">IF((0.67*BA1026)&gt;BA1020,"no","yes")</f>
        <v>#REF!</v>
      </c>
      <c r="BB1025" s="857" t="e">
        <f aca="false">IF((0.67*BB1026)&gt;BB1020,"no","yes")</f>
        <v>#REF!</v>
      </c>
      <c r="BC1025" s="810"/>
      <c r="BD1025" s="857" t="e">
        <f aca="false">IF((0.67*BD1026)&gt;BD1020,"no","yes")</f>
        <v>#REF!</v>
      </c>
      <c r="BE1025" s="857" t="e">
        <f aca="false">IF((0.67*BE1026)&gt;BE1020,"no","yes")</f>
        <v>#REF!</v>
      </c>
      <c r="BF1025" s="810"/>
      <c r="BG1025" s="857" t="e">
        <f aca="false">IF((0.67*BG1026)&gt;BG1020,"no","yes")</f>
        <v>#REF!</v>
      </c>
      <c r="BH1025" s="857" t="e">
        <f aca="false">IF((0.67*BH1026)&gt;BH1020,"no","yes")</f>
        <v>#REF!</v>
      </c>
      <c r="BI1025" s="863"/>
      <c r="BJ1025" s="857" t="e">
        <f aca="false">IF((0.67*BJ1026)&gt;BJ1020,"no","yes")</f>
        <v>#DIV/0!</v>
      </c>
      <c r="BK1025" s="857" t="e">
        <f aca="false">IF((0.67*BK1026)&gt;BK1020,"no","yes")</f>
        <v>#DIV/0!</v>
      </c>
      <c r="BL1025" s="810"/>
      <c r="BM1025" s="857" t="e">
        <f aca="false">IF((0.67*BM1026)&gt;BM1020,"no","yes")</f>
        <v>#DIV/0!</v>
      </c>
      <c r="BN1025" s="857" t="e">
        <f aca="false">IF((0.67*BN1026)&gt;BN1020,"no","yes")</f>
        <v>#DIV/0!</v>
      </c>
      <c r="BO1025" s="810"/>
      <c r="BP1025" s="857" t="e">
        <f aca="false">IF((0.67*BP1026)&gt;BP1020,"no","yes")</f>
        <v>#DIV/0!</v>
      </c>
      <c r="BQ1025" s="857" t="e">
        <f aca="false">IF((0.67*BQ1026)&gt;BQ1020,"no","yes")</f>
        <v>#DIV/0!</v>
      </c>
      <c r="BR1025" s="810"/>
      <c r="BS1025" s="857" t="e">
        <f aca="false">IF((0.67*BS1026)&gt;BS1020,"no","yes")</f>
        <v>#DIV/0!</v>
      </c>
      <c r="BT1025" s="857" t="e">
        <f aca="false">IF((0.67*BT1026)&gt;BT1020,"no","yes")</f>
        <v>#DIV/0!</v>
      </c>
      <c r="BU1025" s="810"/>
      <c r="BV1025" s="729"/>
    </row>
    <row r="1026" s="667" customFormat="true" ht="14.25" hidden="false" customHeight="false" outlineLevel="0" collapsed="false">
      <c r="C1026" s="846"/>
      <c r="D1026" s="893"/>
      <c r="E1026" s="893"/>
      <c r="F1026" s="893"/>
      <c r="G1026" s="893"/>
      <c r="H1026" s="893"/>
      <c r="I1026" s="893"/>
      <c r="J1026" s="893"/>
      <c r="K1026" s="893"/>
      <c r="L1026" s="810"/>
      <c r="M1026" s="810"/>
      <c r="N1026" s="810"/>
      <c r="O1026" s="810"/>
      <c r="P1026" s="810"/>
      <c r="Q1026" s="810"/>
      <c r="R1026" s="810"/>
      <c r="S1026" s="1"/>
      <c r="T1026" s="916"/>
      <c r="U1026" s="916"/>
      <c r="V1026" s="894"/>
      <c r="W1026" s="895"/>
      <c r="X1026" s="896"/>
      <c r="Z1026" s="728"/>
      <c r="AP1026" s="729"/>
      <c r="AQ1026" s="810"/>
      <c r="AR1026" s="810"/>
      <c r="AS1026" s="810"/>
      <c r="AT1026" s="854" t="s">
        <v>371</v>
      </c>
      <c r="AU1026" s="857" t="e">
        <f aca="false">_xlfn.STDEV.P(AU1000:AU1019)</f>
        <v>#REF!</v>
      </c>
      <c r="AV1026" s="857" t="e">
        <f aca="false">_xlfn.STDEV.P(AV1000:AV1019)</f>
        <v>#REF!</v>
      </c>
      <c r="AW1026" s="810"/>
      <c r="AX1026" s="857" t="e">
        <f aca="false">_xlfn.STDEV.P(AX1000:AX1019)</f>
        <v>#REF!</v>
      </c>
      <c r="AY1026" s="857" t="e">
        <f aca="false">_xlfn.STDEV.P(AY1000:AY1019)</f>
        <v>#REF!</v>
      </c>
      <c r="AZ1026" s="810"/>
      <c r="BA1026" s="857" t="e">
        <f aca="false">_xlfn.STDEV.P(BA1000:BA1019)</f>
        <v>#REF!</v>
      </c>
      <c r="BB1026" s="857" t="e">
        <f aca="false">_xlfn.STDEV.P(BB1000:BB1019)</f>
        <v>#REF!</v>
      </c>
      <c r="BC1026" s="810"/>
      <c r="BD1026" s="857" t="e">
        <f aca="false">_xlfn.STDEV.P(BD1000:BD1019)</f>
        <v>#REF!</v>
      </c>
      <c r="BE1026" s="857" t="e">
        <f aca="false">_xlfn.STDEV.P(BE1000:BE1019)</f>
        <v>#REF!</v>
      </c>
      <c r="BF1026" s="810"/>
      <c r="BG1026" s="857" t="e">
        <f aca="false">_xlfn.STDEV.P(BG1000:BG1019)</f>
        <v>#REF!</v>
      </c>
      <c r="BH1026" s="857" t="e">
        <f aca="false">_xlfn.STDEV.P(BH1000:BH1019)</f>
        <v>#REF!</v>
      </c>
      <c r="BI1026" s="810"/>
      <c r="BJ1026" s="857" t="e">
        <f aca="false">_xlfn.STDEV.P(BJ1000:BJ1019)</f>
        <v>#DIV/0!</v>
      </c>
      <c r="BK1026" s="857" t="e">
        <f aca="false">_xlfn.STDEV.P(BK1000:BK1019)</f>
        <v>#DIV/0!</v>
      </c>
      <c r="BL1026" s="810"/>
      <c r="BM1026" s="857" t="e">
        <f aca="false">_xlfn.STDEV.P(BM1000:BM1019)</f>
        <v>#DIV/0!</v>
      </c>
      <c r="BN1026" s="857" t="e">
        <f aca="false">_xlfn.STDEV.P(BN1000:BN1019)</f>
        <v>#DIV/0!</v>
      </c>
      <c r="BO1026" s="810"/>
      <c r="BP1026" s="857" t="e">
        <f aca="false">_xlfn.STDEV.P(BP1000:BP1019)</f>
        <v>#DIV/0!</v>
      </c>
      <c r="BQ1026" s="857" t="e">
        <f aca="false">_xlfn.STDEV.P(BQ1000:BQ1019)</f>
        <v>#DIV/0!</v>
      </c>
      <c r="BR1026" s="810"/>
      <c r="BS1026" s="857" t="e">
        <f aca="false">_xlfn.STDEV.P(BS1000:BS1019)</f>
        <v>#DIV/0!</v>
      </c>
      <c r="BT1026" s="857" t="e">
        <f aca="false">_xlfn.STDEV.P(BT1000:BT1019)</f>
        <v>#DIV/0!</v>
      </c>
      <c r="BV1026" s="729"/>
    </row>
    <row r="1027" s="667" customFormat="true" ht="15" hidden="false" customHeight="false" outlineLevel="0" collapsed="false">
      <c r="C1027" s="846"/>
      <c r="D1027" s="893"/>
      <c r="E1027" s="893"/>
      <c r="F1027" s="893"/>
      <c r="G1027" s="893"/>
      <c r="H1027" s="893"/>
      <c r="I1027" s="893"/>
      <c r="J1027" s="893"/>
      <c r="K1027" s="893"/>
      <c r="L1027" s="810"/>
      <c r="M1027" s="810"/>
      <c r="N1027" s="810"/>
      <c r="O1027" s="810"/>
      <c r="P1027" s="810"/>
      <c r="Q1027" s="810"/>
      <c r="R1027" s="810"/>
      <c r="S1027" s="944" t="s">
        <v>373</v>
      </c>
      <c r="T1027" s="838"/>
      <c r="U1027" s="810"/>
      <c r="V1027" s="897"/>
      <c r="W1027" s="898"/>
      <c r="X1027" s="899"/>
      <c r="Z1027" s="728"/>
      <c r="AP1027" s="729"/>
      <c r="AQ1027" s="810"/>
      <c r="AR1027" s="810"/>
      <c r="AS1027" s="810"/>
      <c r="AT1027" s="863" t="s">
        <v>372</v>
      </c>
      <c r="AU1027" s="868" t="n">
        <f aca="false">COUNTIF(AU1000:AU1019,"&gt;0")</f>
        <v>0</v>
      </c>
      <c r="AV1027" s="868" t="n">
        <f aca="false">COUNTIF(AV1000:AV1019,"&gt;0")</f>
        <v>0</v>
      </c>
      <c r="AW1027" s="810"/>
      <c r="AX1027" s="868" t="n">
        <f aca="false">COUNTIF(AX1000:AX1019,"&gt;0")</f>
        <v>0</v>
      </c>
      <c r="AY1027" s="868" t="n">
        <f aca="false">COUNTIF(AY1000:AY1019,"&gt;0")</f>
        <v>0</v>
      </c>
      <c r="AZ1027" s="810"/>
      <c r="BA1027" s="868" t="n">
        <f aca="false">COUNTIF(BA1000:BA1019,"&gt;0")</f>
        <v>0</v>
      </c>
      <c r="BB1027" s="868" t="n">
        <f aca="false">COUNTIF(BB1000:BB1019,"&gt;0")</f>
        <v>0</v>
      </c>
      <c r="BC1027" s="810"/>
      <c r="BD1027" s="868" t="n">
        <f aca="false">COUNTIF(BD1000:BD1019,"&gt;0")</f>
        <v>0</v>
      </c>
      <c r="BE1027" s="868" t="n">
        <f aca="false">COUNTIF(BE1000:BE1019,"&gt;0")</f>
        <v>0</v>
      </c>
      <c r="BF1027" s="810"/>
      <c r="BG1027" s="868" t="n">
        <f aca="false">COUNTIF(BG1000:BG1019,"&gt;0")</f>
        <v>0</v>
      </c>
      <c r="BH1027" s="868" t="n">
        <f aca="false">COUNTIF(BH1000:BH1019,"&gt;0")</f>
        <v>0</v>
      </c>
      <c r="BI1027" s="810"/>
      <c r="BJ1027" s="868" t="n">
        <f aca="false">COUNTIF(BJ1000:BJ1019,"&gt;0")</f>
        <v>0</v>
      </c>
      <c r="BK1027" s="868" t="n">
        <f aca="false">COUNTIF(BK1000:BK1019,"&gt;0")</f>
        <v>0</v>
      </c>
      <c r="BL1027" s="810"/>
      <c r="BM1027" s="868" t="n">
        <f aca="false">COUNTIF(BM1000:BM1019,"&gt;0")</f>
        <v>0</v>
      </c>
      <c r="BN1027" s="868" t="n">
        <f aca="false">COUNTIF(BN1000:BN1019,"&gt;0")</f>
        <v>0</v>
      </c>
      <c r="BO1027" s="810"/>
      <c r="BP1027" s="868" t="n">
        <f aca="false">COUNTIF(BP1000:BP1019,"&gt;0")</f>
        <v>0</v>
      </c>
      <c r="BQ1027" s="868" t="n">
        <f aca="false">COUNTIF(BQ1000:BQ1019,"&gt;0")</f>
        <v>0</v>
      </c>
      <c r="BR1027" s="810"/>
      <c r="BS1027" s="868" t="n">
        <f aca="false">COUNTIF(BS1000:BS1019,"&gt;0")</f>
        <v>0</v>
      </c>
      <c r="BT1027" s="868" t="n">
        <f aca="false">COUNTIF(BT1000:BT1019,"&gt;0")</f>
        <v>0</v>
      </c>
      <c r="BV1027" s="729"/>
    </row>
    <row r="1028" s="667" customFormat="true" ht="14.25" hidden="false" customHeight="false" outlineLevel="0" collapsed="false">
      <c r="C1028" s="846"/>
      <c r="D1028" s="893"/>
      <c r="E1028" s="893"/>
      <c r="F1028" s="893"/>
      <c r="G1028" s="893"/>
      <c r="H1028" s="893"/>
      <c r="I1028" s="893"/>
      <c r="J1028" s="893"/>
      <c r="K1028" s="893"/>
      <c r="L1028" s="810"/>
      <c r="M1028" s="810"/>
      <c r="N1028" s="810"/>
      <c r="O1028" s="810"/>
      <c r="P1028" s="810"/>
      <c r="Q1028" s="810"/>
      <c r="R1028" s="810"/>
      <c r="S1028" s="925" t="s">
        <v>166</v>
      </c>
      <c r="T1028" s="838"/>
      <c r="U1028" s="810"/>
      <c r="V1028" s="897"/>
      <c r="W1028" s="898"/>
      <c r="X1028" s="899"/>
      <c r="Z1028" s="728"/>
      <c r="AP1028" s="729"/>
      <c r="AT1028" s="905"/>
      <c r="BV1028" s="729"/>
    </row>
    <row r="1029" s="667" customFormat="true" ht="14.25" hidden="false" customHeight="false" outlineLevel="0" collapsed="false">
      <c r="C1029" s="846"/>
      <c r="D1029" s="893"/>
      <c r="E1029" s="893"/>
      <c r="F1029" s="893"/>
      <c r="G1029" s="893"/>
      <c r="H1029" s="893"/>
      <c r="I1029" s="893"/>
      <c r="J1029" s="893"/>
      <c r="K1029" s="893"/>
      <c r="L1029" s="810"/>
      <c r="M1029" s="810"/>
      <c r="N1029" s="810"/>
      <c r="O1029" s="810"/>
      <c r="P1029" s="810"/>
      <c r="Q1029" s="810"/>
      <c r="R1029" s="810"/>
      <c r="S1029" s="810"/>
      <c r="T1029" s="838"/>
      <c r="U1029" s="810"/>
      <c r="V1029" s="902"/>
      <c r="W1029" s="903"/>
      <c r="X1029" s="904"/>
      <c r="Z1029" s="728"/>
      <c r="AP1029" s="729"/>
      <c r="AT1029" s="905"/>
      <c r="BV1029" s="729"/>
    </row>
    <row r="1030" s="667" customFormat="true" ht="18" hidden="false" customHeight="false" outlineLevel="0" collapsed="false">
      <c r="A1030" s="862" t="str">
        <f aca="false">HYPERLINK("#"&amp;"'"&amp;A$1&amp;"'!a1","Back to top")</f>
        <v>Back to top</v>
      </c>
      <c r="B1030" s="862"/>
      <c r="C1030" s="810"/>
      <c r="D1030" s="893"/>
      <c r="E1030" s="893"/>
      <c r="F1030" s="893"/>
      <c r="G1030" s="893"/>
      <c r="H1030" s="893"/>
      <c r="I1030" s="893"/>
      <c r="J1030" s="893"/>
      <c r="K1030" s="893"/>
      <c r="T1030" s="708"/>
      <c r="U1030" s="810"/>
      <c r="V1030" s="810"/>
      <c r="W1030" s="810"/>
      <c r="X1030" s="810"/>
      <c r="Z1030" s="728"/>
      <c r="AP1030" s="805"/>
      <c r="AQ1030" s="927"/>
      <c r="AR1030" s="927"/>
      <c r="AS1030" s="921"/>
      <c r="AT1030" s="921"/>
      <c r="AU1030" s="921"/>
      <c r="AV1030" s="921"/>
      <c r="AW1030" s="921"/>
      <c r="AX1030" s="921"/>
      <c r="AY1030" s="921"/>
      <c r="AZ1030" s="921"/>
      <c r="BA1030" s="921"/>
      <c r="BB1030" s="921"/>
      <c r="BC1030" s="921"/>
      <c r="BD1030" s="921"/>
      <c r="BE1030" s="921"/>
      <c r="BF1030" s="921"/>
      <c r="BG1030" s="921"/>
      <c r="BH1030" s="921"/>
      <c r="BI1030" s="921"/>
      <c r="BJ1030" s="921"/>
      <c r="BK1030" s="921"/>
      <c r="BL1030" s="921"/>
      <c r="BM1030" s="921"/>
      <c r="BN1030" s="921"/>
      <c r="BO1030" s="921"/>
      <c r="BP1030" s="921"/>
      <c r="BQ1030" s="921"/>
      <c r="BR1030" s="921"/>
      <c r="BS1030" s="921"/>
      <c r="BT1030" s="921"/>
      <c r="BU1030" s="921"/>
      <c r="BV1030" s="805"/>
    </row>
    <row r="1031" s="667" customFormat="true" ht="14.25" hidden="false" customHeight="false" outlineLevel="0" collapsed="false">
      <c r="T1031" s="708"/>
      <c r="U1031" s="708"/>
      <c r="V1031" s="708"/>
      <c r="Z1031" s="728"/>
      <c r="AP1031" s="729"/>
      <c r="AQ1031" s="905"/>
      <c r="AR1031" s="905"/>
      <c r="AS1031" s="905"/>
      <c r="AT1031" s="905"/>
      <c r="AU1031" s="905"/>
      <c r="AV1031" s="905"/>
      <c r="AW1031" s="905"/>
      <c r="AX1031" s="905"/>
      <c r="AY1031" s="905"/>
      <c r="AZ1031" s="905"/>
      <c r="BA1031" s="905"/>
      <c r="BB1031" s="905"/>
      <c r="BC1031" s="905"/>
      <c r="BD1031" s="905"/>
      <c r="BE1031" s="905"/>
      <c r="BF1031" s="905"/>
      <c r="BG1031" s="905"/>
      <c r="BH1031" s="905"/>
      <c r="BI1031" s="905"/>
      <c r="BJ1031" s="905"/>
      <c r="BK1031" s="905"/>
      <c r="BL1031" s="905"/>
      <c r="BM1031" s="905"/>
      <c r="BN1031" s="905"/>
      <c r="BO1031" s="905"/>
      <c r="BP1031" s="905"/>
      <c r="BQ1031" s="905"/>
      <c r="BR1031" s="905"/>
      <c r="BS1031" s="905"/>
      <c r="BT1031" s="905"/>
      <c r="BU1031" s="905"/>
      <c r="BV1031" s="729"/>
    </row>
    <row r="1032" s="667" customFormat="true" ht="14.25" hidden="false" customHeight="false" outlineLevel="0" collapsed="false">
      <c r="T1032" s="708"/>
      <c r="U1032" s="708"/>
      <c r="V1032" s="708"/>
      <c r="W1032" s="708"/>
      <c r="Z1032" s="728"/>
      <c r="AP1032" s="729"/>
      <c r="AQ1032" s="905"/>
      <c r="AR1032" s="905"/>
      <c r="AS1032" s="905"/>
      <c r="AT1032" s="905"/>
      <c r="AU1032" s="905"/>
      <c r="AV1032" s="905"/>
      <c r="AW1032" s="905"/>
      <c r="AX1032" s="905"/>
      <c r="AY1032" s="905"/>
      <c r="AZ1032" s="905"/>
      <c r="BA1032" s="905"/>
      <c r="BB1032" s="905"/>
      <c r="BC1032" s="905"/>
      <c r="BD1032" s="905"/>
      <c r="BE1032" s="905"/>
      <c r="BF1032" s="905"/>
      <c r="BG1032" s="905"/>
      <c r="BH1032" s="905"/>
      <c r="BI1032" s="905"/>
      <c r="BJ1032" s="905"/>
      <c r="BK1032" s="905"/>
      <c r="BL1032" s="905"/>
      <c r="BM1032" s="905"/>
      <c r="BN1032" s="905"/>
      <c r="BO1032" s="905"/>
      <c r="BP1032" s="905"/>
      <c r="BQ1032" s="905"/>
      <c r="BR1032" s="905"/>
      <c r="BS1032" s="905"/>
      <c r="BT1032" s="905"/>
      <c r="BU1032" s="905"/>
      <c r="BV1032" s="729"/>
    </row>
    <row r="1033" s="600" customFormat="true" ht="15.75" hidden="false" customHeight="false" outlineLevel="0" collapsed="false">
      <c r="A1033" s="800" t="n">
        <f aca="false">1+A997</f>
        <v>28</v>
      </c>
      <c r="B1033" s="800"/>
      <c r="C1033" s="801" t="s">
        <v>667</v>
      </c>
      <c r="D1033" s="881"/>
      <c r="E1033" s="881"/>
      <c r="F1033" s="881"/>
      <c r="G1033" s="881"/>
      <c r="H1033" s="881"/>
      <c r="K1033" s="881"/>
      <c r="L1033" s="881"/>
      <c r="M1033" s="802"/>
      <c r="N1033" s="802"/>
      <c r="O1033" s="802"/>
      <c r="T1033" s="883"/>
      <c r="U1033" s="883"/>
      <c r="Z1033" s="883"/>
      <c r="AQ1033" s="771" t="n">
        <f aca="false">A1033</f>
        <v>28</v>
      </c>
      <c r="AR1033" s="771" t="str">
        <f aca="false">C1033</f>
        <v>VARIABLE28</v>
      </c>
      <c r="AT1033" s="883"/>
    </row>
    <row r="1034" s="667" customFormat="true" ht="15" hidden="false" customHeight="false" outlineLevel="0" collapsed="false">
      <c r="A1034" s="884"/>
      <c r="B1034" s="884"/>
      <c r="C1034" s="884"/>
      <c r="D1034" s="785"/>
      <c r="E1034" s="785"/>
      <c r="F1034" s="785"/>
      <c r="G1034" s="785"/>
      <c r="H1034" s="785"/>
      <c r="K1034" s="785"/>
      <c r="L1034" s="785"/>
      <c r="M1034" s="810"/>
      <c r="N1034" s="810"/>
      <c r="O1034" s="810"/>
      <c r="T1034" s="708"/>
      <c r="U1034" s="708"/>
      <c r="Z1034" s="728"/>
      <c r="AP1034" s="729"/>
      <c r="AQ1034" s="628"/>
      <c r="AR1034" s="628"/>
      <c r="AS1034" s="628"/>
      <c r="AT1034" s="628"/>
      <c r="AU1034" s="809" t="e">
        <f aca="false">IF($AT$44="Region",'Advanced Controls'!$A$59,#REF!)</f>
        <v>#REF!</v>
      </c>
      <c r="AV1034" s="809"/>
      <c r="AW1034" s="628"/>
      <c r="AX1034" s="809" t="e">
        <f aca="false">IF($AT$44="Region",'Advanced Controls'!$A$60,#REF!)</f>
        <v>#REF!</v>
      </c>
      <c r="AY1034" s="809"/>
      <c r="AZ1034" s="628"/>
      <c r="BA1034" s="809" t="e">
        <f aca="false">IF($AT$44="Region",'Advanced Controls'!$A$61,#REF!)</f>
        <v>#REF!</v>
      </c>
      <c r="BB1034" s="809"/>
      <c r="BC1034" s="628"/>
      <c r="BD1034" s="809" t="e">
        <f aca="false">IF($AT$44="Region",'Advanced Controls'!$A$62,#REF!)</f>
        <v>#REF!</v>
      </c>
      <c r="BE1034" s="809"/>
      <c r="BF1034" s="628"/>
      <c r="BG1034" s="809" t="e">
        <f aca="false">IF($AT$44="Region",'Advanced Controls'!$A$63,#REF!)</f>
        <v>#REF!</v>
      </c>
      <c r="BH1034" s="809"/>
      <c r="BI1034" s="628"/>
      <c r="BJ1034" s="809" t="s">
        <v>80</v>
      </c>
      <c r="BK1034" s="809"/>
      <c r="BL1034" s="628"/>
      <c r="BM1034" s="809" t="s">
        <v>81</v>
      </c>
      <c r="BN1034" s="809"/>
      <c r="BO1034" s="628"/>
      <c r="BP1034" s="809" t="s">
        <v>82</v>
      </c>
      <c r="BQ1034" s="809"/>
      <c r="BR1034" s="628"/>
      <c r="BS1034" s="809" t="s">
        <v>83</v>
      </c>
      <c r="BT1034" s="809"/>
      <c r="BU1034" s="628"/>
      <c r="BV1034" s="729"/>
    </row>
    <row r="1035" s="667" customFormat="true" ht="45.75" hidden="false" customHeight="false" outlineLevel="0" collapsed="false">
      <c r="A1035" s="848" t="s">
        <v>329</v>
      </c>
      <c r="B1035" s="812" t="s">
        <v>104</v>
      </c>
      <c r="C1035" s="816" t="s">
        <v>330</v>
      </c>
      <c r="D1035" s="907" t="s">
        <v>331</v>
      </c>
      <c r="E1035" s="907" t="s">
        <v>332</v>
      </c>
      <c r="F1035" s="816" t="s">
        <v>333</v>
      </c>
      <c r="G1035" s="815" t="s">
        <v>326</v>
      </c>
      <c r="H1035" s="816" t="s">
        <v>334</v>
      </c>
      <c r="I1035" s="816" t="s">
        <v>335</v>
      </c>
      <c r="J1035" s="816" t="s">
        <v>336</v>
      </c>
      <c r="K1035" s="908" t="s">
        <v>337</v>
      </c>
      <c r="L1035" s="818" t="s">
        <v>338</v>
      </c>
      <c r="M1035" s="819" t="s">
        <v>339</v>
      </c>
      <c r="N1035" s="820" t="s">
        <v>340</v>
      </c>
      <c r="O1035" s="821" t="s">
        <v>341</v>
      </c>
      <c r="P1035" s="820" t="s">
        <v>342</v>
      </c>
      <c r="Q1035" s="807"/>
      <c r="R1035" s="822" t="s">
        <v>343</v>
      </c>
      <c r="S1035" s="823" t="s">
        <v>344</v>
      </c>
      <c r="T1035" s="824" t="s">
        <v>345</v>
      </c>
      <c r="U1035" s="823" t="s">
        <v>346</v>
      </c>
      <c r="V1035" s="825" t="s">
        <v>347</v>
      </c>
      <c r="W1035" s="807"/>
      <c r="X1035" s="807"/>
      <c r="Z1035" s="728"/>
      <c r="AP1035" s="729"/>
      <c r="AQ1035" s="807"/>
      <c r="AR1035" s="807"/>
      <c r="AS1035" s="825" t="s">
        <v>348</v>
      </c>
      <c r="AT1035" s="807"/>
      <c r="AU1035" s="826" t="s">
        <v>344</v>
      </c>
      <c r="AV1035" s="827" t="s">
        <v>345</v>
      </c>
      <c r="AW1035" s="807"/>
      <c r="AX1035" s="826" t="s">
        <v>344</v>
      </c>
      <c r="AY1035" s="827" t="s">
        <v>345</v>
      </c>
      <c r="AZ1035" s="807"/>
      <c r="BA1035" s="826" t="s">
        <v>344</v>
      </c>
      <c r="BB1035" s="827" t="s">
        <v>345</v>
      </c>
      <c r="BC1035" s="807"/>
      <c r="BD1035" s="826" t="s">
        <v>344</v>
      </c>
      <c r="BE1035" s="827" t="s">
        <v>345</v>
      </c>
      <c r="BF1035" s="807"/>
      <c r="BG1035" s="826" t="s">
        <v>344</v>
      </c>
      <c r="BH1035" s="827" t="s">
        <v>345</v>
      </c>
      <c r="BI1035" s="807"/>
      <c r="BJ1035" s="826" t="s">
        <v>344</v>
      </c>
      <c r="BK1035" s="827" t="s">
        <v>345</v>
      </c>
      <c r="BL1035" s="807"/>
      <c r="BM1035" s="826" t="s">
        <v>344</v>
      </c>
      <c r="BN1035" s="827" t="s">
        <v>345</v>
      </c>
      <c r="BO1035" s="807"/>
      <c r="BP1035" s="826" t="s">
        <v>344</v>
      </c>
      <c r="BQ1035" s="827" t="s">
        <v>345</v>
      </c>
      <c r="BR1035" s="807"/>
      <c r="BS1035" s="826" t="s">
        <v>344</v>
      </c>
      <c r="BT1035" s="827" t="s">
        <v>345</v>
      </c>
      <c r="BU1035" s="807"/>
      <c r="BV1035" s="729"/>
    </row>
    <row r="1036" s="667" customFormat="true" ht="15" hidden="false" customHeight="false" outlineLevel="0" collapsed="false">
      <c r="A1036" s="828" t="n">
        <v>1</v>
      </c>
      <c r="B1036" s="829" t="str">
        <f aca="false">CONCATENATE(E1036,": ",C1036)</f>
        <v>: </v>
      </c>
      <c r="C1036" s="831"/>
      <c r="D1036" s="831"/>
      <c r="E1036" s="831"/>
      <c r="F1036" s="871"/>
      <c r="G1036" s="831"/>
      <c r="H1036" s="832"/>
      <c r="I1036" s="830"/>
      <c r="J1036" s="830"/>
      <c r="K1036" s="834"/>
      <c r="L1036" s="834"/>
      <c r="M1036" s="835"/>
      <c r="N1036" s="837"/>
      <c r="O1036" s="837"/>
      <c r="P1036" s="833"/>
      <c r="Q1036" s="838"/>
      <c r="R1036" s="839"/>
      <c r="S1036" s="840" t="str">
        <f aca="false">IF(R1036="Y","",IF(AND(M1036="",K1036=""),"",IF(M1036="",K1036,M1036)))</f>
        <v/>
      </c>
      <c r="T1036" s="841" t="str">
        <f aca="false">IF(S1036="","",IF($S$1064="Y",U1036,IF(S1036&gt;=$S$1056-$AB$35*$S$1060,IF(S1036&lt;=$S$1056+$AB$35*$S$1060,S1036,""),"")))</f>
        <v/>
      </c>
      <c r="U1036" s="840" t="str">
        <f aca="false">IF(R1036="Y","",IF(AND(M1036="",K1036=""),"",IF(M1036="",K1036*O1036,M1036*O1036)))</f>
        <v/>
      </c>
      <c r="V1036" s="842" t="str">
        <f aca="false">IF(AND(N1036="",L1036=""),"",IF(N1036="",L1036,N1036))</f>
        <v/>
      </c>
      <c r="W1036" s="628"/>
      <c r="X1036" s="628"/>
      <c r="Z1036" s="728"/>
      <c r="AP1036" s="729"/>
      <c r="AQ1036" s="628"/>
      <c r="AR1036" s="628"/>
      <c r="AS1036" s="843" t="str">
        <f aca="false">$U1036</f>
        <v/>
      </c>
      <c r="AT1036" s="628"/>
      <c r="AU1036" s="843" t="e">
        <f aca="false">IF($AT$44="region",IF($E1036=AU$762,$S1036,""),IF($G1036=AU$762,$S1036,""))</f>
        <v>#REF!</v>
      </c>
      <c r="AV1036" s="843" t="e">
        <f aca="false">IF($AT$44="Region",IF($E1036=AU$762,$T1036,""),IF($G1036=AU$762,$T1036,""))</f>
        <v>#REF!</v>
      </c>
      <c r="AW1036" s="628"/>
      <c r="AX1036" s="843" t="e">
        <f aca="false">IF($AT$44="region",IF($E1036=AX$762,$S1036,""),IF($G1036=AX$762,$S1036,""))</f>
        <v>#REF!</v>
      </c>
      <c r="AY1036" s="843" t="e">
        <f aca="false">IF($AT$44="Region",IF($E1036=AX$762,$T1036,""),IF($G1036=AX$762,$T1036,""))</f>
        <v>#REF!</v>
      </c>
      <c r="AZ1036" s="628"/>
      <c r="BA1036" s="843" t="e">
        <f aca="false">IF($AT$44="region",IF($E1036=BA$762,$S1036,""),IF($G1036=BA$762,$S1036,""))</f>
        <v>#REF!</v>
      </c>
      <c r="BB1036" s="843" t="e">
        <f aca="false">IF($AT$44="Region",IF($E1036=BA$762,$T1036,""),IF($G1036=BA$762,$T1036,""))</f>
        <v>#REF!</v>
      </c>
      <c r="BC1036" s="628"/>
      <c r="BD1036" s="843" t="e">
        <f aca="false">IF($AT$44="region",IF($E1036=BD$762,$S1036,""),IF($G1036=BD$762,$S1036,""))</f>
        <v>#REF!</v>
      </c>
      <c r="BE1036" s="843" t="e">
        <f aca="false">IF($AT$44="Region",IF($E1036=BD$762,$T1036,""),IF($G1036=BD$762,$T1036,""))</f>
        <v>#REF!</v>
      </c>
      <c r="BF1036" s="628"/>
      <c r="BG1036" s="843" t="e">
        <f aca="false">IF($AT$44="region",IF($E1036=BG$762,$S1036,""),IF($G1036=BG$762,$S1036,""))</f>
        <v>#REF!</v>
      </c>
      <c r="BH1036" s="843" t="e">
        <f aca="false">IF($AT$44="Region",IF($E1036=BG$762,$T1036,""),IF($G1036=BG$762,$T1036,""))</f>
        <v>#REF!</v>
      </c>
      <c r="BI1036" s="628"/>
      <c r="BJ1036" s="843" t="str">
        <f aca="false">IF($E1036=$BJ$47,S1036,"")</f>
        <v/>
      </c>
      <c r="BK1036" s="843" t="str">
        <f aca="false">IF($E1036=$BJ$47,T1036,"")</f>
        <v/>
      </c>
      <c r="BL1036" s="628"/>
      <c r="BM1036" s="843" t="str">
        <f aca="false">IF($E1036=$BM$47,S1036,"")</f>
        <v/>
      </c>
      <c r="BN1036" s="843" t="str">
        <f aca="false">IF($E1036=$BM$47,T1036,"")</f>
        <v/>
      </c>
      <c r="BO1036" s="628"/>
      <c r="BP1036" s="843" t="str">
        <f aca="false">IF($E1036=$BP$47,S1036,"")</f>
        <v/>
      </c>
      <c r="BQ1036" s="843" t="str">
        <f aca="false">IF($E1036=$BP$47,T1036,"")</f>
        <v/>
      </c>
      <c r="BR1036" s="628"/>
      <c r="BS1036" s="843" t="str">
        <f aca="false">IF($E1036=$BS$47,S1036,"")</f>
        <v/>
      </c>
      <c r="BT1036" s="843" t="str">
        <f aca="false">IF($E1036=$BS$47,T1036,"")</f>
        <v/>
      </c>
      <c r="BU1036" s="628"/>
      <c r="BV1036" s="729"/>
    </row>
    <row r="1037" s="667" customFormat="true" ht="15" hidden="false" customHeight="false" outlineLevel="0" collapsed="false">
      <c r="A1037" s="828" t="n">
        <v>2</v>
      </c>
      <c r="B1037" s="829" t="str">
        <f aca="false">CONCATENATE(E1037,": ",C1037)</f>
        <v>: </v>
      </c>
      <c r="C1037" s="831"/>
      <c r="D1037" s="831"/>
      <c r="E1037" s="831"/>
      <c r="F1037" s="831"/>
      <c r="G1037" s="831"/>
      <c r="H1037" s="832"/>
      <c r="I1037" s="830"/>
      <c r="J1037" s="830"/>
      <c r="K1037" s="837"/>
      <c r="L1037" s="834"/>
      <c r="M1037" s="835"/>
      <c r="N1037" s="837"/>
      <c r="O1037" s="837"/>
      <c r="P1037" s="833"/>
      <c r="Q1037" s="838"/>
      <c r="R1037" s="839"/>
      <c r="S1037" s="840" t="str">
        <f aca="false">IF(R1037="Y","",IF(AND(M1037="",K1037=""),"",IF(M1037="",K1037,M1037)))</f>
        <v/>
      </c>
      <c r="T1037" s="841" t="str">
        <f aca="false">IF(S1037="","",IF($S$1064="Y",U1037,IF(S1037&gt;=$S$1056-$AB$35*$S$1060,IF(S1037&lt;=$S$1056+$AB$35*$S$1060,S1037,""),"")))</f>
        <v/>
      </c>
      <c r="U1037" s="840" t="str">
        <f aca="false">IF(R1037="Y","",IF(AND(M1037="",K1037=""),"",IF(M1037="",K1037*O1037,M1037*O1037)))</f>
        <v/>
      </c>
      <c r="V1037" s="842" t="str">
        <f aca="false">IF(AND(N1037="",L1037=""),"",IF(N1037="",L1037,N1037))</f>
        <v/>
      </c>
      <c r="W1037" s="628"/>
      <c r="X1037" s="628"/>
      <c r="Z1037" s="728"/>
      <c r="AP1037" s="729"/>
      <c r="AQ1037" s="628"/>
      <c r="AR1037" s="628"/>
      <c r="AS1037" s="844"/>
      <c r="AT1037" s="628"/>
      <c r="AU1037" s="843" t="e">
        <f aca="false">IF($AT$44="region",IF($E1037=AU$762,$S1037,""),IF($G1037=AU$762,$S1037,""))</f>
        <v>#REF!</v>
      </c>
      <c r="AV1037" s="843" t="e">
        <f aca="false">IF($AT$44="Region",IF($E1037=AU$762,$T1037,""),IF($G1037=AU$762,$T1037,""))</f>
        <v>#REF!</v>
      </c>
      <c r="AW1037" s="628"/>
      <c r="AX1037" s="843" t="e">
        <f aca="false">IF($AT$44="region",IF($E1037=AX$762,$S1037,""),IF($G1037=AX$762,$S1037,""))</f>
        <v>#REF!</v>
      </c>
      <c r="AY1037" s="843" t="e">
        <f aca="false">IF($AT$44="Region",IF($E1037=AX$762,$T1037,""),IF($G1037=AX$762,$T1037,""))</f>
        <v>#REF!</v>
      </c>
      <c r="AZ1037" s="628"/>
      <c r="BA1037" s="843" t="e">
        <f aca="false">IF($AT$44="region",IF($E1037=BA$762,$S1037,""),IF($G1037=BA$762,$S1037,""))</f>
        <v>#REF!</v>
      </c>
      <c r="BB1037" s="843" t="e">
        <f aca="false">IF($AT$44="Region",IF($E1037=BA$762,$T1037,""),IF($G1037=BA$762,$T1037,""))</f>
        <v>#REF!</v>
      </c>
      <c r="BC1037" s="628"/>
      <c r="BD1037" s="843" t="e">
        <f aca="false">IF($AT$44="region",IF($E1037=BD$762,$S1037,""),IF($G1037=BD$762,$S1037,""))</f>
        <v>#REF!</v>
      </c>
      <c r="BE1037" s="843" t="e">
        <f aca="false">IF($AT$44="Region",IF($E1037=BD$762,$T1037,""),IF($G1037=BD$762,$T1037,""))</f>
        <v>#REF!</v>
      </c>
      <c r="BF1037" s="628"/>
      <c r="BG1037" s="843" t="e">
        <f aca="false">IF($AT$44="region",IF($E1037=BG$762,$S1037,""),IF($G1037=BG$762,$S1037,""))</f>
        <v>#REF!</v>
      </c>
      <c r="BH1037" s="843" t="e">
        <f aca="false">IF($AT$44="Region",IF($E1037=BG$762,$T1037,""),IF($G1037=BG$762,$T1037,""))</f>
        <v>#REF!</v>
      </c>
      <c r="BI1037" s="628"/>
      <c r="BJ1037" s="843" t="str">
        <f aca="false">IF($E1037=$BJ$47,S1037,"")</f>
        <v/>
      </c>
      <c r="BK1037" s="843" t="str">
        <f aca="false">IF($E1037=$BJ$47,T1037,"")</f>
        <v/>
      </c>
      <c r="BL1037" s="628"/>
      <c r="BM1037" s="843" t="str">
        <f aca="false">IF($E1037=$BM$47,S1037,"")</f>
        <v/>
      </c>
      <c r="BN1037" s="843" t="str">
        <f aca="false">IF($E1037=$BM$47,T1037,"")</f>
        <v/>
      </c>
      <c r="BO1037" s="628"/>
      <c r="BP1037" s="843" t="str">
        <f aca="false">IF($E1037=$BP$47,S1037,"")</f>
        <v/>
      </c>
      <c r="BQ1037" s="843" t="str">
        <f aca="false">IF($E1037=$BP$47,T1037,"")</f>
        <v/>
      </c>
      <c r="BR1037" s="628"/>
      <c r="BS1037" s="843" t="str">
        <f aca="false">IF($E1037=$BS$47,S1037,"")</f>
        <v/>
      </c>
      <c r="BT1037" s="843" t="str">
        <f aca="false">IF($E1037=$BS$47,T1037,"")</f>
        <v/>
      </c>
      <c r="BU1037" s="628"/>
      <c r="BV1037" s="729"/>
    </row>
    <row r="1038" s="667" customFormat="true" ht="15" hidden="false" customHeight="false" outlineLevel="0" collapsed="false">
      <c r="A1038" s="828" t="n">
        <v>3</v>
      </c>
      <c r="B1038" s="829" t="str">
        <f aca="false">CONCATENATE(E1038,": ",C1038)</f>
        <v>: </v>
      </c>
      <c r="C1038" s="830"/>
      <c r="D1038" s="830"/>
      <c r="E1038" s="831"/>
      <c r="F1038" s="830"/>
      <c r="G1038" s="831"/>
      <c r="H1038" s="832"/>
      <c r="I1038" s="830"/>
      <c r="J1038" s="830"/>
      <c r="K1038" s="833"/>
      <c r="L1038" s="834"/>
      <c r="M1038" s="835"/>
      <c r="N1038" s="837"/>
      <c r="O1038" s="837"/>
      <c r="P1038" s="833"/>
      <c r="Q1038" s="838"/>
      <c r="R1038" s="839"/>
      <c r="S1038" s="840" t="str">
        <f aca="false">IF(R1038="Y","",IF(AND(M1038="",K1038=""),"",IF(M1038="",K1038,M1038)))</f>
        <v/>
      </c>
      <c r="T1038" s="841" t="str">
        <f aca="false">IF(S1038="","",IF($S$1064="Y",U1038,IF(S1038&gt;=$S$1056-$AB$35*$S$1060,IF(S1038&lt;=$S$1056+$AB$35*$S$1060,S1038,""),"")))</f>
        <v/>
      </c>
      <c r="U1038" s="840" t="str">
        <f aca="false">IF(R1038="Y","",IF(AND(M1038="",K1038=""),"",IF(M1038="",K1038*O1038,M1038*O1038)))</f>
        <v/>
      </c>
      <c r="V1038" s="842" t="str">
        <f aca="false">IF(AND(N1038="",L1038=""),"",IF(N1038="",L1038,N1038))</f>
        <v/>
      </c>
      <c r="W1038" s="628"/>
      <c r="X1038" s="628"/>
      <c r="Z1038" s="728"/>
      <c r="AP1038" s="729"/>
      <c r="AQ1038" s="628"/>
      <c r="AR1038" s="628"/>
      <c r="AS1038" s="844"/>
      <c r="AT1038" s="628"/>
      <c r="AU1038" s="843" t="e">
        <f aca="false">IF($AT$44="region",IF($E1038=AU$762,$S1038,""),IF($G1038=AU$762,$S1038,""))</f>
        <v>#REF!</v>
      </c>
      <c r="AV1038" s="843" t="e">
        <f aca="false">IF($AT$44="Region",IF($E1038=AU$762,$T1038,""),IF($G1038=AU$762,$T1038,""))</f>
        <v>#REF!</v>
      </c>
      <c r="AW1038" s="628"/>
      <c r="AX1038" s="843" t="e">
        <f aca="false">IF($AT$44="region",IF($E1038=AX$762,$S1038,""),IF($G1038=AX$762,$S1038,""))</f>
        <v>#REF!</v>
      </c>
      <c r="AY1038" s="843" t="e">
        <f aca="false">IF($AT$44="Region",IF($E1038=AX$762,$T1038,""),IF($G1038=AX$762,$T1038,""))</f>
        <v>#REF!</v>
      </c>
      <c r="AZ1038" s="628"/>
      <c r="BA1038" s="843" t="e">
        <f aca="false">IF($AT$44="region",IF($E1038=BA$762,$S1038,""),IF($G1038=BA$762,$S1038,""))</f>
        <v>#REF!</v>
      </c>
      <c r="BB1038" s="843" t="e">
        <f aca="false">IF($AT$44="Region",IF($E1038=BA$762,$T1038,""),IF($G1038=BA$762,$T1038,""))</f>
        <v>#REF!</v>
      </c>
      <c r="BC1038" s="628"/>
      <c r="BD1038" s="843" t="e">
        <f aca="false">IF($AT$44="region",IF($E1038=BD$762,$S1038,""),IF($G1038=BD$762,$S1038,""))</f>
        <v>#REF!</v>
      </c>
      <c r="BE1038" s="843" t="e">
        <f aca="false">IF($AT$44="Region",IF($E1038=BD$762,$T1038,""),IF($G1038=BD$762,$T1038,""))</f>
        <v>#REF!</v>
      </c>
      <c r="BF1038" s="628"/>
      <c r="BG1038" s="843" t="e">
        <f aca="false">IF($AT$44="region",IF($E1038=BG$762,$S1038,""),IF($G1038=BG$762,$S1038,""))</f>
        <v>#REF!</v>
      </c>
      <c r="BH1038" s="843" t="e">
        <f aca="false">IF($AT$44="Region",IF($E1038=BG$762,$T1038,""),IF($G1038=BG$762,$T1038,""))</f>
        <v>#REF!</v>
      </c>
      <c r="BI1038" s="628"/>
      <c r="BJ1038" s="843" t="str">
        <f aca="false">IF($E1038=$BJ$47,S1038,"")</f>
        <v/>
      </c>
      <c r="BK1038" s="843" t="str">
        <f aca="false">IF($E1038=$BJ$47,T1038,"")</f>
        <v/>
      </c>
      <c r="BL1038" s="628"/>
      <c r="BM1038" s="843" t="str">
        <f aca="false">IF($E1038=$BM$47,S1038,"")</f>
        <v/>
      </c>
      <c r="BN1038" s="843" t="str">
        <f aca="false">IF($E1038=$BM$47,T1038,"")</f>
        <v/>
      </c>
      <c r="BO1038" s="628"/>
      <c r="BP1038" s="843" t="str">
        <f aca="false">IF($E1038=$BP$47,S1038,"")</f>
        <v/>
      </c>
      <c r="BQ1038" s="843" t="str">
        <f aca="false">IF($E1038=$BP$47,T1038,"")</f>
        <v/>
      </c>
      <c r="BR1038" s="628"/>
      <c r="BS1038" s="843" t="str">
        <f aca="false">IF($E1038=$BS$47,S1038,"")</f>
        <v/>
      </c>
      <c r="BT1038" s="843" t="str">
        <f aca="false">IF($E1038=$BS$47,T1038,"")</f>
        <v/>
      </c>
      <c r="BU1038" s="628"/>
      <c r="BV1038" s="729"/>
    </row>
    <row r="1039" s="667" customFormat="true" ht="15" hidden="false" customHeight="false" outlineLevel="0" collapsed="false">
      <c r="A1039" s="828" t="n">
        <v>4</v>
      </c>
      <c r="B1039" s="829" t="str">
        <f aca="false">CONCATENATE(E1039,": ",C1039)</f>
        <v>: </v>
      </c>
      <c r="C1039" s="830"/>
      <c r="D1039" s="830"/>
      <c r="E1039" s="831"/>
      <c r="F1039" s="830"/>
      <c r="G1039" s="831"/>
      <c r="H1039" s="832"/>
      <c r="I1039" s="830"/>
      <c r="J1039" s="830"/>
      <c r="K1039" s="833"/>
      <c r="L1039" s="834"/>
      <c r="M1039" s="835"/>
      <c r="N1039" s="837"/>
      <c r="O1039" s="837"/>
      <c r="P1039" s="833"/>
      <c r="Q1039" s="838"/>
      <c r="R1039" s="839"/>
      <c r="S1039" s="840" t="str">
        <f aca="false">IF(R1039="Y","",IF(AND(M1039="",K1039=""),"",IF(M1039="",K1039,M1039)))</f>
        <v/>
      </c>
      <c r="T1039" s="841" t="str">
        <f aca="false">IF(S1039="","",IF($S$1064="Y",U1039,IF(S1039&gt;=$S$1056-$AB$35*$S$1060,IF(S1039&lt;=$S$1056+$AB$35*$S$1060,S1039,""),"")))</f>
        <v/>
      </c>
      <c r="U1039" s="840" t="str">
        <f aca="false">IF(R1039="Y","",IF(AND(M1039="",K1039=""),"",IF(M1039="",K1039*O1039,M1039*O1039)))</f>
        <v/>
      </c>
      <c r="V1039" s="842" t="str">
        <f aca="false">IF(AND(N1039="",L1039=""),"",IF(N1039="",L1039,N1039))</f>
        <v/>
      </c>
      <c r="W1039" s="628"/>
      <c r="X1039" s="628"/>
      <c r="Z1039" s="728"/>
      <c r="AP1039" s="729"/>
      <c r="AQ1039" s="628"/>
      <c r="AR1039" s="628"/>
      <c r="AS1039" s="844"/>
      <c r="AT1039" s="628"/>
      <c r="AU1039" s="843" t="e">
        <f aca="false">IF($AT$44="region",IF($E1039=AU$762,$S1039,""),IF($G1039=AU$762,$S1039,""))</f>
        <v>#REF!</v>
      </c>
      <c r="AV1039" s="843" t="e">
        <f aca="false">IF($AT$44="Region",IF($E1039=AU$762,$T1039,""),IF($G1039=AU$762,$T1039,""))</f>
        <v>#REF!</v>
      </c>
      <c r="AW1039" s="628"/>
      <c r="AX1039" s="843" t="e">
        <f aca="false">IF($AT$44="region",IF($E1039=AX$762,$S1039,""),IF($G1039=AX$762,$S1039,""))</f>
        <v>#REF!</v>
      </c>
      <c r="AY1039" s="843" t="e">
        <f aca="false">IF($AT$44="Region",IF($E1039=AX$762,$T1039,""),IF($G1039=AX$762,$T1039,""))</f>
        <v>#REF!</v>
      </c>
      <c r="AZ1039" s="628"/>
      <c r="BA1039" s="843" t="e">
        <f aca="false">IF($AT$44="region",IF($E1039=BA$762,$S1039,""),IF($G1039=BA$762,$S1039,""))</f>
        <v>#REF!</v>
      </c>
      <c r="BB1039" s="843" t="e">
        <f aca="false">IF($AT$44="Region",IF($E1039=BA$762,$T1039,""),IF($G1039=BA$762,$T1039,""))</f>
        <v>#REF!</v>
      </c>
      <c r="BC1039" s="628"/>
      <c r="BD1039" s="843" t="e">
        <f aca="false">IF($AT$44="region",IF($E1039=BD$762,$S1039,""),IF($G1039=BD$762,$S1039,""))</f>
        <v>#REF!</v>
      </c>
      <c r="BE1039" s="843" t="e">
        <f aca="false">IF($AT$44="Region",IF($E1039=BD$762,$T1039,""),IF($G1039=BD$762,$T1039,""))</f>
        <v>#REF!</v>
      </c>
      <c r="BF1039" s="628"/>
      <c r="BG1039" s="843" t="e">
        <f aca="false">IF($AT$44="region",IF($E1039=BG$762,$S1039,""),IF($G1039=BG$762,$S1039,""))</f>
        <v>#REF!</v>
      </c>
      <c r="BH1039" s="843" t="e">
        <f aca="false">IF($AT$44="Region",IF($E1039=BG$762,$T1039,""),IF($G1039=BG$762,$T1039,""))</f>
        <v>#REF!</v>
      </c>
      <c r="BI1039" s="628"/>
      <c r="BJ1039" s="843" t="str">
        <f aca="false">IF($E1039=$BJ$47,S1039,"")</f>
        <v/>
      </c>
      <c r="BK1039" s="843" t="str">
        <f aca="false">IF($E1039=$BJ$47,T1039,"")</f>
        <v/>
      </c>
      <c r="BL1039" s="628"/>
      <c r="BM1039" s="843" t="str">
        <f aca="false">IF($E1039=$BM$47,S1039,"")</f>
        <v/>
      </c>
      <c r="BN1039" s="843" t="str">
        <f aca="false">IF($E1039=$BM$47,T1039,"")</f>
        <v/>
      </c>
      <c r="BO1039" s="628"/>
      <c r="BP1039" s="843" t="str">
        <f aca="false">IF($E1039=$BP$47,S1039,"")</f>
        <v/>
      </c>
      <c r="BQ1039" s="843" t="str">
        <f aca="false">IF($E1039=$BP$47,T1039,"")</f>
        <v/>
      </c>
      <c r="BR1039" s="628"/>
      <c r="BS1039" s="843" t="str">
        <f aca="false">IF($E1039=$BS$47,S1039,"")</f>
        <v/>
      </c>
      <c r="BT1039" s="843" t="str">
        <f aca="false">IF($E1039=$BS$47,T1039,"")</f>
        <v/>
      </c>
      <c r="BU1039" s="628"/>
      <c r="BV1039" s="729"/>
    </row>
    <row r="1040" s="667" customFormat="true" ht="15" hidden="false" customHeight="false" outlineLevel="0" collapsed="false">
      <c r="A1040" s="828" t="n">
        <v>5</v>
      </c>
      <c r="B1040" s="829" t="str">
        <f aca="false">CONCATENATE(E1040,": ",C1040)</f>
        <v>: </v>
      </c>
      <c r="C1040" s="830"/>
      <c r="D1040" s="830"/>
      <c r="E1040" s="831"/>
      <c r="F1040" s="830"/>
      <c r="G1040" s="831"/>
      <c r="H1040" s="832"/>
      <c r="I1040" s="830"/>
      <c r="J1040" s="830"/>
      <c r="K1040" s="833"/>
      <c r="L1040" s="834"/>
      <c r="M1040" s="835"/>
      <c r="N1040" s="837"/>
      <c r="O1040" s="837"/>
      <c r="P1040" s="833"/>
      <c r="Q1040" s="838"/>
      <c r="R1040" s="839"/>
      <c r="S1040" s="840" t="str">
        <f aca="false">IF(R1040="Y","",IF(AND(M1040="",K1040=""),"",IF(M1040="",K1040,M1040)))</f>
        <v/>
      </c>
      <c r="T1040" s="841" t="str">
        <f aca="false">IF(S1040="","",IF($S$1064="Y",U1040,IF(S1040&gt;=$S$1056-$AB$35*$S$1060,IF(S1040&lt;=$S$1056+$AB$35*$S$1060,S1040,""),"")))</f>
        <v/>
      </c>
      <c r="U1040" s="840" t="str">
        <f aca="false">IF(R1040="Y","",IF(AND(M1040="",K1040=""),"",IF(M1040="",K1040*O1040,M1040*O1040)))</f>
        <v/>
      </c>
      <c r="V1040" s="842" t="str">
        <f aca="false">IF(AND(N1040="",L1040=""),"",IF(N1040="",L1040,N1040))</f>
        <v/>
      </c>
      <c r="W1040" s="628"/>
      <c r="X1040" s="628"/>
      <c r="Z1040" s="728"/>
      <c r="AP1040" s="729"/>
      <c r="AQ1040" s="628"/>
      <c r="AR1040" s="628"/>
      <c r="AS1040" s="844"/>
      <c r="AT1040" s="628"/>
      <c r="AU1040" s="843" t="e">
        <f aca="false">IF($AT$44="region",IF($E1040=AU$762,$S1040,""),IF($G1040=AU$762,$S1040,""))</f>
        <v>#REF!</v>
      </c>
      <c r="AV1040" s="843" t="e">
        <f aca="false">IF($AT$44="Region",IF($E1040=AU$762,$T1040,""),IF($G1040=AU$762,$T1040,""))</f>
        <v>#REF!</v>
      </c>
      <c r="AW1040" s="628"/>
      <c r="AX1040" s="843" t="e">
        <f aca="false">IF($AT$44="region",IF($E1040=AX$762,$S1040,""),IF($G1040=AX$762,$S1040,""))</f>
        <v>#REF!</v>
      </c>
      <c r="AY1040" s="843" t="e">
        <f aca="false">IF($AT$44="Region",IF($E1040=AX$762,$T1040,""),IF($G1040=AX$762,$T1040,""))</f>
        <v>#REF!</v>
      </c>
      <c r="AZ1040" s="628"/>
      <c r="BA1040" s="843" t="e">
        <f aca="false">IF($AT$44="region",IF($E1040=BA$762,$S1040,""),IF($G1040=BA$762,$S1040,""))</f>
        <v>#REF!</v>
      </c>
      <c r="BB1040" s="843" t="e">
        <f aca="false">IF($AT$44="Region",IF($E1040=BA$762,$T1040,""),IF($G1040=BA$762,$T1040,""))</f>
        <v>#REF!</v>
      </c>
      <c r="BC1040" s="628"/>
      <c r="BD1040" s="843" t="e">
        <f aca="false">IF($AT$44="region",IF($E1040=BD$762,$S1040,""),IF($G1040=BD$762,$S1040,""))</f>
        <v>#REF!</v>
      </c>
      <c r="BE1040" s="843" t="e">
        <f aca="false">IF($AT$44="Region",IF($E1040=BD$762,$T1040,""),IF($G1040=BD$762,$T1040,""))</f>
        <v>#REF!</v>
      </c>
      <c r="BF1040" s="628"/>
      <c r="BG1040" s="843" t="e">
        <f aca="false">IF($AT$44="region",IF($E1040=BG$762,$S1040,""),IF($G1040=BG$762,$S1040,""))</f>
        <v>#REF!</v>
      </c>
      <c r="BH1040" s="843" t="e">
        <f aca="false">IF($AT$44="Region",IF($E1040=BG$762,$T1040,""),IF($G1040=BG$762,$T1040,""))</f>
        <v>#REF!</v>
      </c>
      <c r="BI1040" s="628"/>
      <c r="BJ1040" s="843" t="str">
        <f aca="false">IF($E1040=$BJ$47,S1040,"")</f>
        <v/>
      </c>
      <c r="BK1040" s="843" t="str">
        <f aca="false">IF($E1040=$BJ$47,T1040,"")</f>
        <v/>
      </c>
      <c r="BL1040" s="628"/>
      <c r="BM1040" s="843" t="str">
        <f aca="false">IF($E1040=$BM$47,S1040,"")</f>
        <v/>
      </c>
      <c r="BN1040" s="843" t="str">
        <f aca="false">IF($E1040=$BM$47,T1040,"")</f>
        <v/>
      </c>
      <c r="BO1040" s="628"/>
      <c r="BP1040" s="843" t="str">
        <f aca="false">IF($E1040=$BP$47,S1040,"")</f>
        <v/>
      </c>
      <c r="BQ1040" s="843" t="str">
        <f aca="false">IF($E1040=$BP$47,T1040,"")</f>
        <v/>
      </c>
      <c r="BR1040" s="628"/>
      <c r="BS1040" s="843" t="str">
        <f aca="false">IF($E1040=$BS$47,S1040,"")</f>
        <v/>
      </c>
      <c r="BT1040" s="843" t="str">
        <f aca="false">IF($E1040=$BS$47,T1040,"")</f>
        <v/>
      </c>
      <c r="BU1040" s="628"/>
      <c r="BV1040" s="729"/>
    </row>
    <row r="1041" s="667" customFormat="true" ht="15" hidden="false" customHeight="false" outlineLevel="0" collapsed="false">
      <c r="A1041" s="828" t="n">
        <v>6</v>
      </c>
      <c r="B1041" s="829" t="str">
        <f aca="false">CONCATENATE(E1041,": ",C1041)</f>
        <v>: </v>
      </c>
      <c r="C1041" s="830"/>
      <c r="D1041" s="830"/>
      <c r="E1041" s="831"/>
      <c r="F1041" s="830"/>
      <c r="G1041" s="831"/>
      <c r="H1041" s="832"/>
      <c r="I1041" s="830"/>
      <c r="J1041" s="830"/>
      <c r="K1041" s="833"/>
      <c r="L1041" s="834"/>
      <c r="M1041" s="835"/>
      <c r="N1041" s="837"/>
      <c r="O1041" s="837"/>
      <c r="P1041" s="833"/>
      <c r="Q1041" s="838"/>
      <c r="R1041" s="839"/>
      <c r="S1041" s="840" t="str">
        <f aca="false">IF(R1041="Y","",IF(AND(M1041="",K1041=""),"",IF(M1041="",K1041,M1041)))</f>
        <v/>
      </c>
      <c r="T1041" s="841" t="str">
        <f aca="false">IF(S1041="","",IF($S$1064="Y",U1041,IF(S1041&gt;=$S$1056-$AB$35*$S$1060,IF(S1041&lt;=$S$1056+$AB$35*$S$1060,S1041,""),"")))</f>
        <v/>
      </c>
      <c r="U1041" s="840" t="str">
        <f aca="false">IF(R1041="Y","",IF(AND(M1041="",K1041=""),"",IF(M1041="",K1041*O1041,M1041*O1041)))</f>
        <v/>
      </c>
      <c r="V1041" s="842" t="str">
        <f aca="false">IF(AND(N1041="",L1041=""),"",IF(N1041="",L1041,N1041))</f>
        <v/>
      </c>
      <c r="W1041" s="628"/>
      <c r="X1041" s="628"/>
      <c r="Z1041" s="728"/>
      <c r="AP1041" s="729"/>
      <c r="AQ1041" s="628"/>
      <c r="AR1041" s="628"/>
      <c r="AS1041" s="844"/>
      <c r="AT1041" s="628"/>
      <c r="AU1041" s="843" t="e">
        <f aca="false">IF($AT$44="region",IF($E1041=AU$762,$S1041,""),IF($G1041=AU$762,$S1041,""))</f>
        <v>#REF!</v>
      </c>
      <c r="AV1041" s="843" t="e">
        <f aca="false">IF($AT$44="Region",IF($E1041=AU$762,$T1041,""),IF($G1041=AU$762,$T1041,""))</f>
        <v>#REF!</v>
      </c>
      <c r="AW1041" s="628"/>
      <c r="AX1041" s="843" t="e">
        <f aca="false">IF($AT$44="region",IF($E1041=AX$762,$S1041,""),IF($G1041=AX$762,$S1041,""))</f>
        <v>#REF!</v>
      </c>
      <c r="AY1041" s="843" t="e">
        <f aca="false">IF($AT$44="Region",IF($E1041=AX$762,$T1041,""),IF($G1041=AX$762,$T1041,""))</f>
        <v>#REF!</v>
      </c>
      <c r="AZ1041" s="628"/>
      <c r="BA1041" s="843" t="e">
        <f aca="false">IF($AT$44="region",IF($E1041=BA$762,$S1041,""),IF($G1041=BA$762,$S1041,""))</f>
        <v>#REF!</v>
      </c>
      <c r="BB1041" s="843" t="e">
        <f aca="false">IF($AT$44="Region",IF($E1041=BA$762,$T1041,""),IF($G1041=BA$762,$T1041,""))</f>
        <v>#REF!</v>
      </c>
      <c r="BC1041" s="628"/>
      <c r="BD1041" s="843" t="e">
        <f aca="false">IF($AT$44="region",IF($E1041=BD$762,$S1041,""),IF($G1041=BD$762,$S1041,""))</f>
        <v>#REF!</v>
      </c>
      <c r="BE1041" s="843" t="e">
        <f aca="false">IF($AT$44="Region",IF($E1041=BD$762,$T1041,""),IF($G1041=BD$762,$T1041,""))</f>
        <v>#REF!</v>
      </c>
      <c r="BF1041" s="628"/>
      <c r="BG1041" s="843" t="e">
        <f aca="false">IF($AT$44="region",IF($E1041=BG$762,$S1041,""),IF($G1041=BG$762,$S1041,""))</f>
        <v>#REF!</v>
      </c>
      <c r="BH1041" s="843" t="e">
        <f aca="false">IF($AT$44="Region",IF($E1041=BG$762,$T1041,""),IF($G1041=BG$762,$T1041,""))</f>
        <v>#REF!</v>
      </c>
      <c r="BI1041" s="628"/>
      <c r="BJ1041" s="843" t="str">
        <f aca="false">IF($E1041=$BJ$47,S1041,"")</f>
        <v/>
      </c>
      <c r="BK1041" s="843" t="str">
        <f aca="false">IF($E1041=$BJ$47,T1041,"")</f>
        <v/>
      </c>
      <c r="BL1041" s="628"/>
      <c r="BM1041" s="843" t="str">
        <f aca="false">IF($E1041=$BM$47,S1041,"")</f>
        <v/>
      </c>
      <c r="BN1041" s="843" t="str">
        <f aca="false">IF($E1041=$BM$47,T1041,"")</f>
        <v/>
      </c>
      <c r="BO1041" s="628"/>
      <c r="BP1041" s="843" t="str">
        <f aca="false">IF($E1041=$BP$47,S1041,"")</f>
        <v/>
      </c>
      <c r="BQ1041" s="843" t="str">
        <f aca="false">IF($E1041=$BP$47,T1041,"")</f>
        <v/>
      </c>
      <c r="BR1041" s="628"/>
      <c r="BS1041" s="843" t="str">
        <f aca="false">IF($E1041=$BS$47,S1041,"")</f>
        <v/>
      </c>
      <c r="BT1041" s="843" t="str">
        <f aca="false">IF($E1041=$BS$47,T1041,"")</f>
        <v/>
      </c>
      <c r="BU1041" s="628"/>
      <c r="BV1041" s="729"/>
    </row>
    <row r="1042" s="667" customFormat="true" ht="15" hidden="false" customHeight="false" outlineLevel="0" collapsed="false">
      <c r="A1042" s="828" t="n">
        <v>7</v>
      </c>
      <c r="B1042" s="829" t="str">
        <f aca="false">CONCATENATE(E1042,": ",C1042)</f>
        <v>: </v>
      </c>
      <c r="C1042" s="830"/>
      <c r="D1042" s="830"/>
      <c r="E1042" s="831"/>
      <c r="F1042" s="830"/>
      <c r="G1042" s="831"/>
      <c r="H1042" s="832"/>
      <c r="I1042" s="830"/>
      <c r="J1042" s="830"/>
      <c r="K1042" s="833"/>
      <c r="L1042" s="834"/>
      <c r="M1042" s="835"/>
      <c r="N1042" s="837"/>
      <c r="O1042" s="837"/>
      <c r="P1042" s="833"/>
      <c r="Q1042" s="838"/>
      <c r="R1042" s="839"/>
      <c r="S1042" s="840" t="str">
        <f aca="false">IF(R1042="Y","",IF(AND(M1042="",K1042=""),"",IF(M1042="",K1042,M1042)))</f>
        <v/>
      </c>
      <c r="T1042" s="841" t="str">
        <f aca="false">IF(S1042="","",IF($S$1064="Y",U1042,IF(S1042&gt;=$S$1056-$AB$35*$S$1060,IF(S1042&lt;=$S$1056+$AB$35*$S$1060,S1042,""),"")))</f>
        <v/>
      </c>
      <c r="U1042" s="840" t="str">
        <f aca="false">IF(R1042="Y","",IF(AND(M1042="",K1042=""),"",IF(M1042="",K1042*O1042,M1042*O1042)))</f>
        <v/>
      </c>
      <c r="V1042" s="842" t="str">
        <f aca="false">IF(AND(N1042="",L1042=""),"",IF(N1042="",L1042,N1042))</f>
        <v/>
      </c>
      <c r="W1042" s="628"/>
      <c r="X1042" s="628"/>
      <c r="Z1042" s="728"/>
      <c r="AP1042" s="729"/>
      <c r="AQ1042" s="628"/>
      <c r="AR1042" s="628"/>
      <c r="AS1042" s="844"/>
      <c r="AT1042" s="628"/>
      <c r="AU1042" s="843" t="e">
        <f aca="false">IF($AT$44="region",IF($E1042=AU$762,$S1042,""),IF($G1042=AU$762,$S1042,""))</f>
        <v>#REF!</v>
      </c>
      <c r="AV1042" s="843" t="e">
        <f aca="false">IF($AT$44="Region",IF($E1042=AU$762,$T1042,""),IF($G1042=AU$762,$T1042,""))</f>
        <v>#REF!</v>
      </c>
      <c r="AW1042" s="628"/>
      <c r="AX1042" s="843" t="e">
        <f aca="false">IF($AT$44="region",IF($E1042=AX$762,$S1042,""),IF($G1042=AX$762,$S1042,""))</f>
        <v>#REF!</v>
      </c>
      <c r="AY1042" s="843" t="e">
        <f aca="false">IF($AT$44="Region",IF($E1042=AX$762,$T1042,""),IF($G1042=AX$762,$T1042,""))</f>
        <v>#REF!</v>
      </c>
      <c r="AZ1042" s="628"/>
      <c r="BA1042" s="843" t="e">
        <f aca="false">IF($AT$44="region",IF($E1042=BA$762,$S1042,""),IF($G1042=BA$762,$S1042,""))</f>
        <v>#REF!</v>
      </c>
      <c r="BB1042" s="843" t="e">
        <f aca="false">IF($AT$44="Region",IF($E1042=BA$762,$T1042,""),IF($G1042=BA$762,$T1042,""))</f>
        <v>#REF!</v>
      </c>
      <c r="BC1042" s="628"/>
      <c r="BD1042" s="843" t="e">
        <f aca="false">IF($AT$44="region",IF($E1042=BD$762,$S1042,""),IF($G1042=BD$762,$S1042,""))</f>
        <v>#REF!</v>
      </c>
      <c r="BE1042" s="843" t="e">
        <f aca="false">IF($AT$44="Region",IF($E1042=BD$762,$T1042,""),IF($G1042=BD$762,$T1042,""))</f>
        <v>#REF!</v>
      </c>
      <c r="BF1042" s="628"/>
      <c r="BG1042" s="843" t="e">
        <f aca="false">IF($AT$44="region",IF($E1042=BG$762,$S1042,""),IF($G1042=BG$762,$S1042,""))</f>
        <v>#REF!</v>
      </c>
      <c r="BH1042" s="843" t="e">
        <f aca="false">IF($AT$44="Region",IF($E1042=BG$762,$T1042,""),IF($G1042=BG$762,$T1042,""))</f>
        <v>#REF!</v>
      </c>
      <c r="BI1042" s="628"/>
      <c r="BJ1042" s="843" t="str">
        <f aca="false">IF($E1042=$BJ$47,S1042,"")</f>
        <v/>
      </c>
      <c r="BK1042" s="843" t="str">
        <f aca="false">IF($E1042=$BJ$47,T1042,"")</f>
        <v/>
      </c>
      <c r="BL1042" s="628"/>
      <c r="BM1042" s="843" t="str">
        <f aca="false">IF($E1042=$BM$47,S1042,"")</f>
        <v/>
      </c>
      <c r="BN1042" s="843" t="str">
        <f aca="false">IF($E1042=$BM$47,T1042,"")</f>
        <v/>
      </c>
      <c r="BO1042" s="628"/>
      <c r="BP1042" s="843" t="str">
        <f aca="false">IF($E1042=$BP$47,S1042,"")</f>
        <v/>
      </c>
      <c r="BQ1042" s="843" t="str">
        <f aca="false">IF($E1042=$BP$47,T1042,"")</f>
        <v/>
      </c>
      <c r="BR1042" s="628"/>
      <c r="BS1042" s="843" t="str">
        <f aca="false">IF($E1042=$BS$47,S1042,"")</f>
        <v/>
      </c>
      <c r="BT1042" s="843" t="str">
        <f aca="false">IF($E1042=$BS$47,T1042,"")</f>
        <v/>
      </c>
      <c r="BU1042" s="628"/>
      <c r="BV1042" s="729"/>
    </row>
    <row r="1043" s="667" customFormat="true" ht="15" hidden="false" customHeight="false" outlineLevel="0" collapsed="false">
      <c r="A1043" s="828" t="n">
        <v>8</v>
      </c>
      <c r="B1043" s="829" t="str">
        <f aca="false">CONCATENATE(E1043,": ",C1043)</f>
        <v>: </v>
      </c>
      <c r="C1043" s="830"/>
      <c r="D1043" s="830"/>
      <c r="E1043" s="831"/>
      <c r="F1043" s="830"/>
      <c r="G1043" s="831"/>
      <c r="H1043" s="832"/>
      <c r="I1043" s="830"/>
      <c r="J1043" s="830"/>
      <c r="K1043" s="833"/>
      <c r="L1043" s="834"/>
      <c r="M1043" s="835"/>
      <c r="N1043" s="837"/>
      <c r="O1043" s="837"/>
      <c r="P1043" s="833"/>
      <c r="Q1043" s="838"/>
      <c r="R1043" s="839"/>
      <c r="S1043" s="840" t="str">
        <f aca="false">IF(R1043="Y","",IF(AND(M1043="",K1043=""),"",IF(M1043="",K1043,M1043)))</f>
        <v/>
      </c>
      <c r="T1043" s="841" t="str">
        <f aca="false">IF(S1043="","",IF($S$1064="Y",U1043,IF(S1043&gt;=$S$1056-$AB$35*$S$1060,IF(S1043&lt;=$S$1056+$AB$35*$S$1060,S1043,""),"")))</f>
        <v/>
      </c>
      <c r="U1043" s="840" t="str">
        <f aca="false">IF(R1043="Y","",IF(AND(M1043="",K1043=""),"",IF(M1043="",K1043*O1043,M1043*O1043)))</f>
        <v/>
      </c>
      <c r="V1043" s="842" t="str">
        <f aca="false">IF(AND(N1043="",L1043=""),"",IF(N1043="",L1043,N1043))</f>
        <v/>
      </c>
      <c r="W1043" s="628"/>
      <c r="X1043" s="628"/>
      <c r="Z1043" s="728"/>
      <c r="AP1043" s="729"/>
      <c r="AQ1043" s="628"/>
      <c r="AR1043" s="628"/>
      <c r="AS1043" s="844"/>
      <c r="AT1043" s="628"/>
      <c r="AU1043" s="843" t="e">
        <f aca="false">IF($AT$44="region",IF($E1043=AU$762,$S1043,""),IF($G1043=AU$762,$S1043,""))</f>
        <v>#REF!</v>
      </c>
      <c r="AV1043" s="843" t="e">
        <f aca="false">IF($AT$44="Region",IF($E1043=AU$762,$T1043,""),IF($G1043=AU$762,$T1043,""))</f>
        <v>#REF!</v>
      </c>
      <c r="AW1043" s="628"/>
      <c r="AX1043" s="843" t="e">
        <f aca="false">IF($AT$44="region",IF($E1043=AX$762,$S1043,""),IF($G1043=AX$762,$S1043,""))</f>
        <v>#REF!</v>
      </c>
      <c r="AY1043" s="843" t="e">
        <f aca="false">IF($AT$44="Region",IF($E1043=AX$762,$T1043,""),IF($G1043=AX$762,$T1043,""))</f>
        <v>#REF!</v>
      </c>
      <c r="AZ1043" s="628"/>
      <c r="BA1043" s="843" t="e">
        <f aca="false">IF($AT$44="region",IF($E1043=BA$762,$S1043,""),IF($G1043=BA$762,$S1043,""))</f>
        <v>#REF!</v>
      </c>
      <c r="BB1043" s="843" t="e">
        <f aca="false">IF($AT$44="Region",IF($E1043=BA$762,$T1043,""),IF($G1043=BA$762,$T1043,""))</f>
        <v>#REF!</v>
      </c>
      <c r="BC1043" s="628"/>
      <c r="BD1043" s="843" t="e">
        <f aca="false">IF($AT$44="region",IF($E1043=BD$762,$S1043,""),IF($G1043=BD$762,$S1043,""))</f>
        <v>#REF!</v>
      </c>
      <c r="BE1043" s="843" t="e">
        <f aca="false">IF($AT$44="Region",IF($E1043=BD$762,$T1043,""),IF($G1043=BD$762,$T1043,""))</f>
        <v>#REF!</v>
      </c>
      <c r="BF1043" s="628"/>
      <c r="BG1043" s="843" t="e">
        <f aca="false">IF($AT$44="region",IF($E1043=BG$762,$S1043,""),IF($G1043=BG$762,$S1043,""))</f>
        <v>#REF!</v>
      </c>
      <c r="BH1043" s="843" t="e">
        <f aca="false">IF($AT$44="Region",IF($E1043=BG$762,$T1043,""),IF($G1043=BG$762,$T1043,""))</f>
        <v>#REF!</v>
      </c>
      <c r="BI1043" s="628"/>
      <c r="BJ1043" s="843" t="str">
        <f aca="false">IF($E1043=$BJ$47,S1043,"")</f>
        <v/>
      </c>
      <c r="BK1043" s="843" t="str">
        <f aca="false">IF($E1043=$BJ$47,T1043,"")</f>
        <v/>
      </c>
      <c r="BL1043" s="628"/>
      <c r="BM1043" s="843" t="str">
        <f aca="false">IF($E1043=$BM$47,S1043,"")</f>
        <v/>
      </c>
      <c r="BN1043" s="843" t="str">
        <f aca="false">IF($E1043=$BM$47,T1043,"")</f>
        <v/>
      </c>
      <c r="BO1043" s="628"/>
      <c r="BP1043" s="843" t="str">
        <f aca="false">IF($E1043=$BP$47,S1043,"")</f>
        <v/>
      </c>
      <c r="BQ1043" s="843" t="str">
        <f aca="false">IF($E1043=$BP$47,T1043,"")</f>
        <v/>
      </c>
      <c r="BR1043" s="628"/>
      <c r="BS1043" s="843" t="str">
        <f aca="false">IF($E1043=$BS$47,S1043,"")</f>
        <v/>
      </c>
      <c r="BT1043" s="843" t="str">
        <f aca="false">IF($E1043=$BS$47,T1043,"")</f>
        <v/>
      </c>
      <c r="BU1043" s="628"/>
      <c r="BV1043" s="729"/>
    </row>
    <row r="1044" s="667" customFormat="true" ht="15" hidden="false" customHeight="false" outlineLevel="0" collapsed="false">
      <c r="A1044" s="828" t="n">
        <v>9</v>
      </c>
      <c r="B1044" s="829" t="str">
        <f aca="false">CONCATENATE(E1044,": ",C1044)</f>
        <v>: </v>
      </c>
      <c r="C1044" s="830"/>
      <c r="D1044" s="830"/>
      <c r="E1044" s="831"/>
      <c r="F1044" s="830"/>
      <c r="G1044" s="831"/>
      <c r="H1044" s="832"/>
      <c r="I1044" s="830"/>
      <c r="J1044" s="830"/>
      <c r="K1044" s="833"/>
      <c r="L1044" s="834"/>
      <c r="M1044" s="835"/>
      <c r="N1044" s="837"/>
      <c r="O1044" s="837"/>
      <c r="P1044" s="833"/>
      <c r="Q1044" s="838"/>
      <c r="R1044" s="839"/>
      <c r="S1044" s="840" t="str">
        <f aca="false">IF(R1044="Y","",IF(AND(M1044="",K1044=""),"",IF(M1044="",K1044,M1044)))</f>
        <v/>
      </c>
      <c r="T1044" s="841" t="str">
        <f aca="false">IF(S1044="","",IF($S$1064="Y",U1044,IF(S1044&gt;=$S$1056-$AB$35*$S$1060,IF(S1044&lt;=$S$1056+$AB$35*$S$1060,S1044,""),"")))</f>
        <v/>
      </c>
      <c r="U1044" s="840" t="str">
        <f aca="false">IF(R1044="Y","",IF(AND(M1044="",K1044=""),"",IF(M1044="",K1044*O1044,M1044*O1044)))</f>
        <v/>
      </c>
      <c r="V1044" s="842" t="str">
        <f aca="false">IF(AND(N1044="",L1044=""),"",IF(N1044="",L1044,N1044))</f>
        <v/>
      </c>
      <c r="W1044" s="628"/>
      <c r="X1044" s="628"/>
      <c r="Z1044" s="728"/>
      <c r="AP1044" s="729"/>
      <c r="AQ1044" s="628"/>
      <c r="AR1044" s="628"/>
      <c r="AS1044" s="844"/>
      <c r="AT1044" s="628"/>
      <c r="AU1044" s="843" t="e">
        <f aca="false">IF($AT$44="region",IF($E1044=AU$762,$S1044,""),IF($G1044=AU$762,$S1044,""))</f>
        <v>#REF!</v>
      </c>
      <c r="AV1044" s="843" t="e">
        <f aca="false">IF($AT$44="Region",IF($E1044=AU$762,$T1044,""),IF($G1044=AU$762,$T1044,""))</f>
        <v>#REF!</v>
      </c>
      <c r="AW1044" s="628"/>
      <c r="AX1044" s="843" t="e">
        <f aca="false">IF($AT$44="region",IF($E1044=AX$762,$S1044,""),IF($G1044=AX$762,$S1044,""))</f>
        <v>#REF!</v>
      </c>
      <c r="AY1044" s="843" t="e">
        <f aca="false">IF($AT$44="Region",IF($E1044=AX$762,$T1044,""),IF($G1044=AX$762,$T1044,""))</f>
        <v>#REF!</v>
      </c>
      <c r="AZ1044" s="628"/>
      <c r="BA1044" s="843" t="e">
        <f aca="false">IF($AT$44="region",IF($E1044=BA$762,$S1044,""),IF($G1044=BA$762,$S1044,""))</f>
        <v>#REF!</v>
      </c>
      <c r="BB1044" s="843" t="e">
        <f aca="false">IF($AT$44="Region",IF($E1044=BA$762,$T1044,""),IF($G1044=BA$762,$T1044,""))</f>
        <v>#REF!</v>
      </c>
      <c r="BC1044" s="628"/>
      <c r="BD1044" s="843" t="e">
        <f aca="false">IF($AT$44="region",IF($E1044=BD$762,$S1044,""),IF($G1044=BD$762,$S1044,""))</f>
        <v>#REF!</v>
      </c>
      <c r="BE1044" s="843" t="e">
        <f aca="false">IF($AT$44="Region",IF($E1044=BD$762,$T1044,""),IF($G1044=BD$762,$T1044,""))</f>
        <v>#REF!</v>
      </c>
      <c r="BF1044" s="628"/>
      <c r="BG1044" s="843" t="e">
        <f aca="false">IF($AT$44="region",IF($E1044=BG$762,$S1044,""),IF($G1044=BG$762,$S1044,""))</f>
        <v>#REF!</v>
      </c>
      <c r="BH1044" s="843" t="e">
        <f aca="false">IF($AT$44="Region",IF($E1044=BG$762,$T1044,""),IF($G1044=BG$762,$T1044,""))</f>
        <v>#REF!</v>
      </c>
      <c r="BI1044" s="628"/>
      <c r="BJ1044" s="843" t="str">
        <f aca="false">IF($E1044=$BJ$47,S1044,"")</f>
        <v/>
      </c>
      <c r="BK1044" s="843" t="str">
        <f aca="false">IF($E1044=$BJ$47,T1044,"")</f>
        <v/>
      </c>
      <c r="BL1044" s="628"/>
      <c r="BM1044" s="843" t="str">
        <f aca="false">IF($E1044=$BM$47,S1044,"")</f>
        <v/>
      </c>
      <c r="BN1044" s="843" t="str">
        <f aca="false">IF($E1044=$BM$47,T1044,"")</f>
        <v/>
      </c>
      <c r="BO1044" s="628"/>
      <c r="BP1044" s="843" t="str">
        <f aca="false">IF($E1044=$BP$47,S1044,"")</f>
        <v/>
      </c>
      <c r="BQ1044" s="843" t="str">
        <f aca="false">IF($E1044=$BP$47,T1044,"")</f>
        <v/>
      </c>
      <c r="BR1044" s="628"/>
      <c r="BS1044" s="843" t="str">
        <f aca="false">IF($E1044=$BS$47,S1044,"")</f>
        <v/>
      </c>
      <c r="BT1044" s="843" t="str">
        <f aca="false">IF($E1044=$BS$47,T1044,"")</f>
        <v/>
      </c>
      <c r="BU1044" s="628"/>
      <c r="BV1044" s="729"/>
    </row>
    <row r="1045" s="667" customFormat="true" ht="15" hidden="false" customHeight="false" outlineLevel="0" collapsed="false">
      <c r="A1045" s="828" t="n">
        <v>10</v>
      </c>
      <c r="B1045" s="829" t="str">
        <f aca="false">CONCATENATE(E1045,": ",C1045)</f>
        <v>: </v>
      </c>
      <c r="C1045" s="830"/>
      <c r="D1045" s="830"/>
      <c r="E1045" s="831"/>
      <c r="F1045" s="830"/>
      <c r="G1045" s="831"/>
      <c r="H1045" s="832"/>
      <c r="I1045" s="830"/>
      <c r="J1045" s="830"/>
      <c r="K1045" s="833"/>
      <c r="L1045" s="834"/>
      <c r="M1045" s="835"/>
      <c r="N1045" s="837"/>
      <c r="O1045" s="837"/>
      <c r="P1045" s="833"/>
      <c r="Q1045" s="838"/>
      <c r="R1045" s="839"/>
      <c r="S1045" s="840" t="str">
        <f aca="false">IF(R1045="Y","",IF(AND(M1045="",K1045=""),"",IF(M1045="",K1045,M1045)))</f>
        <v/>
      </c>
      <c r="T1045" s="841" t="str">
        <f aca="false">IF(S1045="","",IF($S$1064="Y",U1045,IF(S1045&gt;=$S$1056-$AB$35*$S$1060,IF(S1045&lt;=$S$1056+$AB$35*$S$1060,S1045,""),"")))</f>
        <v/>
      </c>
      <c r="U1045" s="840" t="str">
        <f aca="false">IF(R1045="Y","",IF(AND(M1045="",K1045=""),"",IF(M1045="",K1045*O1045,M1045*O1045)))</f>
        <v/>
      </c>
      <c r="V1045" s="842" t="str">
        <f aca="false">IF(AND(N1045="",L1045=""),"",IF(N1045="",L1045,N1045))</f>
        <v/>
      </c>
      <c r="W1045" s="628"/>
      <c r="X1045" s="628"/>
      <c r="Z1045" s="728"/>
      <c r="AP1045" s="729"/>
      <c r="AQ1045" s="628"/>
      <c r="AR1045" s="628"/>
      <c r="AS1045" s="844"/>
      <c r="AT1045" s="628"/>
      <c r="AU1045" s="843" t="e">
        <f aca="false">IF($AT$44="region",IF($E1045=AU$762,$S1045,""),IF($G1045=AU$762,$S1045,""))</f>
        <v>#REF!</v>
      </c>
      <c r="AV1045" s="843" t="e">
        <f aca="false">IF($AT$44="Region",IF($E1045=AU$762,$T1045,""),IF($G1045=AU$762,$T1045,""))</f>
        <v>#REF!</v>
      </c>
      <c r="AW1045" s="628"/>
      <c r="AX1045" s="843" t="e">
        <f aca="false">IF($AT$44="region",IF($E1045=AX$762,$S1045,""),IF($G1045=AX$762,$S1045,""))</f>
        <v>#REF!</v>
      </c>
      <c r="AY1045" s="843" t="e">
        <f aca="false">IF($AT$44="Region",IF($E1045=AX$762,$T1045,""),IF($G1045=AX$762,$T1045,""))</f>
        <v>#REF!</v>
      </c>
      <c r="AZ1045" s="628"/>
      <c r="BA1045" s="843" t="e">
        <f aca="false">IF($AT$44="region",IF($E1045=BA$762,$S1045,""),IF($G1045=BA$762,$S1045,""))</f>
        <v>#REF!</v>
      </c>
      <c r="BB1045" s="843" t="e">
        <f aca="false">IF($AT$44="Region",IF($E1045=BA$762,$T1045,""),IF($G1045=BA$762,$T1045,""))</f>
        <v>#REF!</v>
      </c>
      <c r="BC1045" s="628"/>
      <c r="BD1045" s="843" t="e">
        <f aca="false">IF($AT$44="region",IF($E1045=BD$762,$S1045,""),IF($G1045=BD$762,$S1045,""))</f>
        <v>#REF!</v>
      </c>
      <c r="BE1045" s="843" t="e">
        <f aca="false">IF($AT$44="Region",IF($E1045=BD$762,$T1045,""),IF($G1045=BD$762,$T1045,""))</f>
        <v>#REF!</v>
      </c>
      <c r="BF1045" s="628"/>
      <c r="BG1045" s="843" t="e">
        <f aca="false">IF($AT$44="region",IF($E1045=BG$762,$S1045,""),IF($G1045=BG$762,$S1045,""))</f>
        <v>#REF!</v>
      </c>
      <c r="BH1045" s="843" t="e">
        <f aca="false">IF($AT$44="Region",IF($E1045=BG$762,$T1045,""),IF($G1045=BG$762,$T1045,""))</f>
        <v>#REF!</v>
      </c>
      <c r="BI1045" s="628"/>
      <c r="BJ1045" s="843" t="str">
        <f aca="false">IF($E1045=$BJ$47,S1045,"")</f>
        <v/>
      </c>
      <c r="BK1045" s="843" t="str">
        <f aca="false">IF($E1045=$BJ$47,T1045,"")</f>
        <v/>
      </c>
      <c r="BL1045" s="628"/>
      <c r="BM1045" s="843" t="str">
        <f aca="false">IF($E1045=$BM$47,S1045,"")</f>
        <v/>
      </c>
      <c r="BN1045" s="843" t="str">
        <f aca="false">IF($E1045=$BM$47,T1045,"")</f>
        <v/>
      </c>
      <c r="BO1045" s="628"/>
      <c r="BP1045" s="843" t="str">
        <f aca="false">IF($E1045=$BP$47,S1045,"")</f>
        <v/>
      </c>
      <c r="BQ1045" s="843" t="str">
        <f aca="false">IF($E1045=$BP$47,T1045,"")</f>
        <v/>
      </c>
      <c r="BR1045" s="628"/>
      <c r="BS1045" s="843" t="str">
        <f aca="false">IF($E1045=$BS$47,S1045,"")</f>
        <v/>
      </c>
      <c r="BT1045" s="843" t="str">
        <f aca="false">IF($E1045=$BS$47,T1045,"")</f>
        <v/>
      </c>
      <c r="BU1045" s="628"/>
      <c r="BV1045" s="729"/>
    </row>
    <row r="1046" s="667" customFormat="true" ht="15" hidden="false" customHeight="false" outlineLevel="0" collapsed="false">
      <c r="A1046" s="828" t="n">
        <v>11</v>
      </c>
      <c r="B1046" s="829" t="str">
        <f aca="false">CONCATENATE(E1046,": ",C1046)</f>
        <v>: </v>
      </c>
      <c r="C1046" s="830"/>
      <c r="D1046" s="830"/>
      <c r="E1046" s="831"/>
      <c r="F1046" s="830"/>
      <c r="G1046" s="831"/>
      <c r="H1046" s="832"/>
      <c r="I1046" s="830"/>
      <c r="J1046" s="830"/>
      <c r="K1046" s="833"/>
      <c r="L1046" s="834"/>
      <c r="M1046" s="835"/>
      <c r="N1046" s="837"/>
      <c r="O1046" s="837"/>
      <c r="P1046" s="833"/>
      <c r="Q1046" s="838"/>
      <c r="R1046" s="839"/>
      <c r="S1046" s="840" t="str">
        <f aca="false">IF(R1046="Y","",IF(AND(M1046="",K1046=""),"",IF(M1046="",K1046,M1046)))</f>
        <v/>
      </c>
      <c r="T1046" s="841" t="str">
        <f aca="false">IF(S1046="","",IF($S$1064="Y",U1046,IF(S1046&gt;=$S$1056-$AB$35*$S$1060,IF(S1046&lt;=$S$1056+$AB$35*$S$1060,S1046,""),"")))</f>
        <v/>
      </c>
      <c r="U1046" s="840" t="str">
        <f aca="false">IF(R1046="Y","",IF(AND(M1046="",K1046=""),"",IF(M1046="",K1046*O1046,M1046*O1046)))</f>
        <v/>
      </c>
      <c r="V1046" s="842" t="str">
        <f aca="false">IF(AND(N1046="",L1046=""),"",IF(N1046="",L1046,N1046))</f>
        <v/>
      </c>
      <c r="W1046" s="628"/>
      <c r="X1046" s="628"/>
      <c r="Z1046" s="728"/>
      <c r="AP1046" s="729"/>
      <c r="AQ1046" s="628"/>
      <c r="AR1046" s="628"/>
      <c r="AS1046" s="844"/>
      <c r="AT1046" s="628"/>
      <c r="AU1046" s="843" t="e">
        <f aca="false">IF($AT$44="region",IF($E1046=AU$762,$S1046,""),IF($G1046=AU$762,$S1046,""))</f>
        <v>#REF!</v>
      </c>
      <c r="AV1046" s="843" t="e">
        <f aca="false">IF($AT$44="Region",IF($E1046=AU$762,$T1046,""),IF($G1046=AU$762,$T1046,""))</f>
        <v>#REF!</v>
      </c>
      <c r="AW1046" s="628"/>
      <c r="AX1046" s="843" t="e">
        <f aca="false">IF($AT$44="region",IF($E1046=AX$762,$S1046,""),IF($G1046=AX$762,$S1046,""))</f>
        <v>#REF!</v>
      </c>
      <c r="AY1046" s="843" t="e">
        <f aca="false">IF($AT$44="Region",IF($E1046=AX$762,$T1046,""),IF($G1046=AX$762,$T1046,""))</f>
        <v>#REF!</v>
      </c>
      <c r="AZ1046" s="628"/>
      <c r="BA1046" s="843" t="e">
        <f aca="false">IF($AT$44="region",IF($E1046=BA$762,$S1046,""),IF($G1046=BA$762,$S1046,""))</f>
        <v>#REF!</v>
      </c>
      <c r="BB1046" s="843" t="e">
        <f aca="false">IF($AT$44="Region",IF($E1046=BA$762,$T1046,""),IF($G1046=BA$762,$T1046,""))</f>
        <v>#REF!</v>
      </c>
      <c r="BC1046" s="628"/>
      <c r="BD1046" s="843" t="e">
        <f aca="false">IF($AT$44="region",IF($E1046=BD$762,$S1046,""),IF($G1046=BD$762,$S1046,""))</f>
        <v>#REF!</v>
      </c>
      <c r="BE1046" s="843" t="e">
        <f aca="false">IF($AT$44="Region",IF($E1046=BD$762,$T1046,""),IF($G1046=BD$762,$T1046,""))</f>
        <v>#REF!</v>
      </c>
      <c r="BF1046" s="628"/>
      <c r="BG1046" s="843" t="e">
        <f aca="false">IF($AT$44="region",IF($E1046=BG$762,$S1046,""),IF($G1046=BG$762,$S1046,""))</f>
        <v>#REF!</v>
      </c>
      <c r="BH1046" s="843" t="e">
        <f aca="false">IF($AT$44="Region",IF($E1046=BG$762,$T1046,""),IF($G1046=BG$762,$T1046,""))</f>
        <v>#REF!</v>
      </c>
      <c r="BI1046" s="628"/>
      <c r="BJ1046" s="843" t="str">
        <f aca="false">IF($E1046=$BJ$47,S1046,"")</f>
        <v/>
      </c>
      <c r="BK1046" s="843" t="str">
        <f aca="false">IF($E1046=$BJ$47,T1046,"")</f>
        <v/>
      </c>
      <c r="BL1046" s="628"/>
      <c r="BM1046" s="843" t="str">
        <f aca="false">IF($E1046=$BM$47,S1046,"")</f>
        <v/>
      </c>
      <c r="BN1046" s="843" t="str">
        <f aca="false">IF($E1046=$BM$47,T1046,"")</f>
        <v/>
      </c>
      <c r="BO1046" s="628"/>
      <c r="BP1046" s="843" t="str">
        <f aca="false">IF($E1046=$BP$47,S1046,"")</f>
        <v/>
      </c>
      <c r="BQ1046" s="843" t="str">
        <f aca="false">IF($E1046=$BP$47,T1046,"")</f>
        <v/>
      </c>
      <c r="BR1046" s="628"/>
      <c r="BS1046" s="843" t="str">
        <f aca="false">IF($E1046=$BS$47,S1046,"")</f>
        <v/>
      </c>
      <c r="BT1046" s="843" t="str">
        <f aca="false">IF($E1046=$BS$47,T1046,"")</f>
        <v/>
      </c>
      <c r="BU1046" s="628"/>
      <c r="BV1046" s="729"/>
    </row>
    <row r="1047" s="667" customFormat="true" ht="15" hidden="false" customHeight="false" outlineLevel="0" collapsed="false">
      <c r="A1047" s="828" t="n">
        <v>12</v>
      </c>
      <c r="B1047" s="829" t="str">
        <f aca="false">CONCATENATE(E1047,": ",C1047)</f>
        <v>: </v>
      </c>
      <c r="C1047" s="830"/>
      <c r="D1047" s="830"/>
      <c r="E1047" s="831"/>
      <c r="F1047" s="830"/>
      <c r="G1047" s="831"/>
      <c r="H1047" s="832"/>
      <c r="I1047" s="830"/>
      <c r="J1047" s="830"/>
      <c r="K1047" s="833"/>
      <c r="L1047" s="834"/>
      <c r="M1047" s="835"/>
      <c r="N1047" s="837"/>
      <c r="O1047" s="837"/>
      <c r="P1047" s="833"/>
      <c r="Q1047" s="838"/>
      <c r="R1047" s="839"/>
      <c r="S1047" s="840" t="str">
        <f aca="false">IF(R1047="Y","",IF(AND(M1047="",K1047=""),"",IF(M1047="",K1047,M1047)))</f>
        <v/>
      </c>
      <c r="T1047" s="841" t="str">
        <f aca="false">IF(S1047="","",IF($S$1064="Y",U1047,IF(S1047&gt;=$S$1056-$AB$35*$S$1060,IF(S1047&lt;=$S$1056+$AB$35*$S$1060,S1047,""),"")))</f>
        <v/>
      </c>
      <c r="U1047" s="840" t="str">
        <f aca="false">IF(R1047="Y","",IF(AND(M1047="",K1047=""),"",IF(M1047="",K1047*O1047,M1047*O1047)))</f>
        <v/>
      </c>
      <c r="V1047" s="842" t="str">
        <f aca="false">IF(AND(N1047="",L1047=""),"",IF(N1047="",L1047,N1047))</f>
        <v/>
      </c>
      <c r="W1047" s="628"/>
      <c r="X1047" s="628"/>
      <c r="Z1047" s="728"/>
      <c r="AP1047" s="729"/>
      <c r="AQ1047" s="628"/>
      <c r="AR1047" s="628"/>
      <c r="AS1047" s="844"/>
      <c r="AT1047" s="628"/>
      <c r="AU1047" s="843" t="e">
        <f aca="false">IF($AT$44="region",IF($E1047=AU$762,$S1047,""),IF($G1047=AU$762,$S1047,""))</f>
        <v>#REF!</v>
      </c>
      <c r="AV1047" s="843" t="e">
        <f aca="false">IF($AT$44="Region",IF($E1047=AU$762,$T1047,""),IF($G1047=AU$762,$T1047,""))</f>
        <v>#REF!</v>
      </c>
      <c r="AW1047" s="628"/>
      <c r="AX1047" s="843" t="e">
        <f aca="false">IF($AT$44="region",IF($E1047=AX$762,$S1047,""),IF($G1047=AX$762,$S1047,""))</f>
        <v>#REF!</v>
      </c>
      <c r="AY1047" s="843" t="e">
        <f aca="false">IF($AT$44="Region",IF($E1047=AX$762,$T1047,""),IF($G1047=AX$762,$T1047,""))</f>
        <v>#REF!</v>
      </c>
      <c r="AZ1047" s="628"/>
      <c r="BA1047" s="843" t="e">
        <f aca="false">IF($AT$44="region",IF($E1047=BA$762,$S1047,""),IF($G1047=BA$762,$S1047,""))</f>
        <v>#REF!</v>
      </c>
      <c r="BB1047" s="843" t="e">
        <f aca="false">IF($AT$44="Region",IF($E1047=BA$762,$T1047,""),IF($G1047=BA$762,$T1047,""))</f>
        <v>#REF!</v>
      </c>
      <c r="BC1047" s="628"/>
      <c r="BD1047" s="843" t="e">
        <f aca="false">IF($AT$44="region",IF($E1047=BD$762,$S1047,""),IF($G1047=BD$762,$S1047,""))</f>
        <v>#REF!</v>
      </c>
      <c r="BE1047" s="843" t="e">
        <f aca="false">IF($AT$44="Region",IF($E1047=BD$762,$T1047,""),IF($G1047=BD$762,$T1047,""))</f>
        <v>#REF!</v>
      </c>
      <c r="BF1047" s="628"/>
      <c r="BG1047" s="843" t="e">
        <f aca="false">IF($AT$44="region",IF($E1047=BG$762,$S1047,""),IF($G1047=BG$762,$S1047,""))</f>
        <v>#REF!</v>
      </c>
      <c r="BH1047" s="843" t="e">
        <f aca="false">IF($AT$44="Region",IF($E1047=BG$762,$T1047,""),IF($G1047=BG$762,$T1047,""))</f>
        <v>#REF!</v>
      </c>
      <c r="BI1047" s="628"/>
      <c r="BJ1047" s="843" t="str">
        <f aca="false">IF($E1047=$BJ$47,S1047,"")</f>
        <v/>
      </c>
      <c r="BK1047" s="843" t="str">
        <f aca="false">IF($E1047=$BJ$47,T1047,"")</f>
        <v/>
      </c>
      <c r="BL1047" s="628"/>
      <c r="BM1047" s="843" t="str">
        <f aca="false">IF($E1047=$BM$47,S1047,"")</f>
        <v/>
      </c>
      <c r="BN1047" s="843" t="str">
        <f aca="false">IF($E1047=$BM$47,T1047,"")</f>
        <v/>
      </c>
      <c r="BO1047" s="628"/>
      <c r="BP1047" s="843" t="str">
        <f aca="false">IF($E1047=$BP$47,S1047,"")</f>
        <v/>
      </c>
      <c r="BQ1047" s="843" t="str">
        <f aca="false">IF($E1047=$BP$47,T1047,"")</f>
        <v/>
      </c>
      <c r="BR1047" s="628"/>
      <c r="BS1047" s="843" t="str">
        <f aca="false">IF($E1047=$BS$47,S1047,"")</f>
        <v/>
      </c>
      <c r="BT1047" s="843" t="str">
        <f aca="false">IF($E1047=$BS$47,T1047,"")</f>
        <v/>
      </c>
      <c r="BU1047" s="628"/>
      <c r="BV1047" s="729"/>
    </row>
    <row r="1048" s="667" customFormat="true" ht="15" hidden="false" customHeight="false" outlineLevel="0" collapsed="false">
      <c r="A1048" s="828" t="n">
        <v>13</v>
      </c>
      <c r="B1048" s="829" t="str">
        <f aca="false">CONCATENATE(E1048,": ",C1048)</f>
        <v>: </v>
      </c>
      <c r="C1048" s="830"/>
      <c r="D1048" s="830"/>
      <c r="E1048" s="831"/>
      <c r="F1048" s="830"/>
      <c r="G1048" s="831"/>
      <c r="H1048" s="832"/>
      <c r="I1048" s="830"/>
      <c r="J1048" s="830"/>
      <c r="K1048" s="833"/>
      <c r="L1048" s="834"/>
      <c r="M1048" s="833"/>
      <c r="N1048" s="837"/>
      <c r="O1048" s="837"/>
      <c r="P1048" s="833"/>
      <c r="Q1048" s="838"/>
      <c r="R1048" s="839"/>
      <c r="S1048" s="840" t="str">
        <f aca="false">IF(R1048="Y","",IF(AND(M1048="",K1048=""),"",IF(M1048="",K1048,M1048)))</f>
        <v/>
      </c>
      <c r="T1048" s="841" t="str">
        <f aca="false">IF(S1048="","",IF($S$1064="Y",U1048,IF(S1048&gt;=$S$1056-$AB$35*$S$1060,IF(S1048&lt;=$S$1056+$AB$35*$S$1060,S1048,""),"")))</f>
        <v/>
      </c>
      <c r="U1048" s="840" t="str">
        <f aca="false">IF(R1048="Y","",IF(AND(M1048="",K1048=""),"",IF(M1048="",K1048*O1048,M1048*O1048)))</f>
        <v/>
      </c>
      <c r="V1048" s="842" t="str">
        <f aca="false">IF(AND(N1048="",L1048=""),"",IF(N1048="",L1048,N1048))</f>
        <v/>
      </c>
      <c r="W1048" s="628"/>
      <c r="X1048" s="628"/>
      <c r="Z1048" s="728"/>
      <c r="AP1048" s="729"/>
      <c r="AQ1048" s="628"/>
      <c r="AR1048" s="628"/>
      <c r="AS1048" s="844"/>
      <c r="AT1048" s="628"/>
      <c r="AU1048" s="843" t="e">
        <f aca="false">IF($AT$44="region",IF($E1048=AU$762,$S1048,""),IF($G1048=AU$762,$S1048,""))</f>
        <v>#REF!</v>
      </c>
      <c r="AV1048" s="843" t="e">
        <f aca="false">IF($AT$44="Region",IF($E1048=AU$762,$T1048,""),IF($G1048=AU$762,$T1048,""))</f>
        <v>#REF!</v>
      </c>
      <c r="AW1048" s="628"/>
      <c r="AX1048" s="843" t="e">
        <f aca="false">IF($AT$44="region",IF($E1048=AX$762,$S1048,""),IF($G1048=AX$762,$S1048,""))</f>
        <v>#REF!</v>
      </c>
      <c r="AY1048" s="843" t="e">
        <f aca="false">IF($AT$44="Region",IF($E1048=AX$762,$T1048,""),IF($G1048=AX$762,$T1048,""))</f>
        <v>#REF!</v>
      </c>
      <c r="AZ1048" s="628"/>
      <c r="BA1048" s="843" t="e">
        <f aca="false">IF($AT$44="region",IF($E1048=BA$762,$S1048,""),IF($G1048=BA$762,$S1048,""))</f>
        <v>#REF!</v>
      </c>
      <c r="BB1048" s="843" t="e">
        <f aca="false">IF($AT$44="Region",IF($E1048=BA$762,$T1048,""),IF($G1048=BA$762,$T1048,""))</f>
        <v>#REF!</v>
      </c>
      <c r="BC1048" s="628"/>
      <c r="BD1048" s="843" t="e">
        <f aca="false">IF($AT$44="region",IF($E1048=BD$762,$S1048,""),IF($G1048=BD$762,$S1048,""))</f>
        <v>#REF!</v>
      </c>
      <c r="BE1048" s="843" t="e">
        <f aca="false">IF($AT$44="Region",IF($E1048=BD$762,$T1048,""),IF($G1048=BD$762,$T1048,""))</f>
        <v>#REF!</v>
      </c>
      <c r="BF1048" s="628"/>
      <c r="BG1048" s="843" t="e">
        <f aca="false">IF($AT$44="region",IF($E1048=BG$762,$S1048,""),IF($G1048=BG$762,$S1048,""))</f>
        <v>#REF!</v>
      </c>
      <c r="BH1048" s="843" t="e">
        <f aca="false">IF($AT$44="Region",IF($E1048=BG$762,$T1048,""),IF($G1048=BG$762,$T1048,""))</f>
        <v>#REF!</v>
      </c>
      <c r="BI1048" s="628"/>
      <c r="BJ1048" s="843" t="str">
        <f aca="false">IF($E1048=$BJ$47,S1048,"")</f>
        <v/>
      </c>
      <c r="BK1048" s="843" t="str">
        <f aca="false">IF($E1048=$BJ$47,T1048,"")</f>
        <v/>
      </c>
      <c r="BL1048" s="628"/>
      <c r="BM1048" s="843" t="str">
        <f aca="false">IF($E1048=$BM$47,S1048,"")</f>
        <v/>
      </c>
      <c r="BN1048" s="843" t="str">
        <f aca="false">IF($E1048=$BM$47,T1048,"")</f>
        <v/>
      </c>
      <c r="BO1048" s="628"/>
      <c r="BP1048" s="843" t="str">
        <f aca="false">IF($E1048=$BP$47,S1048,"")</f>
        <v/>
      </c>
      <c r="BQ1048" s="843" t="str">
        <f aca="false">IF($E1048=$BP$47,T1048,"")</f>
        <v/>
      </c>
      <c r="BR1048" s="628"/>
      <c r="BS1048" s="843" t="str">
        <f aca="false">IF($E1048=$BS$47,S1048,"")</f>
        <v/>
      </c>
      <c r="BT1048" s="843" t="str">
        <f aca="false">IF($E1048=$BS$47,T1048,"")</f>
        <v/>
      </c>
      <c r="BU1048" s="628"/>
      <c r="BV1048" s="729"/>
    </row>
    <row r="1049" s="667" customFormat="true" ht="15" hidden="false" customHeight="false" outlineLevel="0" collapsed="false">
      <c r="A1049" s="828" t="n">
        <v>14</v>
      </c>
      <c r="B1049" s="829" t="str">
        <f aca="false">CONCATENATE(E1049,": ",C1049)</f>
        <v>: </v>
      </c>
      <c r="C1049" s="830"/>
      <c r="D1049" s="830"/>
      <c r="E1049" s="831"/>
      <c r="F1049" s="830"/>
      <c r="G1049" s="831"/>
      <c r="H1049" s="832"/>
      <c r="I1049" s="830"/>
      <c r="J1049" s="830"/>
      <c r="K1049" s="833"/>
      <c r="L1049" s="834"/>
      <c r="M1049" s="833"/>
      <c r="N1049" s="837"/>
      <c r="O1049" s="837"/>
      <c r="P1049" s="833"/>
      <c r="Q1049" s="838"/>
      <c r="R1049" s="839"/>
      <c r="S1049" s="840" t="str">
        <f aca="false">IF(R1049="Y","",IF(AND(M1049="",K1049=""),"",IF(M1049="",K1049,M1049)))</f>
        <v/>
      </c>
      <c r="T1049" s="841" t="str">
        <f aca="false">IF(S1049="","",IF($S$1064="Y",U1049,IF(S1049&gt;=$S$1056-$AB$35*$S$1060,IF(S1049&lt;=$S$1056+$AB$35*$S$1060,S1049,""),"")))</f>
        <v/>
      </c>
      <c r="U1049" s="840" t="str">
        <f aca="false">IF(R1049="Y","",IF(AND(M1049="",K1049=""),"",IF(M1049="",K1049*O1049,M1049*O1049)))</f>
        <v/>
      </c>
      <c r="V1049" s="842" t="str">
        <f aca="false">IF(AND(N1049="",L1049=""),"",IF(N1049="",L1049,N1049))</f>
        <v/>
      </c>
      <c r="W1049" s="628"/>
      <c r="X1049" s="628"/>
      <c r="Z1049" s="728"/>
      <c r="AP1049" s="729"/>
      <c r="AQ1049" s="628"/>
      <c r="AR1049" s="628"/>
      <c r="AS1049" s="844"/>
      <c r="AT1049" s="628"/>
      <c r="AU1049" s="843" t="e">
        <f aca="false">IF($AT$44="region",IF($E1049=AU$762,$S1049,""),IF($G1049=AU$762,$S1049,""))</f>
        <v>#REF!</v>
      </c>
      <c r="AV1049" s="843" t="e">
        <f aca="false">IF($AT$44="Region",IF($E1049=AU$762,$T1049,""),IF($G1049=AU$762,$T1049,""))</f>
        <v>#REF!</v>
      </c>
      <c r="AW1049" s="628"/>
      <c r="AX1049" s="843" t="e">
        <f aca="false">IF($AT$44="region",IF($E1049=AX$762,$S1049,""),IF($G1049=AX$762,$S1049,""))</f>
        <v>#REF!</v>
      </c>
      <c r="AY1049" s="843" t="e">
        <f aca="false">IF($AT$44="Region",IF($E1049=AX$762,$T1049,""),IF($G1049=AX$762,$T1049,""))</f>
        <v>#REF!</v>
      </c>
      <c r="AZ1049" s="628"/>
      <c r="BA1049" s="843" t="e">
        <f aca="false">IF($AT$44="region",IF($E1049=BA$762,$S1049,""),IF($G1049=BA$762,$S1049,""))</f>
        <v>#REF!</v>
      </c>
      <c r="BB1049" s="843" t="e">
        <f aca="false">IF($AT$44="Region",IF($E1049=BA$762,$T1049,""),IF($G1049=BA$762,$T1049,""))</f>
        <v>#REF!</v>
      </c>
      <c r="BC1049" s="628"/>
      <c r="BD1049" s="843" t="e">
        <f aca="false">IF($AT$44="region",IF($E1049=BD$762,$S1049,""),IF($G1049=BD$762,$S1049,""))</f>
        <v>#REF!</v>
      </c>
      <c r="BE1049" s="843" t="e">
        <f aca="false">IF($AT$44="Region",IF($E1049=BD$762,$T1049,""),IF($G1049=BD$762,$T1049,""))</f>
        <v>#REF!</v>
      </c>
      <c r="BF1049" s="628"/>
      <c r="BG1049" s="843" t="e">
        <f aca="false">IF($AT$44="region",IF($E1049=BG$762,$S1049,""),IF($G1049=BG$762,$S1049,""))</f>
        <v>#REF!</v>
      </c>
      <c r="BH1049" s="843" t="e">
        <f aca="false">IF($AT$44="Region",IF($E1049=BG$762,$T1049,""),IF($G1049=BG$762,$T1049,""))</f>
        <v>#REF!</v>
      </c>
      <c r="BI1049" s="628"/>
      <c r="BJ1049" s="843" t="str">
        <f aca="false">IF($E1049=$BJ$47,S1049,"")</f>
        <v/>
      </c>
      <c r="BK1049" s="843" t="str">
        <f aca="false">IF($E1049=$BJ$47,T1049,"")</f>
        <v/>
      </c>
      <c r="BL1049" s="628"/>
      <c r="BM1049" s="843" t="str">
        <f aca="false">IF($E1049=$BM$47,S1049,"")</f>
        <v/>
      </c>
      <c r="BN1049" s="843" t="str">
        <f aca="false">IF($E1049=$BM$47,T1049,"")</f>
        <v/>
      </c>
      <c r="BO1049" s="628"/>
      <c r="BP1049" s="843" t="str">
        <f aca="false">IF($E1049=$BP$47,S1049,"")</f>
        <v/>
      </c>
      <c r="BQ1049" s="843" t="str">
        <f aca="false">IF($E1049=$BP$47,T1049,"")</f>
        <v/>
      </c>
      <c r="BR1049" s="628"/>
      <c r="BS1049" s="843" t="str">
        <f aca="false">IF($E1049=$BS$47,S1049,"")</f>
        <v/>
      </c>
      <c r="BT1049" s="843" t="str">
        <f aca="false">IF($E1049=$BS$47,T1049,"")</f>
        <v/>
      </c>
      <c r="BU1049" s="628"/>
      <c r="BV1049" s="729"/>
    </row>
    <row r="1050" s="667" customFormat="true" ht="15" hidden="false" customHeight="false" outlineLevel="0" collapsed="false">
      <c r="A1050" s="828" t="n">
        <v>15</v>
      </c>
      <c r="B1050" s="829" t="str">
        <f aca="false">CONCATENATE(E1050,": ",C1050)</f>
        <v>: </v>
      </c>
      <c r="C1050" s="830"/>
      <c r="D1050" s="830"/>
      <c r="E1050" s="831"/>
      <c r="F1050" s="830"/>
      <c r="G1050" s="831"/>
      <c r="H1050" s="832"/>
      <c r="I1050" s="830"/>
      <c r="J1050" s="830"/>
      <c r="K1050" s="833"/>
      <c r="L1050" s="834"/>
      <c r="M1050" s="833"/>
      <c r="N1050" s="837"/>
      <c r="O1050" s="837"/>
      <c r="P1050" s="833"/>
      <c r="Q1050" s="838"/>
      <c r="R1050" s="839"/>
      <c r="S1050" s="840" t="str">
        <f aca="false">IF(R1050="Y","",IF(AND(M1050="",K1050=""),"",IF(M1050="",K1050,M1050)))</f>
        <v/>
      </c>
      <c r="T1050" s="841" t="str">
        <f aca="false">IF(S1050="","",IF($S$1064="Y",U1050,IF(S1050&gt;=$S$1056-$AB$35*$S$1060,IF(S1050&lt;=$S$1056+$AB$35*$S$1060,S1050,""),"")))</f>
        <v/>
      </c>
      <c r="U1050" s="840" t="str">
        <f aca="false">IF(R1050="Y","",IF(AND(M1050="",K1050=""),"",IF(M1050="",K1050*O1050,M1050*O1050)))</f>
        <v/>
      </c>
      <c r="V1050" s="842" t="str">
        <f aca="false">IF(AND(N1050="",L1050=""),"",IF(N1050="",L1050,N1050))</f>
        <v/>
      </c>
      <c r="W1050" s="628"/>
      <c r="X1050" s="628"/>
      <c r="Z1050" s="728"/>
      <c r="AP1050" s="729"/>
      <c r="AQ1050" s="628"/>
      <c r="AR1050" s="628"/>
      <c r="AS1050" s="844"/>
      <c r="AT1050" s="628"/>
      <c r="AU1050" s="843" t="e">
        <f aca="false">IF($AT$44="region",IF($E1050=AU$762,$S1050,""),IF($G1050=AU$762,$S1050,""))</f>
        <v>#REF!</v>
      </c>
      <c r="AV1050" s="843" t="e">
        <f aca="false">IF($AT$44="Region",IF($E1050=AU$762,$T1050,""),IF($G1050=AU$762,$T1050,""))</f>
        <v>#REF!</v>
      </c>
      <c r="AW1050" s="628"/>
      <c r="AX1050" s="843" t="e">
        <f aca="false">IF($AT$44="region",IF($E1050=AX$762,$S1050,""),IF($G1050=AX$762,$S1050,""))</f>
        <v>#REF!</v>
      </c>
      <c r="AY1050" s="843" t="e">
        <f aca="false">IF($AT$44="Region",IF($E1050=AX$762,$T1050,""),IF($G1050=AX$762,$T1050,""))</f>
        <v>#REF!</v>
      </c>
      <c r="AZ1050" s="628"/>
      <c r="BA1050" s="843" t="e">
        <f aca="false">IF($AT$44="region",IF($E1050=BA$762,$S1050,""),IF($G1050=BA$762,$S1050,""))</f>
        <v>#REF!</v>
      </c>
      <c r="BB1050" s="843" t="e">
        <f aca="false">IF($AT$44="Region",IF($E1050=BA$762,$T1050,""),IF($G1050=BA$762,$T1050,""))</f>
        <v>#REF!</v>
      </c>
      <c r="BC1050" s="628"/>
      <c r="BD1050" s="843" t="e">
        <f aca="false">IF($AT$44="region",IF($E1050=BD$762,$S1050,""),IF($G1050=BD$762,$S1050,""))</f>
        <v>#REF!</v>
      </c>
      <c r="BE1050" s="843" t="e">
        <f aca="false">IF($AT$44="Region",IF($E1050=BD$762,$T1050,""),IF($G1050=BD$762,$T1050,""))</f>
        <v>#REF!</v>
      </c>
      <c r="BF1050" s="628"/>
      <c r="BG1050" s="843" t="e">
        <f aca="false">IF($AT$44="region",IF($E1050=BG$762,$S1050,""),IF($G1050=BG$762,$S1050,""))</f>
        <v>#REF!</v>
      </c>
      <c r="BH1050" s="843" t="e">
        <f aca="false">IF($AT$44="Region",IF($E1050=BG$762,$T1050,""),IF($G1050=BG$762,$T1050,""))</f>
        <v>#REF!</v>
      </c>
      <c r="BI1050" s="628"/>
      <c r="BJ1050" s="843" t="str">
        <f aca="false">IF($E1050=$BJ$47,S1050,"")</f>
        <v/>
      </c>
      <c r="BK1050" s="843" t="str">
        <f aca="false">IF($E1050=$BJ$47,T1050,"")</f>
        <v/>
      </c>
      <c r="BL1050" s="628"/>
      <c r="BM1050" s="843" t="str">
        <f aca="false">IF($E1050=$BM$47,S1050,"")</f>
        <v/>
      </c>
      <c r="BN1050" s="843" t="str">
        <f aca="false">IF($E1050=$BM$47,T1050,"")</f>
        <v/>
      </c>
      <c r="BO1050" s="628"/>
      <c r="BP1050" s="843" t="str">
        <f aca="false">IF($E1050=$BP$47,S1050,"")</f>
        <v/>
      </c>
      <c r="BQ1050" s="843" t="str">
        <f aca="false">IF($E1050=$BP$47,T1050,"")</f>
        <v/>
      </c>
      <c r="BR1050" s="628"/>
      <c r="BS1050" s="843" t="str">
        <f aca="false">IF($E1050=$BS$47,S1050,"")</f>
        <v/>
      </c>
      <c r="BT1050" s="843" t="str">
        <f aca="false">IF($E1050=$BS$47,T1050,"")</f>
        <v/>
      </c>
      <c r="BU1050" s="628"/>
      <c r="BV1050" s="729"/>
    </row>
    <row r="1051" s="667" customFormat="true" ht="15" hidden="false" customHeight="false" outlineLevel="0" collapsed="false">
      <c r="A1051" s="828" t="n">
        <v>16</v>
      </c>
      <c r="B1051" s="829" t="str">
        <f aca="false">CONCATENATE(E1051,": ",C1051)</f>
        <v>: </v>
      </c>
      <c r="C1051" s="830"/>
      <c r="D1051" s="830"/>
      <c r="E1051" s="831"/>
      <c r="F1051" s="830"/>
      <c r="G1051" s="831"/>
      <c r="H1051" s="832"/>
      <c r="I1051" s="830"/>
      <c r="J1051" s="830"/>
      <c r="K1051" s="833"/>
      <c r="L1051" s="834"/>
      <c r="M1051" s="833"/>
      <c r="N1051" s="837"/>
      <c r="O1051" s="837"/>
      <c r="P1051" s="833"/>
      <c r="Q1051" s="838"/>
      <c r="R1051" s="839"/>
      <c r="S1051" s="840" t="str">
        <f aca="false">IF(R1051="Y","",IF(AND(M1051="",K1051=""),"",IF(M1051="",K1051,M1051)))</f>
        <v/>
      </c>
      <c r="T1051" s="841" t="str">
        <f aca="false">IF(S1051="","",IF($S$1064="Y",U1051,IF(S1051&gt;=$S$1056-$AB$35*$S$1060,IF(S1051&lt;=$S$1056+$AB$35*$S$1060,S1051,""),"")))</f>
        <v/>
      </c>
      <c r="U1051" s="840" t="str">
        <f aca="false">IF(R1051="Y","",IF(AND(M1051="",K1051=""),"",IF(M1051="",K1051*O1051,M1051*O1051)))</f>
        <v/>
      </c>
      <c r="V1051" s="842" t="str">
        <f aca="false">IF(AND(N1051="",L1051=""),"",IF(N1051="",L1051,N1051))</f>
        <v/>
      </c>
      <c r="W1051" s="628"/>
      <c r="X1051" s="628"/>
      <c r="Z1051" s="728"/>
      <c r="AP1051" s="729"/>
      <c r="AQ1051" s="628"/>
      <c r="AR1051" s="628"/>
      <c r="AS1051" s="844"/>
      <c r="AT1051" s="628"/>
      <c r="AU1051" s="843" t="e">
        <f aca="false">IF($AT$44="region",IF($E1051=AU$762,$S1051,""),IF($G1051=AU$762,$S1051,""))</f>
        <v>#REF!</v>
      </c>
      <c r="AV1051" s="843" t="e">
        <f aca="false">IF($AT$44="Region",IF($E1051=AU$762,$T1051,""),IF($G1051=AU$762,$T1051,""))</f>
        <v>#REF!</v>
      </c>
      <c r="AW1051" s="628"/>
      <c r="AX1051" s="843" t="e">
        <f aca="false">IF($AT$44="region",IF($E1051=AX$762,$S1051,""),IF($G1051=AX$762,$S1051,""))</f>
        <v>#REF!</v>
      </c>
      <c r="AY1051" s="843" t="e">
        <f aca="false">IF($AT$44="Region",IF($E1051=AX$762,$T1051,""),IF($G1051=AX$762,$T1051,""))</f>
        <v>#REF!</v>
      </c>
      <c r="AZ1051" s="628"/>
      <c r="BA1051" s="843" t="e">
        <f aca="false">IF($AT$44="region",IF($E1051=BA$762,$S1051,""),IF($G1051=BA$762,$S1051,""))</f>
        <v>#REF!</v>
      </c>
      <c r="BB1051" s="843" t="e">
        <f aca="false">IF($AT$44="Region",IF($E1051=BA$762,$T1051,""),IF($G1051=BA$762,$T1051,""))</f>
        <v>#REF!</v>
      </c>
      <c r="BC1051" s="628"/>
      <c r="BD1051" s="843" t="e">
        <f aca="false">IF($AT$44="region",IF($E1051=BD$762,$S1051,""),IF($G1051=BD$762,$S1051,""))</f>
        <v>#REF!</v>
      </c>
      <c r="BE1051" s="843" t="e">
        <f aca="false">IF($AT$44="Region",IF($E1051=BD$762,$T1051,""),IF($G1051=BD$762,$T1051,""))</f>
        <v>#REF!</v>
      </c>
      <c r="BF1051" s="628"/>
      <c r="BG1051" s="843" t="e">
        <f aca="false">IF($AT$44="region",IF($E1051=BG$762,$S1051,""),IF($G1051=BG$762,$S1051,""))</f>
        <v>#REF!</v>
      </c>
      <c r="BH1051" s="843" t="e">
        <f aca="false">IF($AT$44="Region",IF($E1051=BG$762,$T1051,""),IF($G1051=BG$762,$T1051,""))</f>
        <v>#REF!</v>
      </c>
      <c r="BI1051" s="628"/>
      <c r="BJ1051" s="843" t="str">
        <f aca="false">IF($E1051=$BJ$47,S1051,"")</f>
        <v/>
      </c>
      <c r="BK1051" s="843" t="str">
        <f aca="false">IF($E1051=$BJ$47,T1051,"")</f>
        <v/>
      </c>
      <c r="BL1051" s="628"/>
      <c r="BM1051" s="843" t="str">
        <f aca="false">IF($E1051=$BM$47,S1051,"")</f>
        <v/>
      </c>
      <c r="BN1051" s="843" t="str">
        <f aca="false">IF($E1051=$BM$47,T1051,"")</f>
        <v/>
      </c>
      <c r="BO1051" s="628"/>
      <c r="BP1051" s="843" t="str">
        <f aca="false">IF($E1051=$BP$47,S1051,"")</f>
        <v/>
      </c>
      <c r="BQ1051" s="843" t="str">
        <f aca="false">IF($E1051=$BP$47,T1051,"")</f>
        <v/>
      </c>
      <c r="BR1051" s="628"/>
      <c r="BS1051" s="843" t="str">
        <f aca="false">IF($E1051=$BS$47,S1051,"")</f>
        <v/>
      </c>
      <c r="BT1051" s="843" t="str">
        <f aca="false">IF($E1051=$BS$47,T1051,"")</f>
        <v/>
      </c>
      <c r="BU1051" s="628"/>
      <c r="BV1051" s="729"/>
    </row>
    <row r="1052" s="667" customFormat="true" ht="15" hidden="false" customHeight="false" outlineLevel="0" collapsed="false">
      <c r="A1052" s="828" t="n">
        <v>17</v>
      </c>
      <c r="B1052" s="829" t="str">
        <f aca="false">CONCATENATE(E1052,": ",C1052)</f>
        <v>: </v>
      </c>
      <c r="C1052" s="830"/>
      <c r="D1052" s="830"/>
      <c r="E1052" s="831"/>
      <c r="F1052" s="830"/>
      <c r="G1052" s="831"/>
      <c r="H1052" s="832"/>
      <c r="I1052" s="830"/>
      <c r="J1052" s="830"/>
      <c r="K1052" s="833"/>
      <c r="L1052" s="834"/>
      <c r="M1052" s="833"/>
      <c r="N1052" s="837"/>
      <c r="O1052" s="837"/>
      <c r="P1052" s="833"/>
      <c r="Q1052" s="838"/>
      <c r="R1052" s="839"/>
      <c r="S1052" s="840" t="str">
        <f aca="false">IF(R1052="Y","",IF(AND(M1052="",K1052=""),"",IF(M1052="",K1052,M1052)))</f>
        <v/>
      </c>
      <c r="T1052" s="841" t="str">
        <f aca="false">IF(S1052="","",IF($S$1064="Y",U1052,IF(S1052&gt;=$S$1056-$AB$35*$S$1060,IF(S1052&lt;=$S$1056+$AB$35*$S$1060,S1052,""),"")))</f>
        <v/>
      </c>
      <c r="U1052" s="840" t="str">
        <f aca="false">IF(R1052="Y","",IF(AND(M1052="",K1052=""),"",IF(M1052="",K1052*O1052,M1052*O1052)))</f>
        <v/>
      </c>
      <c r="V1052" s="842" t="str">
        <f aca="false">IF(AND(N1052="",L1052=""),"",IF(N1052="",L1052,N1052))</f>
        <v/>
      </c>
      <c r="W1052" s="628"/>
      <c r="X1052" s="628"/>
      <c r="Z1052" s="728"/>
      <c r="AP1052" s="729"/>
      <c r="AQ1052" s="628"/>
      <c r="AR1052" s="628"/>
      <c r="AS1052" s="844"/>
      <c r="AT1052" s="628"/>
      <c r="AU1052" s="843" t="e">
        <f aca="false">IF($AT$44="region",IF($E1052=AU$762,$S1052,""),IF($G1052=AU$762,$S1052,""))</f>
        <v>#REF!</v>
      </c>
      <c r="AV1052" s="843" t="e">
        <f aca="false">IF($AT$44="Region",IF($E1052=AU$762,$T1052,""),IF($G1052=AU$762,$T1052,""))</f>
        <v>#REF!</v>
      </c>
      <c r="AW1052" s="628"/>
      <c r="AX1052" s="843" t="e">
        <f aca="false">IF($AT$44="region",IF($E1052=AX$762,$S1052,""),IF($G1052=AX$762,$S1052,""))</f>
        <v>#REF!</v>
      </c>
      <c r="AY1052" s="843" t="e">
        <f aca="false">IF($AT$44="Region",IF($E1052=AX$762,$T1052,""),IF($G1052=AX$762,$T1052,""))</f>
        <v>#REF!</v>
      </c>
      <c r="AZ1052" s="628"/>
      <c r="BA1052" s="843" t="e">
        <f aca="false">IF($AT$44="region",IF($E1052=BA$762,$S1052,""),IF($G1052=BA$762,$S1052,""))</f>
        <v>#REF!</v>
      </c>
      <c r="BB1052" s="843" t="e">
        <f aca="false">IF($AT$44="Region",IF($E1052=BA$762,$T1052,""),IF($G1052=BA$762,$T1052,""))</f>
        <v>#REF!</v>
      </c>
      <c r="BC1052" s="628"/>
      <c r="BD1052" s="843" t="e">
        <f aca="false">IF($AT$44="region",IF($E1052=BD$762,$S1052,""),IF($G1052=BD$762,$S1052,""))</f>
        <v>#REF!</v>
      </c>
      <c r="BE1052" s="843" t="e">
        <f aca="false">IF($AT$44="Region",IF($E1052=BD$762,$T1052,""),IF($G1052=BD$762,$T1052,""))</f>
        <v>#REF!</v>
      </c>
      <c r="BF1052" s="628"/>
      <c r="BG1052" s="843" t="e">
        <f aca="false">IF($AT$44="region",IF($E1052=BG$762,$S1052,""),IF($G1052=BG$762,$S1052,""))</f>
        <v>#REF!</v>
      </c>
      <c r="BH1052" s="843" t="e">
        <f aca="false">IF($AT$44="Region",IF($E1052=BG$762,$T1052,""),IF($G1052=BG$762,$T1052,""))</f>
        <v>#REF!</v>
      </c>
      <c r="BI1052" s="628"/>
      <c r="BJ1052" s="843" t="str">
        <f aca="false">IF($E1052=$BJ$47,S1052,"")</f>
        <v/>
      </c>
      <c r="BK1052" s="843" t="str">
        <f aca="false">IF($E1052=$BJ$47,T1052,"")</f>
        <v/>
      </c>
      <c r="BL1052" s="628"/>
      <c r="BM1052" s="843" t="str">
        <f aca="false">IF($E1052=$BM$47,S1052,"")</f>
        <v/>
      </c>
      <c r="BN1052" s="843" t="str">
        <f aca="false">IF($E1052=$BM$47,T1052,"")</f>
        <v/>
      </c>
      <c r="BO1052" s="628"/>
      <c r="BP1052" s="843" t="str">
        <f aca="false">IF($E1052=$BP$47,S1052,"")</f>
        <v/>
      </c>
      <c r="BQ1052" s="843" t="str">
        <f aca="false">IF($E1052=$BP$47,T1052,"")</f>
        <v/>
      </c>
      <c r="BR1052" s="628"/>
      <c r="BS1052" s="843" t="str">
        <f aca="false">IF($E1052=$BS$47,S1052,"")</f>
        <v/>
      </c>
      <c r="BT1052" s="843" t="str">
        <f aca="false">IF($E1052=$BS$47,T1052,"")</f>
        <v/>
      </c>
      <c r="BU1052" s="628"/>
      <c r="BV1052" s="729"/>
    </row>
    <row r="1053" s="667" customFormat="true" ht="15" hidden="false" customHeight="false" outlineLevel="0" collapsed="false">
      <c r="A1053" s="828" t="n">
        <v>18</v>
      </c>
      <c r="B1053" s="829" t="str">
        <f aca="false">CONCATENATE(E1053,": ",C1053)</f>
        <v>: </v>
      </c>
      <c r="C1053" s="830"/>
      <c r="D1053" s="830"/>
      <c r="E1053" s="831"/>
      <c r="F1053" s="830"/>
      <c r="G1053" s="831"/>
      <c r="H1053" s="832"/>
      <c r="I1053" s="830"/>
      <c r="J1053" s="830"/>
      <c r="K1053" s="833"/>
      <c r="L1053" s="833"/>
      <c r="M1053" s="833"/>
      <c r="N1053" s="837"/>
      <c r="O1053" s="837"/>
      <c r="P1053" s="833"/>
      <c r="Q1053" s="838"/>
      <c r="R1053" s="839"/>
      <c r="S1053" s="840" t="str">
        <f aca="false">IF(R1053="Y","",IF(AND(M1053="",K1053=""),"",IF(M1053="",K1053,M1053)))</f>
        <v/>
      </c>
      <c r="T1053" s="841" t="str">
        <f aca="false">IF(S1053="","",IF($S$1064="Y",U1053,IF(S1053&gt;=$S$1056-$AB$35*$S$1060,IF(S1053&lt;=$S$1056+$AB$35*$S$1060,S1053,""),"")))</f>
        <v/>
      </c>
      <c r="U1053" s="840" t="str">
        <f aca="false">IF(R1053="Y","",IF(AND(M1053="",K1053=""),"",IF(M1053="",K1053*O1053,M1053*O1053)))</f>
        <v/>
      </c>
      <c r="V1053" s="842" t="str">
        <f aca="false">IF(AND(N1053="",L1053=""),"",IF(N1053="",L1053,N1053))</f>
        <v/>
      </c>
      <c r="W1053" s="628"/>
      <c r="X1053" s="628"/>
      <c r="Z1053" s="728"/>
      <c r="AP1053" s="729"/>
      <c r="AQ1053" s="628"/>
      <c r="AR1053" s="628"/>
      <c r="AS1053" s="844"/>
      <c r="AT1053" s="628"/>
      <c r="AU1053" s="843" t="e">
        <f aca="false">IF($AT$44="region",IF($E1053=AU$762,$S1053,""),IF($G1053=AU$762,$S1053,""))</f>
        <v>#REF!</v>
      </c>
      <c r="AV1053" s="843" t="e">
        <f aca="false">IF($AT$44="Region",IF($E1053=AU$762,$T1053,""),IF($G1053=AU$762,$T1053,""))</f>
        <v>#REF!</v>
      </c>
      <c r="AW1053" s="628"/>
      <c r="AX1053" s="843" t="e">
        <f aca="false">IF($AT$44="region",IF($E1053=AX$762,$S1053,""),IF($G1053=AX$762,$S1053,""))</f>
        <v>#REF!</v>
      </c>
      <c r="AY1053" s="843" t="e">
        <f aca="false">IF($AT$44="Region",IF($E1053=AX$762,$T1053,""),IF($G1053=AX$762,$T1053,""))</f>
        <v>#REF!</v>
      </c>
      <c r="AZ1053" s="628"/>
      <c r="BA1053" s="843" t="e">
        <f aca="false">IF($AT$44="region",IF($E1053=BA$762,$S1053,""),IF($G1053=BA$762,$S1053,""))</f>
        <v>#REF!</v>
      </c>
      <c r="BB1053" s="843" t="e">
        <f aca="false">IF($AT$44="Region",IF($E1053=BA$762,$T1053,""),IF($G1053=BA$762,$T1053,""))</f>
        <v>#REF!</v>
      </c>
      <c r="BC1053" s="628"/>
      <c r="BD1053" s="843" t="e">
        <f aca="false">IF($AT$44="region",IF($E1053=BD$762,$S1053,""),IF($G1053=BD$762,$S1053,""))</f>
        <v>#REF!</v>
      </c>
      <c r="BE1053" s="843" t="e">
        <f aca="false">IF($AT$44="Region",IF($E1053=BD$762,$T1053,""),IF($G1053=BD$762,$T1053,""))</f>
        <v>#REF!</v>
      </c>
      <c r="BF1053" s="628"/>
      <c r="BG1053" s="843" t="e">
        <f aca="false">IF($AT$44="region",IF($E1053=BG$762,$S1053,""),IF($G1053=BG$762,$S1053,""))</f>
        <v>#REF!</v>
      </c>
      <c r="BH1053" s="843" t="e">
        <f aca="false">IF($AT$44="Region",IF($E1053=BG$762,$T1053,""),IF($G1053=BG$762,$T1053,""))</f>
        <v>#REF!</v>
      </c>
      <c r="BI1053" s="628"/>
      <c r="BJ1053" s="843" t="str">
        <f aca="false">IF($E1053=$BJ$47,S1053,"")</f>
        <v/>
      </c>
      <c r="BK1053" s="843" t="str">
        <f aca="false">IF($E1053=$BJ$47,T1053,"")</f>
        <v/>
      </c>
      <c r="BL1053" s="628"/>
      <c r="BM1053" s="843" t="str">
        <f aca="false">IF($E1053=$BM$47,S1053,"")</f>
        <v/>
      </c>
      <c r="BN1053" s="843" t="str">
        <f aca="false">IF($E1053=$BM$47,T1053,"")</f>
        <v/>
      </c>
      <c r="BO1053" s="628"/>
      <c r="BP1053" s="843" t="str">
        <f aca="false">IF($E1053=$BP$47,S1053,"")</f>
        <v/>
      </c>
      <c r="BQ1053" s="843" t="str">
        <f aca="false">IF($E1053=$BP$47,T1053,"")</f>
        <v/>
      </c>
      <c r="BR1053" s="628"/>
      <c r="BS1053" s="843" t="str">
        <f aca="false">IF($E1053=$BS$47,S1053,"")</f>
        <v/>
      </c>
      <c r="BT1053" s="843" t="str">
        <f aca="false">IF($E1053=$BS$47,T1053,"")</f>
        <v/>
      </c>
      <c r="BU1053" s="628"/>
      <c r="BV1053" s="729"/>
    </row>
    <row r="1054" s="667" customFormat="true" ht="15" hidden="false" customHeight="false" outlineLevel="0" collapsed="false">
      <c r="A1054" s="828" t="n">
        <v>19</v>
      </c>
      <c r="B1054" s="829" t="str">
        <f aca="false">CONCATENATE(E1054,": ",C1054)</f>
        <v>: </v>
      </c>
      <c r="C1054" s="830"/>
      <c r="D1054" s="830"/>
      <c r="E1054" s="831"/>
      <c r="F1054" s="830"/>
      <c r="G1054" s="831"/>
      <c r="H1054" s="832"/>
      <c r="I1054" s="830"/>
      <c r="J1054" s="830"/>
      <c r="K1054" s="833"/>
      <c r="L1054" s="833"/>
      <c r="M1054" s="833"/>
      <c r="N1054" s="837"/>
      <c r="O1054" s="837"/>
      <c r="P1054" s="833"/>
      <c r="Q1054" s="838"/>
      <c r="R1054" s="839"/>
      <c r="S1054" s="840" t="str">
        <f aca="false">IF(R1054="Y","",IF(AND(M1054="",K1054=""),"",IF(M1054="",K1054,M1054)))</f>
        <v/>
      </c>
      <c r="T1054" s="841" t="str">
        <f aca="false">IF(S1054="","",IF($S$1064="Y",U1054,IF(S1054&gt;=$S$1056-$AB$35*$S$1060,IF(S1054&lt;=$S$1056+$AB$35*$S$1060,S1054,""),"")))</f>
        <v/>
      </c>
      <c r="U1054" s="840" t="str">
        <f aca="false">IF(R1054="Y","",IF(AND(M1054="",K1054=""),"",IF(M1054="",K1054*O1054,M1054*O1054)))</f>
        <v/>
      </c>
      <c r="V1054" s="842" t="str">
        <f aca="false">IF(AND(N1054="",L1054=""),"",IF(N1054="",L1054,N1054))</f>
        <v/>
      </c>
      <c r="W1054" s="628"/>
      <c r="X1054" s="628"/>
      <c r="Z1054" s="728"/>
      <c r="AP1054" s="729"/>
      <c r="AQ1054" s="628"/>
      <c r="AR1054" s="628"/>
      <c r="AS1054" s="844"/>
      <c r="AT1054" s="628"/>
      <c r="AU1054" s="843" t="e">
        <f aca="false">IF($AT$44="region",IF($E1054=AU$762,$S1054,""),IF($G1054=AU$762,$S1054,""))</f>
        <v>#REF!</v>
      </c>
      <c r="AV1054" s="843" t="e">
        <f aca="false">IF($AT$44="Region",IF($E1054=AU$762,$T1054,""),IF($G1054=AU$762,$T1054,""))</f>
        <v>#REF!</v>
      </c>
      <c r="AW1054" s="628"/>
      <c r="AX1054" s="843" t="e">
        <f aca="false">IF($AT$44="region",IF($E1054=AX$762,$S1054,""),IF($G1054=AX$762,$S1054,""))</f>
        <v>#REF!</v>
      </c>
      <c r="AY1054" s="843" t="e">
        <f aca="false">IF($AT$44="Region",IF($E1054=AX$762,$T1054,""),IF($G1054=AX$762,$T1054,""))</f>
        <v>#REF!</v>
      </c>
      <c r="AZ1054" s="628"/>
      <c r="BA1054" s="843" t="e">
        <f aca="false">IF($AT$44="region",IF($E1054=BA$762,$S1054,""),IF($G1054=BA$762,$S1054,""))</f>
        <v>#REF!</v>
      </c>
      <c r="BB1054" s="843" t="e">
        <f aca="false">IF($AT$44="Region",IF($E1054=BA$762,$T1054,""),IF($G1054=BA$762,$T1054,""))</f>
        <v>#REF!</v>
      </c>
      <c r="BC1054" s="628"/>
      <c r="BD1054" s="843" t="e">
        <f aca="false">IF($AT$44="region",IF($E1054=BD$762,$S1054,""),IF($G1054=BD$762,$S1054,""))</f>
        <v>#REF!</v>
      </c>
      <c r="BE1054" s="843" t="e">
        <f aca="false">IF($AT$44="Region",IF($E1054=BD$762,$T1054,""),IF($G1054=BD$762,$T1054,""))</f>
        <v>#REF!</v>
      </c>
      <c r="BF1054" s="628"/>
      <c r="BG1054" s="843" t="e">
        <f aca="false">IF($AT$44="region",IF($E1054=BG$762,$S1054,""),IF($G1054=BG$762,$S1054,""))</f>
        <v>#REF!</v>
      </c>
      <c r="BH1054" s="843" t="e">
        <f aca="false">IF($AT$44="Region",IF($E1054=BG$762,$T1054,""),IF($G1054=BG$762,$T1054,""))</f>
        <v>#REF!</v>
      </c>
      <c r="BI1054" s="628"/>
      <c r="BJ1054" s="843" t="str">
        <f aca="false">IF($E1054=$BJ$47,S1054,"")</f>
        <v/>
      </c>
      <c r="BK1054" s="843" t="str">
        <f aca="false">IF($E1054=$BJ$47,T1054,"")</f>
        <v/>
      </c>
      <c r="BL1054" s="628"/>
      <c r="BM1054" s="843" t="str">
        <f aca="false">IF($E1054=$BM$47,S1054,"")</f>
        <v/>
      </c>
      <c r="BN1054" s="843" t="str">
        <f aca="false">IF($E1054=$BM$47,T1054,"")</f>
        <v/>
      </c>
      <c r="BO1054" s="628"/>
      <c r="BP1054" s="843" t="str">
        <f aca="false">IF($E1054=$BP$47,S1054,"")</f>
        <v/>
      </c>
      <c r="BQ1054" s="843" t="str">
        <f aca="false">IF($E1054=$BP$47,T1054,"")</f>
        <v/>
      </c>
      <c r="BR1054" s="628"/>
      <c r="BS1054" s="843" t="str">
        <f aca="false">IF($E1054=$BS$47,S1054,"")</f>
        <v/>
      </c>
      <c r="BT1054" s="843" t="str">
        <f aca="false">IF($E1054=$BS$47,T1054,"")</f>
        <v/>
      </c>
      <c r="BU1054" s="628"/>
      <c r="BV1054" s="729"/>
    </row>
    <row r="1055" s="667" customFormat="true" ht="15" hidden="false" customHeight="false" outlineLevel="0" collapsed="false">
      <c r="A1055" s="828" t="n">
        <v>20</v>
      </c>
      <c r="B1055" s="829" t="str">
        <f aca="false">CONCATENATE(E1055,": ",C1055)</f>
        <v>: </v>
      </c>
      <c r="C1055" s="830"/>
      <c r="D1055" s="830"/>
      <c r="E1055" s="831"/>
      <c r="F1055" s="830"/>
      <c r="G1055" s="831"/>
      <c r="H1055" s="832"/>
      <c r="I1055" s="830"/>
      <c r="J1055" s="830"/>
      <c r="K1055" s="833"/>
      <c r="L1055" s="833"/>
      <c r="M1055" s="833"/>
      <c r="N1055" s="837"/>
      <c r="O1055" s="837"/>
      <c r="P1055" s="833"/>
      <c r="Q1055" s="838"/>
      <c r="R1055" s="839"/>
      <c r="S1055" s="840" t="str">
        <f aca="false">IF(R1055="Y","",IF(AND(M1055="",K1055=""),"",IF(M1055="",K1055,M1055)))</f>
        <v/>
      </c>
      <c r="T1055" s="841" t="str">
        <f aca="false">IF(S1055="","",IF($S$1064="Y",U1055,IF(S1055&gt;=$S$1056-$AB$35*$S$1060,IF(S1055&lt;=$S$1056+$AB$35*$S$1060,S1055,""),"")))</f>
        <v/>
      </c>
      <c r="U1055" s="840" t="str">
        <f aca="false">IF(R1055="Y","",IF(AND(M1055="",K1055=""),"",IF(M1055="",K1055*O1055,M1055*O1055)))</f>
        <v/>
      </c>
      <c r="V1055" s="842" t="str">
        <f aca="false">IF(AND(N1055="",L1055=""),"",IF(N1055="",L1055,N1055))</f>
        <v/>
      </c>
      <c r="W1055" s="628"/>
      <c r="X1055" s="628"/>
      <c r="Z1055" s="728"/>
      <c r="AP1055" s="729"/>
      <c r="AQ1055" s="628"/>
      <c r="AR1055" s="628"/>
      <c r="AS1055" s="844"/>
      <c r="AT1055" s="628"/>
      <c r="AU1055" s="843" t="e">
        <f aca="false">IF($AT$44="region",IF($E1055=AU$762,$S1055,""),IF($G1055=AU$762,$S1055,""))</f>
        <v>#REF!</v>
      </c>
      <c r="AV1055" s="843" t="e">
        <f aca="false">IF($AT$44="Region",IF($E1055=AU$762,$T1055,""),IF($G1055=AU$762,$T1055,""))</f>
        <v>#REF!</v>
      </c>
      <c r="AW1055" s="628"/>
      <c r="AX1055" s="843" t="e">
        <f aca="false">IF($AT$44="region",IF($E1055=AX$762,$S1055,""),IF($G1055=AX$762,$S1055,""))</f>
        <v>#REF!</v>
      </c>
      <c r="AY1055" s="843" t="e">
        <f aca="false">IF($AT$44="Region",IF($E1055=AX$762,$T1055,""),IF($G1055=AX$762,$T1055,""))</f>
        <v>#REF!</v>
      </c>
      <c r="AZ1055" s="628"/>
      <c r="BA1055" s="843" t="e">
        <f aca="false">IF($AT$44="region",IF($E1055=BA$762,$S1055,""),IF($G1055=BA$762,$S1055,""))</f>
        <v>#REF!</v>
      </c>
      <c r="BB1055" s="843" t="e">
        <f aca="false">IF($AT$44="Region",IF($E1055=BA$762,$T1055,""),IF($G1055=BA$762,$T1055,""))</f>
        <v>#REF!</v>
      </c>
      <c r="BC1055" s="628"/>
      <c r="BD1055" s="843" t="e">
        <f aca="false">IF($AT$44="region",IF($E1055=BD$762,$S1055,""),IF($G1055=BD$762,$S1055,""))</f>
        <v>#REF!</v>
      </c>
      <c r="BE1055" s="843" t="e">
        <f aca="false">IF($AT$44="Region",IF($E1055=BD$762,$T1055,""),IF($G1055=BD$762,$T1055,""))</f>
        <v>#REF!</v>
      </c>
      <c r="BF1055" s="628"/>
      <c r="BG1055" s="843" t="e">
        <f aca="false">IF($AT$44="region",IF($E1055=BG$762,$S1055,""),IF($G1055=BG$762,$S1055,""))</f>
        <v>#REF!</v>
      </c>
      <c r="BH1055" s="843" t="e">
        <f aca="false">IF($AT$44="Region",IF($E1055=BG$762,$T1055,""),IF($G1055=BG$762,$T1055,""))</f>
        <v>#REF!</v>
      </c>
      <c r="BI1055" s="628"/>
      <c r="BJ1055" s="843" t="str">
        <f aca="false">IF($E1055=$BJ$47,S1055,"")</f>
        <v/>
      </c>
      <c r="BK1055" s="843" t="str">
        <f aca="false">IF($E1055=$BJ$47,T1055,"")</f>
        <v/>
      </c>
      <c r="BL1055" s="628"/>
      <c r="BM1055" s="843" t="str">
        <f aca="false">IF($E1055=$BM$47,S1055,"")</f>
        <v/>
      </c>
      <c r="BN1055" s="843" t="str">
        <f aca="false">IF($E1055=$BM$47,T1055,"")</f>
        <v/>
      </c>
      <c r="BO1055" s="628"/>
      <c r="BP1055" s="843" t="str">
        <f aca="false">IF($E1055=$BP$47,S1055,"")</f>
        <v/>
      </c>
      <c r="BQ1055" s="843" t="str">
        <f aca="false">IF($E1055=$BP$47,T1055,"")</f>
        <v/>
      </c>
      <c r="BR1055" s="628"/>
      <c r="BS1055" s="843" t="str">
        <f aca="false">IF($E1055=$BS$47,S1055,"")</f>
        <v/>
      </c>
      <c r="BT1055" s="843" t="str">
        <f aca="false">IF($E1055=$BS$47,T1055,"")</f>
        <v/>
      </c>
      <c r="BU1055" s="628"/>
      <c r="BV1055" s="729"/>
    </row>
    <row r="1056" s="667" customFormat="true" ht="15" hidden="false" customHeight="false" outlineLevel="0" collapsed="false">
      <c r="A1056" s="846"/>
      <c r="B1056" s="847" t="s">
        <v>409</v>
      </c>
      <c r="C1056" s="848"/>
      <c r="D1056" s="848"/>
      <c r="E1056" s="848"/>
      <c r="F1056" s="848"/>
      <c r="G1056" s="848"/>
      <c r="I1056" s="628"/>
      <c r="J1056" s="849"/>
      <c r="K1056" s="810"/>
      <c r="L1056" s="810"/>
      <c r="M1056" s="810" t="s">
        <v>354</v>
      </c>
      <c r="N1056" s="810"/>
      <c r="O1056" s="810"/>
      <c r="P1056" s="838"/>
      <c r="Q1056" s="838"/>
      <c r="R1056" s="849" t="s">
        <v>356</v>
      </c>
      <c r="S1056" s="850" t="e">
        <f aca="false">AVERAGE(S1036:S1055)</f>
        <v>#DIV/0!</v>
      </c>
      <c r="T1056" s="850" t="e">
        <f aca="false">IF(S1064="Y",SUM(T1036:T1055)/SUM(O1036:O1055),AVERAGE(T1036:T1055))</f>
        <v>#DIV/0!</v>
      </c>
      <c r="U1056" s="851" t="e">
        <f aca="false">SUM(U1036:U1055)/SUM(O1036:O1055)</f>
        <v>#DIV/0!</v>
      </c>
      <c r="V1056" s="628"/>
      <c r="W1056" s="628"/>
      <c r="X1056" s="628"/>
      <c r="Z1056" s="912"/>
      <c r="AP1056" s="729"/>
      <c r="AQ1056" s="628"/>
      <c r="AR1056" s="628"/>
      <c r="AS1056" s="628"/>
      <c r="AT1056" s="849" t="s">
        <v>356</v>
      </c>
      <c r="AU1056" s="852" t="e">
        <f aca="false">AVERAGE(AU1036:AU1055)</f>
        <v>#REF!</v>
      </c>
      <c r="AV1056" s="852" t="e">
        <f aca="false">SUM(AV1036:AV1055)/COUNTIF(AV1036:AV1055,"&gt;0")</f>
        <v>#REF!</v>
      </c>
      <c r="AW1056" s="628"/>
      <c r="AX1056" s="852" t="e">
        <f aca="false">AVERAGE(AX1036:AX1055)</f>
        <v>#REF!</v>
      </c>
      <c r="AY1056" s="852" t="e">
        <f aca="false">SUM(AY1036:AY1055)/COUNTIF(AY1036:AY1055,"&gt;0")</f>
        <v>#REF!</v>
      </c>
      <c r="AZ1056" s="628"/>
      <c r="BA1056" s="852" t="e">
        <f aca="false">AVERAGE(BA1036:BA1055)</f>
        <v>#REF!</v>
      </c>
      <c r="BB1056" s="852" t="e">
        <f aca="false">SUM(BB1036:BB1055)/COUNTIF(BB1036:BB1055,"&gt;0")</f>
        <v>#REF!</v>
      </c>
      <c r="BC1056" s="628"/>
      <c r="BD1056" s="852" t="e">
        <f aca="false">AVERAGE(BD1036:BD1055)</f>
        <v>#REF!</v>
      </c>
      <c r="BE1056" s="852" t="e">
        <f aca="false">SUM(BE1036:BE1055)/COUNTIF(BE1036:BE1055,"&gt;0")</f>
        <v>#REF!</v>
      </c>
      <c r="BF1056" s="628"/>
      <c r="BG1056" s="852" t="e">
        <f aca="false">AVERAGE(BG1036:BG1055)</f>
        <v>#REF!</v>
      </c>
      <c r="BH1056" s="852" t="e">
        <f aca="false">SUM(BH1036:BH1055)/COUNTIF(BH1036:BH1055,"&gt;0")</f>
        <v>#REF!</v>
      </c>
      <c r="BI1056" s="849"/>
      <c r="BJ1056" s="852" t="e">
        <f aca="false">AVERAGE(BJ1036:BJ1055)</f>
        <v>#DIV/0!</v>
      </c>
      <c r="BK1056" s="852" t="e">
        <f aca="false">SUM(BK1036:BK1055)/COUNTIF(BK1036:BK1055,"&gt;0")</f>
        <v>#DIV/0!</v>
      </c>
      <c r="BL1056" s="628"/>
      <c r="BM1056" s="852" t="e">
        <f aca="false">AVERAGE(BM1036:BM1055)</f>
        <v>#DIV/0!</v>
      </c>
      <c r="BN1056" s="852" t="e">
        <f aca="false">SUM(BN1036:BN1055)/COUNTIF(BN1036:BN1055,"&gt;0")</f>
        <v>#DIV/0!</v>
      </c>
      <c r="BO1056" s="628"/>
      <c r="BP1056" s="852" t="e">
        <f aca="false">AVERAGE(BP1036:BP1055)</f>
        <v>#DIV/0!</v>
      </c>
      <c r="BQ1056" s="852" t="e">
        <f aca="false">SUM(BQ1036:BQ1055)/COUNTIF(BQ1036:BQ1055,"&gt;0")</f>
        <v>#DIV/0!</v>
      </c>
      <c r="BR1056" s="628"/>
      <c r="BS1056" s="852" t="e">
        <f aca="false">AVERAGE(BS1036:BS1055)</f>
        <v>#DIV/0!</v>
      </c>
      <c r="BT1056" s="852" t="e">
        <f aca="false">SUM(BT1036:BT1055)/COUNTIF(BT1036:BT1055,"&gt;0")</f>
        <v>#DIV/0!</v>
      </c>
      <c r="BU1056" s="628"/>
      <c r="BV1056" s="729"/>
    </row>
    <row r="1057" s="667" customFormat="true" ht="15" hidden="false" customHeight="false" outlineLevel="0" collapsed="false">
      <c r="A1057" s="846"/>
      <c r="B1057" s="847" t="s">
        <v>410</v>
      </c>
      <c r="C1057" s="848" t="s">
        <v>358</v>
      </c>
      <c r="D1057" s="893"/>
      <c r="E1057" s="893"/>
      <c r="F1057" s="893"/>
      <c r="G1057" s="893"/>
      <c r="H1057" s="893"/>
      <c r="I1057" s="893"/>
      <c r="J1057" s="893"/>
      <c r="K1057" s="893"/>
      <c r="L1057" s="810"/>
      <c r="M1057" s="810"/>
      <c r="N1057" s="810"/>
      <c r="O1057" s="810"/>
      <c r="P1057" s="838"/>
      <c r="Q1057" s="838"/>
      <c r="R1057" s="854" t="s">
        <v>97</v>
      </c>
      <c r="S1057" s="855" t="e">
        <f aca="false">S1056+V1057*S1060</f>
        <v>#DIV/0!</v>
      </c>
      <c r="T1057" s="855" t="e">
        <f aca="false">T1056+V1057*T1060</f>
        <v>#DIV/0!</v>
      </c>
      <c r="U1057" s="855" t="e">
        <f aca="false">U1056+V1057*U1060</f>
        <v>#DIV/0!</v>
      </c>
      <c r="V1057" s="856" t="n">
        <v>1</v>
      </c>
      <c r="W1057" s="669" t="s">
        <v>360</v>
      </c>
      <c r="X1057" s="628"/>
      <c r="Y1057" s="628" t="s">
        <v>361</v>
      </c>
      <c r="Z1057" s="914"/>
      <c r="AP1057" s="729"/>
      <c r="AQ1057" s="628"/>
      <c r="AR1057" s="628"/>
      <c r="AS1057" s="628"/>
      <c r="AT1057" s="854" t="s">
        <v>97</v>
      </c>
      <c r="AU1057" s="857" t="e">
        <f aca="false">AU1056+(AU1062*AU1059)</f>
        <v>#REF!</v>
      </c>
      <c r="AV1057" s="857" t="e">
        <f aca="false">AV1056+(AV1062*AU1059)</f>
        <v>#REF!</v>
      </c>
      <c r="AW1057" s="628"/>
      <c r="AX1057" s="857" t="e">
        <f aca="false">AX1056+(AX1062*AX1059)</f>
        <v>#REF!</v>
      </c>
      <c r="AY1057" s="857" t="e">
        <f aca="false">AY1056+(AY1062*AX1059)</f>
        <v>#REF!</v>
      </c>
      <c r="AZ1057" s="628"/>
      <c r="BA1057" s="857" t="e">
        <f aca="false">BA1056+(BA1062*BA1059)</f>
        <v>#REF!</v>
      </c>
      <c r="BB1057" s="857" t="e">
        <f aca="false">BB1056+(BB1062*BA1059)</f>
        <v>#REF!</v>
      </c>
      <c r="BC1057" s="628"/>
      <c r="BD1057" s="857" t="e">
        <f aca="false">BD1056+(BD1062*BD1059)</f>
        <v>#REF!</v>
      </c>
      <c r="BE1057" s="857" t="e">
        <f aca="false">BE1056+(BE1062*BD1059)</f>
        <v>#REF!</v>
      </c>
      <c r="BF1057" s="628"/>
      <c r="BG1057" s="857" t="e">
        <f aca="false">BG1056+(BG1062*BG1059)</f>
        <v>#REF!</v>
      </c>
      <c r="BH1057" s="857" t="e">
        <f aca="false">BH1056+(BH1062*BG1059)</f>
        <v>#REF!</v>
      </c>
      <c r="BI1057" s="854"/>
      <c r="BJ1057" s="857" t="e">
        <f aca="false">BJ1056+(BJ1062*BJ1059)</f>
        <v>#DIV/0!</v>
      </c>
      <c r="BK1057" s="857" t="e">
        <f aca="false">BK1056+(BK1062*BJ1059)</f>
        <v>#DIV/0!</v>
      </c>
      <c r="BL1057" s="628"/>
      <c r="BM1057" s="857" t="e">
        <f aca="false">BM1056+(BM1062*BM1059)</f>
        <v>#DIV/0!</v>
      </c>
      <c r="BN1057" s="857" t="e">
        <f aca="false">BN1056+(BN1062*BM1059)</f>
        <v>#DIV/0!</v>
      </c>
      <c r="BO1057" s="628"/>
      <c r="BP1057" s="857" t="e">
        <f aca="false">BP1056+(BP1062*BP1059)</f>
        <v>#DIV/0!</v>
      </c>
      <c r="BQ1057" s="857" t="e">
        <f aca="false">BQ1056+(BQ1062*BP1059)</f>
        <v>#DIV/0!</v>
      </c>
      <c r="BR1057" s="628"/>
      <c r="BS1057" s="857" t="e">
        <f aca="false">BS1056+(BS1062*BS1059)</f>
        <v>#DIV/0!</v>
      </c>
      <c r="BT1057" s="857" t="e">
        <f aca="false">BT1056+(BT1062*BS1059)</f>
        <v>#DIV/0!</v>
      </c>
      <c r="BU1057" s="628"/>
      <c r="BV1057" s="729"/>
    </row>
    <row r="1058" s="667" customFormat="true" ht="15" hidden="false" customHeight="false" outlineLevel="0" collapsed="false">
      <c r="A1058" s="846"/>
      <c r="B1058" s="847" t="s">
        <v>411</v>
      </c>
      <c r="C1058" s="858"/>
      <c r="D1058" s="893"/>
      <c r="E1058" s="893"/>
      <c r="F1058" s="893"/>
      <c r="G1058" s="893"/>
      <c r="H1058" s="893"/>
      <c r="I1058" s="893"/>
      <c r="J1058" s="893"/>
      <c r="K1058" s="893"/>
      <c r="L1058" s="628"/>
      <c r="M1058" s="628"/>
      <c r="N1058" s="810"/>
      <c r="O1058" s="810"/>
      <c r="P1058" s="810"/>
      <c r="Q1058" s="810"/>
      <c r="R1058" s="854" t="s">
        <v>98</v>
      </c>
      <c r="S1058" s="855" t="e">
        <f aca="false">IF($Y1058="Y",MIN(S1036:S1055),S1056-$V1058*S1060)</f>
        <v>#DIV/0!</v>
      </c>
      <c r="T1058" s="855" t="e">
        <f aca="false">IF($Y1058="Y",MIN(T1036:T1055),T1056-$V1058*T1060)</f>
        <v>#DIV/0!</v>
      </c>
      <c r="U1058" s="855" t="e">
        <f aca="false">IF($Y1058="Y",MIN(U1036:U1055),U1056-$V1058*U1060)</f>
        <v>#DIV/0!</v>
      </c>
      <c r="V1058" s="856" t="n">
        <v>1</v>
      </c>
      <c r="W1058" s="669" t="s">
        <v>364</v>
      </c>
      <c r="X1058" s="628"/>
      <c r="Y1058" s="859" t="s">
        <v>166</v>
      </c>
      <c r="Z1058" s="914"/>
      <c r="AP1058" s="729"/>
      <c r="AQ1058" s="628"/>
      <c r="AR1058" s="628"/>
      <c r="AS1058" s="628"/>
      <c r="AT1058" s="854" t="s">
        <v>98</v>
      </c>
      <c r="AU1058" s="857" t="e">
        <f aca="false">AU1056-(AU1062*AU1060)</f>
        <v>#REF!</v>
      </c>
      <c r="AV1058" s="857" t="e">
        <f aca="false">AV1056-(AV1062*AU1060)</f>
        <v>#REF!</v>
      </c>
      <c r="AW1058" s="628"/>
      <c r="AX1058" s="857" t="e">
        <f aca="false">AX1056-(AX1062*AX1060)</f>
        <v>#REF!</v>
      </c>
      <c r="AY1058" s="857" t="e">
        <f aca="false">AY1056-(AY1062*AX1060)</f>
        <v>#REF!</v>
      </c>
      <c r="AZ1058" s="628"/>
      <c r="BA1058" s="857" t="e">
        <f aca="false">BA1056-(BA1062*BA1060)</f>
        <v>#REF!</v>
      </c>
      <c r="BB1058" s="857" t="e">
        <f aca="false">BB1056-(BB1062*BA1060)</f>
        <v>#REF!</v>
      </c>
      <c r="BC1058" s="628"/>
      <c r="BD1058" s="857" t="e">
        <f aca="false">BD1056-(BD1062*BD1060)</f>
        <v>#REF!</v>
      </c>
      <c r="BE1058" s="857" t="e">
        <f aca="false">BE1056-(BE1062*BD1060)</f>
        <v>#REF!</v>
      </c>
      <c r="BF1058" s="628"/>
      <c r="BG1058" s="857" t="e">
        <f aca="false">BG1056-(BG1062*BG1060)</f>
        <v>#REF!</v>
      </c>
      <c r="BH1058" s="857" t="e">
        <f aca="false">BH1056-(BH1062*BG1060)</f>
        <v>#REF!</v>
      </c>
      <c r="BI1058" s="854"/>
      <c r="BJ1058" s="857" t="e">
        <f aca="false">BJ1056-(BJ1062*BJ1060)</f>
        <v>#DIV/0!</v>
      </c>
      <c r="BK1058" s="857" t="e">
        <f aca="false">BK1056-(BK1062*BJ1060)</f>
        <v>#DIV/0!</v>
      </c>
      <c r="BL1058" s="628"/>
      <c r="BM1058" s="857" t="e">
        <f aca="false">BM1056-(BM1062*BM1060)</f>
        <v>#DIV/0!</v>
      </c>
      <c r="BN1058" s="857" t="e">
        <f aca="false">BN1056-(BN1062*BM1060)</f>
        <v>#DIV/0!</v>
      </c>
      <c r="BO1058" s="628"/>
      <c r="BP1058" s="857" t="e">
        <f aca="false">BP1056-(BP1062*BP1060)</f>
        <v>#DIV/0!</v>
      </c>
      <c r="BQ1058" s="857" t="e">
        <f aca="false">BQ1056-(BQ1062*BP1060)</f>
        <v>#DIV/0!</v>
      </c>
      <c r="BR1058" s="628"/>
      <c r="BS1058" s="857" t="e">
        <f aca="false">BS1056-(BS1062*BS1060)</f>
        <v>#DIV/0!</v>
      </c>
      <c r="BT1058" s="857" t="e">
        <f aca="false">BT1056-(BT1062*BS1060)</f>
        <v>#DIV/0!</v>
      </c>
      <c r="BU1058" s="628"/>
      <c r="BV1058" s="729"/>
    </row>
    <row r="1059" s="667" customFormat="true" ht="14.25" hidden="false" customHeight="false" outlineLevel="0" collapsed="false">
      <c r="A1059" s="846"/>
      <c r="B1059" s="846"/>
      <c r="C1059" s="858"/>
      <c r="D1059" s="893"/>
      <c r="E1059" s="893"/>
      <c r="F1059" s="893"/>
      <c r="G1059" s="893"/>
      <c r="H1059" s="893"/>
      <c r="I1059" s="893"/>
      <c r="J1059" s="893"/>
      <c r="K1059" s="893"/>
      <c r="L1059" s="810"/>
      <c r="M1059" s="810"/>
      <c r="N1059" s="810"/>
      <c r="O1059" s="810"/>
      <c r="P1059" s="810"/>
      <c r="Q1059" s="810"/>
      <c r="R1059" s="854" t="s">
        <v>365</v>
      </c>
      <c r="S1059" s="855" t="e">
        <f aca="false">IF((0.67*S1060)&gt;S1056,"no","yes")</f>
        <v>#DIV/0!</v>
      </c>
      <c r="T1059" s="855" t="e">
        <f aca="false">IF((0.67*T1060)&gt;T1056,"no","yes")</f>
        <v>#DIV/0!</v>
      </c>
      <c r="U1059" s="855" t="e">
        <f aca="false">IF((0.67*U1060)&gt;U1056,"no","yes")</f>
        <v>#DIV/0!</v>
      </c>
      <c r="V1059" s="810"/>
      <c r="W1059" s="810"/>
      <c r="X1059" s="810"/>
      <c r="Z1059" s="914"/>
      <c r="AP1059" s="729"/>
      <c r="AQ1059" s="810"/>
      <c r="AR1059" s="810"/>
      <c r="AS1059" s="861" t="s">
        <v>366</v>
      </c>
      <c r="AT1059" s="861"/>
      <c r="AU1059" s="856" t="n">
        <v>1</v>
      </c>
      <c r="AV1059" s="810"/>
      <c r="AW1059" s="810"/>
      <c r="AX1059" s="856" t="n">
        <v>1</v>
      </c>
      <c r="AY1059" s="810"/>
      <c r="AZ1059" s="810"/>
      <c r="BA1059" s="856" t="n">
        <v>1</v>
      </c>
      <c r="BB1059" s="810"/>
      <c r="BC1059" s="810"/>
      <c r="BD1059" s="856" t="n">
        <v>1</v>
      </c>
      <c r="BE1059" s="810"/>
      <c r="BF1059" s="810"/>
      <c r="BG1059" s="856" t="n">
        <v>1</v>
      </c>
      <c r="BH1059" s="810"/>
      <c r="BI1059" s="854"/>
      <c r="BJ1059" s="856" t="n">
        <v>1</v>
      </c>
      <c r="BK1059" s="810"/>
      <c r="BL1059" s="810"/>
      <c r="BM1059" s="856" t="n">
        <v>1</v>
      </c>
      <c r="BN1059" s="810"/>
      <c r="BO1059" s="810"/>
      <c r="BP1059" s="856" t="n">
        <v>1</v>
      </c>
      <c r="BQ1059" s="810"/>
      <c r="BR1059" s="810"/>
      <c r="BS1059" s="856" t="n">
        <v>1</v>
      </c>
      <c r="BT1059" s="810"/>
      <c r="BU1059" s="810"/>
      <c r="BV1059" s="729"/>
    </row>
    <row r="1060" s="667" customFormat="true" ht="14.25" hidden="false" customHeight="false" outlineLevel="0" collapsed="false">
      <c r="A1060" s="846"/>
      <c r="B1060" s="846"/>
      <c r="C1060" s="858"/>
      <c r="D1060" s="893"/>
      <c r="E1060" s="893"/>
      <c r="F1060" s="893"/>
      <c r="G1060" s="893"/>
      <c r="H1060" s="893"/>
      <c r="I1060" s="893"/>
      <c r="J1060" s="893"/>
      <c r="K1060" s="893"/>
      <c r="L1060" s="810"/>
      <c r="M1060" s="810"/>
      <c r="N1060" s="669"/>
      <c r="O1060" s="669"/>
      <c r="P1060" s="810"/>
      <c r="Q1060" s="810"/>
      <c r="R1060" s="854" t="s">
        <v>371</v>
      </c>
      <c r="S1060" s="855" t="e">
        <f aca="false">_xlfn.STDEV.P(S1036:S1055)</f>
        <v>#DIV/0!</v>
      </c>
      <c r="T1060" s="855" t="e">
        <f aca="false" t="array" ref="T1060:T1060">IF(S1064="Y",SQRT(SUM(IFERROR(O1036:O1055*(S1036:S1055-(T1056))^2,0))/((COUNTIFS(O1036:O1055,"&lt;&gt;"&amp;"")-1)/COUNTIFS(O1036:O1055,"&lt;&gt;"&amp;"")*SUM(O1036:O1055))),_xlfn.STDEV.P(T1036:T1055))</f>
        <v>#DIV/0!</v>
      </c>
      <c r="U1060" s="855" t="e">
        <f aca="false" t="array" ref="U1060:U1060">SQRT(SUM(IFERROR(O1036:O1055*(S1036:S1055-(U1056))^2,0))/((COUNTIFS(O1036:O1055,"&lt;&gt;"&amp;"")-1)/COUNTIFS(O1036:O1055,"&lt;&gt;"&amp;"")*SUM(O1036:O1055)))</f>
        <v>#DIV/0!</v>
      </c>
      <c r="V1060" s="810"/>
      <c r="W1060" s="810"/>
      <c r="X1060" s="810"/>
      <c r="Z1060" s="914"/>
      <c r="AP1060" s="729"/>
      <c r="AQ1060" s="810"/>
      <c r="AR1060" s="810"/>
      <c r="AS1060" s="861"/>
      <c r="AT1060" s="861"/>
      <c r="AU1060" s="856" t="n">
        <v>1</v>
      </c>
      <c r="AV1060" s="810"/>
      <c r="AW1060" s="810"/>
      <c r="AX1060" s="856" t="n">
        <v>1</v>
      </c>
      <c r="AY1060" s="810"/>
      <c r="AZ1060" s="810"/>
      <c r="BA1060" s="856" t="n">
        <v>1</v>
      </c>
      <c r="BB1060" s="810"/>
      <c r="BC1060" s="810"/>
      <c r="BD1060" s="856" t="n">
        <v>1</v>
      </c>
      <c r="BE1060" s="810"/>
      <c r="BF1060" s="810"/>
      <c r="BG1060" s="856" t="n">
        <v>1</v>
      </c>
      <c r="BH1060" s="810"/>
      <c r="BI1060" s="854"/>
      <c r="BJ1060" s="856" t="n">
        <v>1</v>
      </c>
      <c r="BK1060" s="810"/>
      <c r="BL1060" s="810"/>
      <c r="BM1060" s="856" t="n">
        <v>1</v>
      </c>
      <c r="BN1060" s="810"/>
      <c r="BO1060" s="810"/>
      <c r="BP1060" s="856" t="n">
        <v>1</v>
      </c>
      <c r="BQ1060" s="810"/>
      <c r="BR1060" s="810"/>
      <c r="BS1060" s="856" t="n">
        <v>1</v>
      </c>
      <c r="BT1060" s="810"/>
      <c r="BU1060" s="810"/>
      <c r="BV1060" s="729"/>
    </row>
    <row r="1061" s="667" customFormat="true" ht="15" hidden="false" customHeight="false" outlineLevel="0" collapsed="false">
      <c r="A1061" s="810"/>
      <c r="B1061" s="810"/>
      <c r="C1061" s="828"/>
      <c r="D1061" s="893"/>
      <c r="E1061" s="893"/>
      <c r="F1061" s="893"/>
      <c r="G1061" s="893"/>
      <c r="H1061" s="893"/>
      <c r="I1061" s="893"/>
      <c r="J1061" s="893"/>
      <c r="K1061" s="893"/>
      <c r="L1061" s="810"/>
      <c r="M1061" s="810"/>
      <c r="N1061" s="810"/>
      <c r="O1061" s="810"/>
      <c r="P1061" s="810"/>
      <c r="Q1061" s="810"/>
      <c r="R1061" s="863" t="s">
        <v>372</v>
      </c>
      <c r="S1061" s="864" t="n">
        <f aca="false">COUNTIF(S1036:S1055,"&gt;0")</f>
        <v>0</v>
      </c>
      <c r="T1061" s="864" t="n">
        <f aca="false">COUNTIF(T1036:T1055,"&gt;0")</f>
        <v>0</v>
      </c>
      <c r="U1061" s="865"/>
      <c r="V1061" s="866" t="s">
        <v>369</v>
      </c>
      <c r="W1061" s="810"/>
      <c r="X1061" s="810"/>
      <c r="Z1061" s="728"/>
      <c r="AP1061" s="729"/>
      <c r="AQ1061" s="810"/>
      <c r="AR1061" s="810"/>
      <c r="AS1061" s="810"/>
      <c r="AT1061" s="854" t="s">
        <v>365</v>
      </c>
      <c r="AU1061" s="857" t="e">
        <f aca="false">IF((0.67*AU1062)&gt;AU1056,"no","yes")</f>
        <v>#REF!</v>
      </c>
      <c r="AV1061" s="857" t="e">
        <f aca="false">IF((0.67*AV1062)&gt;AV1056,"no","yes")</f>
        <v>#REF!</v>
      </c>
      <c r="AW1061" s="810"/>
      <c r="AX1061" s="857" t="e">
        <f aca="false">IF((0.67*AX1062)&gt;AX1056,"no","yes")</f>
        <v>#REF!</v>
      </c>
      <c r="AY1061" s="857" t="e">
        <f aca="false">IF((0.67*AY1062)&gt;AY1056,"no","yes")</f>
        <v>#REF!</v>
      </c>
      <c r="AZ1061" s="810"/>
      <c r="BA1061" s="857" t="e">
        <f aca="false">IF((0.67*BA1062)&gt;BA1056,"no","yes")</f>
        <v>#REF!</v>
      </c>
      <c r="BB1061" s="857" t="e">
        <f aca="false">IF((0.67*BB1062)&gt;BB1056,"no","yes")</f>
        <v>#REF!</v>
      </c>
      <c r="BC1061" s="810"/>
      <c r="BD1061" s="857" t="e">
        <f aca="false">IF((0.67*BD1062)&gt;BD1056,"no","yes")</f>
        <v>#REF!</v>
      </c>
      <c r="BE1061" s="857" t="e">
        <f aca="false">IF((0.67*BE1062)&gt;BE1056,"no","yes")</f>
        <v>#REF!</v>
      </c>
      <c r="BF1061" s="810"/>
      <c r="BG1061" s="857" t="e">
        <f aca="false">IF((0.67*BG1062)&gt;BG1056,"no","yes")</f>
        <v>#REF!</v>
      </c>
      <c r="BH1061" s="857" t="e">
        <f aca="false">IF((0.67*BH1062)&gt;BH1056,"no","yes")</f>
        <v>#REF!</v>
      </c>
      <c r="BI1061" s="863"/>
      <c r="BJ1061" s="857" t="e">
        <f aca="false">IF((0.67*BJ1062)&gt;BJ1056,"no","yes")</f>
        <v>#DIV/0!</v>
      </c>
      <c r="BK1061" s="857" t="e">
        <f aca="false">IF((0.67*BK1062)&gt;BK1056,"no","yes")</f>
        <v>#DIV/0!</v>
      </c>
      <c r="BL1061" s="810"/>
      <c r="BM1061" s="857" t="e">
        <f aca="false">IF((0.67*BM1062)&gt;BM1056,"no","yes")</f>
        <v>#DIV/0!</v>
      </c>
      <c r="BN1061" s="857" t="e">
        <f aca="false">IF((0.67*BN1062)&gt;BN1056,"no","yes")</f>
        <v>#DIV/0!</v>
      </c>
      <c r="BO1061" s="810"/>
      <c r="BP1061" s="857" t="e">
        <f aca="false">IF((0.67*BP1062)&gt;BP1056,"no","yes")</f>
        <v>#DIV/0!</v>
      </c>
      <c r="BQ1061" s="857" t="e">
        <f aca="false">IF((0.67*BQ1062)&gt;BQ1056,"no","yes")</f>
        <v>#DIV/0!</v>
      </c>
      <c r="BR1061" s="810"/>
      <c r="BS1061" s="857" t="e">
        <f aca="false">IF((0.67*BS1062)&gt;BS1056,"no","yes")</f>
        <v>#DIV/0!</v>
      </c>
      <c r="BT1061" s="857" t="e">
        <f aca="false">IF((0.67*BT1062)&gt;BT1056,"no","yes")</f>
        <v>#DIV/0!</v>
      </c>
      <c r="BU1061" s="810"/>
      <c r="BV1061" s="729"/>
    </row>
    <row r="1062" s="667" customFormat="true" ht="14.25" hidden="false" customHeight="false" outlineLevel="0" collapsed="false">
      <c r="C1062" s="846"/>
      <c r="D1062" s="893"/>
      <c r="E1062" s="893"/>
      <c r="F1062" s="893"/>
      <c r="G1062" s="893"/>
      <c r="H1062" s="893"/>
      <c r="I1062" s="893"/>
      <c r="J1062" s="893"/>
      <c r="K1062" s="893"/>
      <c r="L1062" s="810"/>
      <c r="M1062" s="810"/>
      <c r="N1062" s="810"/>
      <c r="O1062" s="810"/>
      <c r="P1062" s="810"/>
      <c r="Q1062" s="810"/>
      <c r="R1062" s="810"/>
      <c r="S1062" s="1"/>
      <c r="T1062" s="916"/>
      <c r="U1062" s="916"/>
      <c r="V1062" s="894"/>
      <c r="W1062" s="895"/>
      <c r="X1062" s="896"/>
      <c r="Z1062" s="728"/>
      <c r="AP1062" s="729"/>
      <c r="AQ1062" s="810"/>
      <c r="AR1062" s="810"/>
      <c r="AS1062" s="810"/>
      <c r="AT1062" s="854" t="s">
        <v>371</v>
      </c>
      <c r="AU1062" s="857" t="e">
        <f aca="false">_xlfn.STDEV.P(AU1036:AU1055)</f>
        <v>#REF!</v>
      </c>
      <c r="AV1062" s="857" t="e">
        <f aca="false">_xlfn.STDEV.P(AV1036:AV1055)</f>
        <v>#REF!</v>
      </c>
      <c r="AW1062" s="810"/>
      <c r="AX1062" s="857" t="e">
        <f aca="false">_xlfn.STDEV.P(AX1036:AX1055)</f>
        <v>#REF!</v>
      </c>
      <c r="AY1062" s="857" t="e">
        <f aca="false">_xlfn.STDEV.P(AY1036:AY1055)</f>
        <v>#REF!</v>
      </c>
      <c r="AZ1062" s="810"/>
      <c r="BA1062" s="857" t="e">
        <f aca="false">_xlfn.STDEV.P(BA1036:BA1055)</f>
        <v>#REF!</v>
      </c>
      <c r="BB1062" s="857" t="e">
        <f aca="false">_xlfn.STDEV.P(BB1036:BB1055)</f>
        <v>#REF!</v>
      </c>
      <c r="BC1062" s="810"/>
      <c r="BD1062" s="857" t="e">
        <f aca="false">_xlfn.STDEV.P(BD1036:BD1055)</f>
        <v>#REF!</v>
      </c>
      <c r="BE1062" s="857" t="e">
        <f aca="false">_xlfn.STDEV.P(BE1036:BE1055)</f>
        <v>#REF!</v>
      </c>
      <c r="BF1062" s="810"/>
      <c r="BG1062" s="857" t="e">
        <f aca="false">_xlfn.STDEV.P(BG1036:BG1055)</f>
        <v>#REF!</v>
      </c>
      <c r="BH1062" s="857" t="e">
        <f aca="false">_xlfn.STDEV.P(BH1036:BH1055)</f>
        <v>#REF!</v>
      </c>
      <c r="BI1062" s="810"/>
      <c r="BJ1062" s="857" t="e">
        <f aca="false">_xlfn.STDEV.P(BJ1036:BJ1055)</f>
        <v>#DIV/0!</v>
      </c>
      <c r="BK1062" s="857" t="e">
        <f aca="false">_xlfn.STDEV.P(BK1036:BK1055)</f>
        <v>#DIV/0!</v>
      </c>
      <c r="BL1062" s="810"/>
      <c r="BM1062" s="857" t="e">
        <f aca="false">_xlfn.STDEV.P(BM1036:BM1055)</f>
        <v>#DIV/0!</v>
      </c>
      <c r="BN1062" s="857" t="e">
        <f aca="false">_xlfn.STDEV.P(BN1036:BN1055)</f>
        <v>#DIV/0!</v>
      </c>
      <c r="BO1062" s="810"/>
      <c r="BP1062" s="857" t="e">
        <f aca="false">_xlfn.STDEV.P(BP1036:BP1055)</f>
        <v>#DIV/0!</v>
      </c>
      <c r="BQ1062" s="857" t="e">
        <f aca="false">_xlfn.STDEV.P(BQ1036:BQ1055)</f>
        <v>#DIV/0!</v>
      </c>
      <c r="BR1062" s="810"/>
      <c r="BS1062" s="857" t="e">
        <f aca="false">_xlfn.STDEV.P(BS1036:BS1055)</f>
        <v>#DIV/0!</v>
      </c>
      <c r="BT1062" s="857" t="e">
        <f aca="false">_xlfn.STDEV.P(BT1036:BT1055)</f>
        <v>#DIV/0!</v>
      </c>
      <c r="BV1062" s="729"/>
    </row>
    <row r="1063" s="667" customFormat="true" ht="15" hidden="false" customHeight="false" outlineLevel="0" collapsed="false">
      <c r="C1063" s="846"/>
      <c r="D1063" s="893"/>
      <c r="E1063" s="893"/>
      <c r="F1063" s="893"/>
      <c r="G1063" s="893"/>
      <c r="H1063" s="893"/>
      <c r="I1063" s="893"/>
      <c r="J1063" s="893"/>
      <c r="K1063" s="893"/>
      <c r="L1063" s="810"/>
      <c r="M1063" s="810"/>
      <c r="N1063" s="810"/>
      <c r="O1063" s="810"/>
      <c r="P1063" s="810"/>
      <c r="Q1063" s="810"/>
      <c r="R1063" s="810"/>
      <c r="S1063" s="944" t="s">
        <v>373</v>
      </c>
      <c r="T1063" s="838"/>
      <c r="U1063" s="810"/>
      <c r="V1063" s="897"/>
      <c r="W1063" s="898"/>
      <c r="X1063" s="899"/>
      <c r="Z1063" s="728"/>
      <c r="AP1063" s="729"/>
      <c r="AQ1063" s="810"/>
      <c r="AR1063" s="810"/>
      <c r="AS1063" s="810"/>
      <c r="AT1063" s="863" t="s">
        <v>372</v>
      </c>
      <c r="AU1063" s="868" t="n">
        <f aca="false">COUNTIF(AU1036:AU1055,"&gt;0")</f>
        <v>0</v>
      </c>
      <c r="AV1063" s="868" t="n">
        <f aca="false">COUNTIF(AV1036:AV1055,"&gt;0")</f>
        <v>0</v>
      </c>
      <c r="AW1063" s="810"/>
      <c r="AX1063" s="868" t="n">
        <f aca="false">COUNTIF(AX1036:AX1055,"&gt;0")</f>
        <v>0</v>
      </c>
      <c r="AY1063" s="868" t="n">
        <f aca="false">COUNTIF(AY1036:AY1055,"&gt;0")</f>
        <v>0</v>
      </c>
      <c r="AZ1063" s="810"/>
      <c r="BA1063" s="868" t="n">
        <f aca="false">COUNTIF(BA1036:BA1055,"&gt;0")</f>
        <v>0</v>
      </c>
      <c r="BB1063" s="868" t="n">
        <f aca="false">COUNTIF(BB1036:BB1055,"&gt;0")</f>
        <v>0</v>
      </c>
      <c r="BC1063" s="810"/>
      <c r="BD1063" s="868" t="n">
        <f aca="false">COUNTIF(BD1036:BD1055,"&gt;0")</f>
        <v>0</v>
      </c>
      <c r="BE1063" s="868" t="n">
        <f aca="false">COUNTIF(BE1036:BE1055,"&gt;0")</f>
        <v>0</v>
      </c>
      <c r="BF1063" s="810"/>
      <c r="BG1063" s="868" t="n">
        <f aca="false">COUNTIF(BG1036:BG1055,"&gt;0")</f>
        <v>0</v>
      </c>
      <c r="BH1063" s="868" t="n">
        <f aca="false">COUNTIF(BH1036:BH1055,"&gt;0")</f>
        <v>0</v>
      </c>
      <c r="BI1063" s="810"/>
      <c r="BJ1063" s="868" t="n">
        <f aca="false">COUNTIF(BJ1036:BJ1055,"&gt;0")</f>
        <v>0</v>
      </c>
      <c r="BK1063" s="868" t="n">
        <f aca="false">COUNTIF(BK1036:BK1055,"&gt;0")</f>
        <v>0</v>
      </c>
      <c r="BL1063" s="810"/>
      <c r="BM1063" s="868" t="n">
        <f aca="false">COUNTIF(BM1036:BM1055,"&gt;0")</f>
        <v>0</v>
      </c>
      <c r="BN1063" s="868" t="n">
        <f aca="false">COUNTIF(BN1036:BN1055,"&gt;0")</f>
        <v>0</v>
      </c>
      <c r="BO1063" s="810"/>
      <c r="BP1063" s="868" t="n">
        <f aca="false">COUNTIF(BP1036:BP1055,"&gt;0")</f>
        <v>0</v>
      </c>
      <c r="BQ1063" s="868" t="n">
        <f aca="false">COUNTIF(BQ1036:BQ1055,"&gt;0")</f>
        <v>0</v>
      </c>
      <c r="BR1063" s="810"/>
      <c r="BS1063" s="868" t="n">
        <f aca="false">COUNTIF(BS1036:BS1055,"&gt;0")</f>
        <v>0</v>
      </c>
      <c r="BT1063" s="868" t="n">
        <f aca="false">COUNTIF(BT1036:BT1055,"&gt;0")</f>
        <v>0</v>
      </c>
      <c r="BV1063" s="729"/>
    </row>
    <row r="1064" s="667" customFormat="true" ht="14.25" hidden="false" customHeight="false" outlineLevel="0" collapsed="false">
      <c r="C1064" s="846"/>
      <c r="D1064" s="893"/>
      <c r="E1064" s="893"/>
      <c r="F1064" s="893"/>
      <c r="G1064" s="893"/>
      <c r="H1064" s="893"/>
      <c r="I1064" s="893"/>
      <c r="J1064" s="893"/>
      <c r="K1064" s="893"/>
      <c r="L1064" s="810"/>
      <c r="M1064" s="810"/>
      <c r="N1064" s="810"/>
      <c r="O1064" s="810"/>
      <c r="P1064" s="810"/>
      <c r="Q1064" s="810"/>
      <c r="R1064" s="810"/>
      <c r="S1064" s="925" t="s">
        <v>166</v>
      </c>
      <c r="T1064" s="838"/>
      <c r="U1064" s="810"/>
      <c r="V1064" s="897"/>
      <c r="W1064" s="898"/>
      <c r="X1064" s="899"/>
      <c r="Z1064" s="728"/>
      <c r="AP1064" s="729"/>
      <c r="AT1064" s="905"/>
      <c r="BV1064" s="729"/>
    </row>
    <row r="1065" s="667" customFormat="true" ht="14.25" hidden="false" customHeight="false" outlineLevel="0" collapsed="false">
      <c r="C1065" s="846"/>
      <c r="D1065" s="893"/>
      <c r="E1065" s="893"/>
      <c r="F1065" s="893"/>
      <c r="G1065" s="893"/>
      <c r="H1065" s="893"/>
      <c r="I1065" s="893"/>
      <c r="J1065" s="893"/>
      <c r="K1065" s="893"/>
      <c r="L1065" s="810"/>
      <c r="M1065" s="810"/>
      <c r="N1065" s="810"/>
      <c r="O1065" s="810"/>
      <c r="P1065" s="810"/>
      <c r="Q1065" s="810"/>
      <c r="R1065" s="810"/>
      <c r="S1065" s="810"/>
      <c r="T1065" s="838"/>
      <c r="U1065" s="810"/>
      <c r="V1065" s="902"/>
      <c r="W1065" s="903"/>
      <c r="X1065" s="904"/>
      <c r="Z1065" s="728"/>
      <c r="AP1065" s="729"/>
      <c r="AT1065" s="905"/>
      <c r="BV1065" s="729"/>
    </row>
    <row r="1066" s="667" customFormat="true" ht="26.25" hidden="false" customHeight="true" outlineLevel="0" collapsed="false">
      <c r="A1066" s="862" t="str">
        <f aca="false">HYPERLINK("#"&amp;"'"&amp;A$1&amp;"'!a1","Back to top")</f>
        <v>Back to top</v>
      </c>
      <c r="B1066" s="862"/>
      <c r="C1066" s="810"/>
      <c r="D1066" s="893"/>
      <c r="E1066" s="893"/>
      <c r="F1066" s="893"/>
      <c r="G1066" s="893"/>
      <c r="H1066" s="893"/>
      <c r="I1066" s="893"/>
      <c r="J1066" s="893"/>
      <c r="K1066" s="893"/>
      <c r="T1066" s="708"/>
      <c r="U1066" s="810"/>
      <c r="V1066" s="810"/>
      <c r="W1066" s="810"/>
      <c r="X1066" s="810"/>
      <c r="Z1066" s="728"/>
      <c r="AP1066" s="805"/>
      <c r="AQ1066" s="927"/>
      <c r="AR1066" s="927"/>
      <c r="AS1066" s="921"/>
      <c r="AT1066" s="921"/>
      <c r="AU1066" s="921"/>
      <c r="AV1066" s="921"/>
      <c r="AW1066" s="921"/>
      <c r="AX1066" s="921"/>
      <c r="AY1066" s="921"/>
      <c r="AZ1066" s="921"/>
      <c r="BA1066" s="921"/>
      <c r="BB1066" s="921"/>
      <c r="BC1066" s="921"/>
      <c r="BD1066" s="921"/>
      <c r="BE1066" s="921"/>
      <c r="BF1066" s="921"/>
      <c r="BG1066" s="921"/>
      <c r="BH1066" s="921"/>
      <c r="BI1066" s="921"/>
      <c r="BJ1066" s="921"/>
      <c r="BK1066" s="921"/>
      <c r="BL1066" s="921"/>
      <c r="BM1066" s="921"/>
      <c r="BN1066" s="921"/>
      <c r="BO1066" s="921"/>
      <c r="BP1066" s="921"/>
      <c r="BQ1066" s="921"/>
      <c r="BR1066" s="921"/>
      <c r="BS1066" s="921"/>
      <c r="BT1066" s="921"/>
      <c r="BU1066" s="921"/>
      <c r="BV1066" s="805"/>
    </row>
    <row r="1067" s="667" customFormat="true" ht="14.25" hidden="false" customHeight="false" outlineLevel="0" collapsed="false">
      <c r="T1067" s="708"/>
      <c r="U1067" s="708"/>
      <c r="V1067" s="708"/>
      <c r="Z1067" s="728"/>
      <c r="AP1067" s="729"/>
      <c r="AQ1067" s="905"/>
      <c r="AR1067" s="905"/>
      <c r="AS1067" s="905"/>
      <c r="AT1067" s="905"/>
      <c r="AU1067" s="905"/>
      <c r="AV1067" s="905"/>
      <c r="AW1067" s="905"/>
      <c r="AX1067" s="905"/>
      <c r="AY1067" s="905"/>
      <c r="AZ1067" s="905"/>
      <c r="BA1067" s="905"/>
      <c r="BB1067" s="905"/>
      <c r="BC1067" s="905"/>
      <c r="BD1067" s="905"/>
      <c r="BE1067" s="905"/>
      <c r="BF1067" s="905"/>
      <c r="BG1067" s="905"/>
      <c r="BH1067" s="905"/>
      <c r="BI1067" s="905"/>
      <c r="BJ1067" s="905"/>
      <c r="BK1067" s="905"/>
      <c r="BL1067" s="905"/>
      <c r="BM1067" s="905"/>
      <c r="BN1067" s="905"/>
      <c r="BO1067" s="905"/>
      <c r="BP1067" s="905"/>
      <c r="BQ1067" s="905"/>
      <c r="BR1067" s="905"/>
      <c r="BS1067" s="905"/>
      <c r="BT1067" s="905"/>
      <c r="BU1067" s="905"/>
      <c r="BV1067" s="729"/>
    </row>
    <row r="1068" s="667" customFormat="true" ht="14.25" hidden="false" customHeight="false" outlineLevel="0" collapsed="false">
      <c r="T1068" s="708"/>
      <c r="U1068" s="708"/>
      <c r="V1068" s="708"/>
      <c r="W1068" s="708"/>
      <c r="Z1068" s="728"/>
      <c r="AP1068" s="729"/>
      <c r="AQ1068" s="905"/>
      <c r="AR1068" s="905"/>
      <c r="AS1068" s="905"/>
      <c r="AT1068" s="905"/>
      <c r="AU1068" s="905"/>
      <c r="AV1068" s="905"/>
      <c r="AW1068" s="905"/>
      <c r="AX1068" s="905"/>
      <c r="AY1068" s="905"/>
      <c r="AZ1068" s="905"/>
      <c r="BA1068" s="905"/>
      <c r="BB1068" s="905"/>
      <c r="BC1068" s="905"/>
      <c r="BD1068" s="905"/>
      <c r="BE1068" s="905"/>
      <c r="BF1068" s="905"/>
      <c r="BG1068" s="905"/>
      <c r="BH1068" s="905"/>
      <c r="BI1068" s="905"/>
      <c r="BJ1068" s="905"/>
      <c r="BK1068" s="905"/>
      <c r="BL1068" s="905"/>
      <c r="BM1068" s="905"/>
      <c r="BN1068" s="905"/>
      <c r="BO1068" s="905"/>
      <c r="BP1068" s="905"/>
      <c r="BQ1068" s="905"/>
      <c r="BR1068" s="905"/>
      <c r="BS1068" s="905"/>
      <c r="BT1068" s="905"/>
      <c r="BU1068" s="905"/>
      <c r="BV1068" s="729"/>
    </row>
    <row r="1069" s="600" customFormat="true" ht="15.75" hidden="false" customHeight="false" outlineLevel="0" collapsed="false">
      <c r="A1069" s="800" t="n">
        <f aca="false">1+A1033</f>
        <v>29</v>
      </c>
      <c r="B1069" s="800"/>
      <c r="C1069" s="801" t="s">
        <v>668</v>
      </c>
      <c r="D1069" s="881"/>
      <c r="E1069" s="881"/>
      <c r="F1069" s="881"/>
      <c r="G1069" s="881"/>
      <c r="H1069" s="881"/>
      <c r="K1069" s="881"/>
      <c r="L1069" s="881"/>
      <c r="M1069" s="802"/>
      <c r="N1069" s="802"/>
      <c r="O1069" s="802"/>
      <c r="T1069" s="883"/>
      <c r="U1069" s="883"/>
      <c r="Z1069" s="883"/>
      <c r="AQ1069" s="771" t="n">
        <f aca="false">A1069</f>
        <v>29</v>
      </c>
      <c r="AR1069" s="771" t="str">
        <f aca="false">C1069</f>
        <v>VARIABLE29</v>
      </c>
      <c r="AT1069" s="883"/>
    </row>
    <row r="1070" s="667" customFormat="true" ht="15" hidden="false" customHeight="false" outlineLevel="0" collapsed="false">
      <c r="A1070" s="884"/>
      <c r="B1070" s="884"/>
      <c r="C1070" s="884"/>
      <c r="D1070" s="785"/>
      <c r="E1070" s="785"/>
      <c r="F1070" s="785"/>
      <c r="G1070" s="785"/>
      <c r="H1070" s="785"/>
      <c r="K1070" s="785"/>
      <c r="L1070" s="785"/>
      <c r="M1070" s="810"/>
      <c r="N1070" s="810"/>
      <c r="O1070" s="810"/>
      <c r="T1070" s="708"/>
      <c r="U1070" s="708"/>
      <c r="Z1070" s="728"/>
      <c r="AP1070" s="729"/>
      <c r="AQ1070" s="628"/>
      <c r="AR1070" s="628"/>
      <c r="AS1070" s="628"/>
      <c r="AT1070" s="628"/>
      <c r="AU1070" s="809" t="e">
        <f aca="false">IF($AT$44="Region",'Advanced Controls'!$A$59,#REF!)</f>
        <v>#REF!</v>
      </c>
      <c r="AV1070" s="809"/>
      <c r="AW1070" s="628"/>
      <c r="AX1070" s="809" t="e">
        <f aca="false">IF($AT$44="Region",'Advanced Controls'!$A$60,#REF!)</f>
        <v>#REF!</v>
      </c>
      <c r="AY1070" s="809"/>
      <c r="AZ1070" s="628"/>
      <c r="BA1070" s="809" t="e">
        <f aca="false">IF($AT$44="Region",'Advanced Controls'!$A$61,#REF!)</f>
        <v>#REF!</v>
      </c>
      <c r="BB1070" s="809"/>
      <c r="BC1070" s="628"/>
      <c r="BD1070" s="809" t="e">
        <f aca="false">IF($AT$44="Region",'Advanced Controls'!$A$62,#REF!)</f>
        <v>#REF!</v>
      </c>
      <c r="BE1070" s="809"/>
      <c r="BF1070" s="628"/>
      <c r="BG1070" s="809" t="e">
        <f aca="false">IF($AT$44="Region",'Advanced Controls'!$A$63,#REF!)</f>
        <v>#REF!</v>
      </c>
      <c r="BH1070" s="809"/>
      <c r="BI1070" s="628"/>
      <c r="BJ1070" s="809" t="s">
        <v>80</v>
      </c>
      <c r="BK1070" s="809"/>
      <c r="BL1070" s="628"/>
      <c r="BM1070" s="809" t="s">
        <v>81</v>
      </c>
      <c r="BN1070" s="809"/>
      <c r="BO1070" s="628"/>
      <c r="BP1070" s="809" t="s">
        <v>82</v>
      </c>
      <c r="BQ1070" s="809"/>
      <c r="BR1070" s="628"/>
      <c r="BS1070" s="809" t="s">
        <v>83</v>
      </c>
      <c r="BT1070" s="809"/>
      <c r="BU1070" s="628"/>
      <c r="BV1070" s="729"/>
    </row>
    <row r="1071" s="667" customFormat="true" ht="45.75" hidden="false" customHeight="false" outlineLevel="0" collapsed="false">
      <c r="A1071" s="848" t="s">
        <v>329</v>
      </c>
      <c r="B1071" s="812" t="s">
        <v>104</v>
      </c>
      <c r="C1071" s="816" t="s">
        <v>330</v>
      </c>
      <c r="D1071" s="907" t="s">
        <v>331</v>
      </c>
      <c r="E1071" s="907" t="s">
        <v>332</v>
      </c>
      <c r="F1071" s="816" t="s">
        <v>333</v>
      </c>
      <c r="G1071" s="815" t="s">
        <v>326</v>
      </c>
      <c r="H1071" s="816" t="s">
        <v>334</v>
      </c>
      <c r="I1071" s="816" t="s">
        <v>335</v>
      </c>
      <c r="J1071" s="816" t="s">
        <v>336</v>
      </c>
      <c r="K1071" s="908" t="s">
        <v>337</v>
      </c>
      <c r="L1071" s="818" t="s">
        <v>338</v>
      </c>
      <c r="M1071" s="819" t="s">
        <v>339</v>
      </c>
      <c r="N1071" s="820" t="s">
        <v>340</v>
      </c>
      <c r="O1071" s="821" t="s">
        <v>341</v>
      </c>
      <c r="P1071" s="820" t="s">
        <v>342</v>
      </c>
      <c r="Q1071" s="807"/>
      <c r="R1071" s="822" t="s">
        <v>343</v>
      </c>
      <c r="S1071" s="823" t="s">
        <v>344</v>
      </c>
      <c r="T1071" s="824" t="s">
        <v>345</v>
      </c>
      <c r="U1071" s="823" t="s">
        <v>346</v>
      </c>
      <c r="V1071" s="825" t="s">
        <v>347</v>
      </c>
      <c r="W1071" s="807"/>
      <c r="X1071" s="807"/>
      <c r="Z1071" s="728"/>
      <c r="AP1071" s="729"/>
      <c r="AQ1071" s="807"/>
      <c r="AR1071" s="807"/>
      <c r="AS1071" s="825" t="s">
        <v>348</v>
      </c>
      <c r="AT1071" s="807"/>
      <c r="AU1071" s="826" t="s">
        <v>344</v>
      </c>
      <c r="AV1071" s="827" t="s">
        <v>345</v>
      </c>
      <c r="AW1071" s="807"/>
      <c r="AX1071" s="826" t="s">
        <v>344</v>
      </c>
      <c r="AY1071" s="827" t="s">
        <v>345</v>
      </c>
      <c r="AZ1071" s="807"/>
      <c r="BA1071" s="826" t="s">
        <v>344</v>
      </c>
      <c r="BB1071" s="827" t="s">
        <v>345</v>
      </c>
      <c r="BC1071" s="807"/>
      <c r="BD1071" s="826" t="s">
        <v>344</v>
      </c>
      <c r="BE1071" s="827" t="s">
        <v>345</v>
      </c>
      <c r="BF1071" s="807"/>
      <c r="BG1071" s="826" t="s">
        <v>344</v>
      </c>
      <c r="BH1071" s="827" t="s">
        <v>345</v>
      </c>
      <c r="BI1071" s="807"/>
      <c r="BJ1071" s="826" t="s">
        <v>344</v>
      </c>
      <c r="BK1071" s="827" t="s">
        <v>345</v>
      </c>
      <c r="BL1071" s="807"/>
      <c r="BM1071" s="826" t="s">
        <v>344</v>
      </c>
      <c r="BN1071" s="827" t="s">
        <v>345</v>
      </c>
      <c r="BO1071" s="807"/>
      <c r="BP1071" s="826" t="s">
        <v>344</v>
      </c>
      <c r="BQ1071" s="827" t="s">
        <v>345</v>
      </c>
      <c r="BR1071" s="807"/>
      <c r="BS1071" s="826" t="s">
        <v>344</v>
      </c>
      <c r="BT1071" s="827" t="s">
        <v>345</v>
      </c>
      <c r="BU1071" s="807"/>
      <c r="BV1071" s="729"/>
    </row>
    <row r="1072" s="667" customFormat="true" ht="15" hidden="false" customHeight="false" outlineLevel="0" collapsed="false">
      <c r="A1072" s="828" t="n">
        <v>1</v>
      </c>
      <c r="B1072" s="829" t="str">
        <f aca="false">CONCATENATE(E1072,": ",C1072)</f>
        <v>: </v>
      </c>
      <c r="C1072" s="831"/>
      <c r="D1072" s="831"/>
      <c r="E1072" s="831"/>
      <c r="F1072" s="871"/>
      <c r="G1072" s="831"/>
      <c r="H1072" s="832"/>
      <c r="I1072" s="830"/>
      <c r="J1072" s="830"/>
      <c r="K1072" s="834"/>
      <c r="L1072" s="834"/>
      <c r="M1072" s="835"/>
      <c r="N1072" s="837"/>
      <c r="O1072" s="837"/>
      <c r="P1072" s="833"/>
      <c r="Q1072" s="838"/>
      <c r="R1072" s="839"/>
      <c r="S1072" s="840" t="str">
        <f aca="false">IF(R1072="Y","",IF(AND(M1072="",K1072=""),"",IF(M1072="",K1072,M1072)))</f>
        <v/>
      </c>
      <c r="T1072" s="841" t="str">
        <f aca="false">IF(S1072="","",IF($S$1100="Y",U1072,IF(S1072&gt;=$S$1092-$AB$35*$S$1096,IF(S1072&lt;=$S$1092+$AB$35*$S$1096,S1072,""),"")))</f>
        <v/>
      </c>
      <c r="U1072" s="840" t="str">
        <f aca="false">IF(R1072="Y","",IF(AND(M1072="",K1072=""),"",IF(M1072="",K1072*O1072,M1072*O1072)))</f>
        <v/>
      </c>
      <c r="V1072" s="842" t="str">
        <f aca="false">IF(AND(N1072="",L1072=""),"",IF(N1072="",L1072,N1072))</f>
        <v/>
      </c>
      <c r="W1072" s="628"/>
      <c r="X1072" s="628"/>
      <c r="Z1072" s="728"/>
      <c r="AP1072" s="729"/>
      <c r="AQ1072" s="628"/>
      <c r="AR1072" s="628"/>
      <c r="AS1072" s="843" t="str">
        <f aca="false">$U1072</f>
        <v/>
      </c>
      <c r="AT1072" s="628"/>
      <c r="AU1072" s="843" t="e">
        <f aca="false">IF($AT$44="region",IF($E1072=AU$762,$S1072,""),IF($G1072=AU$762,$S1072,""))</f>
        <v>#REF!</v>
      </c>
      <c r="AV1072" s="843" t="e">
        <f aca="false">IF($AT$44="Region",IF($E1072=AU$762,$T1072,""),IF($G1072=AU$762,$T1072,""))</f>
        <v>#REF!</v>
      </c>
      <c r="AW1072" s="628"/>
      <c r="AX1072" s="843" t="e">
        <f aca="false">IF($AT$44="region",IF($E1072=AX$762,$S1072,""),IF($G1072=AX$762,$S1072,""))</f>
        <v>#REF!</v>
      </c>
      <c r="AY1072" s="843" t="e">
        <f aca="false">IF($AT$44="Region",IF($E1072=AX$762,$T1072,""),IF($G1072=AX$762,$T1072,""))</f>
        <v>#REF!</v>
      </c>
      <c r="AZ1072" s="628"/>
      <c r="BA1072" s="843" t="e">
        <f aca="false">IF($AT$44="region",IF($E1072=BA$762,$S1072,""),IF($G1072=BA$762,$S1072,""))</f>
        <v>#REF!</v>
      </c>
      <c r="BB1072" s="843" t="e">
        <f aca="false">IF($AT$44="Region",IF($E1072=BA$762,$T1072,""),IF($G1072=BA$762,$T1072,""))</f>
        <v>#REF!</v>
      </c>
      <c r="BC1072" s="628"/>
      <c r="BD1072" s="843" t="e">
        <f aca="false">IF($AT$44="region",IF($E1072=BD$762,$S1072,""),IF($G1072=BD$762,$S1072,""))</f>
        <v>#REF!</v>
      </c>
      <c r="BE1072" s="843" t="e">
        <f aca="false">IF($AT$44="Region",IF($E1072=BD$762,$T1072,""),IF($G1072=BD$762,$T1072,""))</f>
        <v>#REF!</v>
      </c>
      <c r="BF1072" s="628"/>
      <c r="BG1072" s="843" t="e">
        <f aca="false">IF($AT$44="region",IF($E1072=BG$762,$S1072,""),IF($G1072=BG$762,$S1072,""))</f>
        <v>#REF!</v>
      </c>
      <c r="BH1072" s="843" t="e">
        <f aca="false">IF($AT$44="Region",IF($E1072=BG$762,$T1072,""),IF($G1072=BG$762,$T1072,""))</f>
        <v>#REF!</v>
      </c>
      <c r="BI1072" s="628"/>
      <c r="BJ1072" s="843" t="str">
        <f aca="false">IF($E1072=$BJ$47,S1072,"")</f>
        <v/>
      </c>
      <c r="BK1072" s="843" t="str">
        <f aca="false">IF($E1072=$BJ$47,T1072,"")</f>
        <v/>
      </c>
      <c r="BL1072" s="628"/>
      <c r="BM1072" s="843" t="str">
        <f aca="false">IF($E1072=$BM$47,S1072,"")</f>
        <v/>
      </c>
      <c r="BN1072" s="843" t="str">
        <f aca="false">IF($E1072=$BM$47,T1072,"")</f>
        <v/>
      </c>
      <c r="BO1072" s="628"/>
      <c r="BP1072" s="843" t="str">
        <f aca="false">IF($E1072=$BP$47,S1072,"")</f>
        <v/>
      </c>
      <c r="BQ1072" s="843" t="str">
        <f aca="false">IF($E1072=$BP$47,T1072,"")</f>
        <v/>
      </c>
      <c r="BR1072" s="628"/>
      <c r="BS1072" s="843" t="str">
        <f aca="false">IF($E1072=$BS$47,S1072,"")</f>
        <v/>
      </c>
      <c r="BT1072" s="843" t="str">
        <f aca="false">IF($E1072=$BS$47,T1072,"")</f>
        <v/>
      </c>
      <c r="BU1072" s="628"/>
      <c r="BV1072" s="729"/>
    </row>
    <row r="1073" s="667" customFormat="true" ht="15" hidden="false" customHeight="false" outlineLevel="0" collapsed="false">
      <c r="A1073" s="828" t="n">
        <v>2</v>
      </c>
      <c r="B1073" s="829" t="str">
        <f aca="false">CONCATENATE(E1073,": ",C1073)</f>
        <v>: </v>
      </c>
      <c r="C1073" s="831"/>
      <c r="D1073" s="831"/>
      <c r="E1073" s="831"/>
      <c r="F1073" s="831"/>
      <c r="G1073" s="831"/>
      <c r="H1073" s="832"/>
      <c r="I1073" s="830"/>
      <c r="J1073" s="830"/>
      <c r="K1073" s="837"/>
      <c r="L1073" s="834"/>
      <c r="M1073" s="835"/>
      <c r="N1073" s="837"/>
      <c r="O1073" s="837"/>
      <c r="P1073" s="833"/>
      <c r="Q1073" s="838"/>
      <c r="R1073" s="839"/>
      <c r="S1073" s="840" t="str">
        <f aca="false">IF(R1073="Y","",IF(AND(M1073="",K1073=""),"",IF(M1073="",K1073,M1073)))</f>
        <v/>
      </c>
      <c r="T1073" s="841" t="str">
        <f aca="false">IF(S1073="","",IF($S$1100="Y",U1073,IF(S1073&gt;=$S$1092-$AB$35*$S$1096,IF(S1073&lt;=$S$1092+$AB$35*$S$1096,S1073,""),"")))</f>
        <v/>
      </c>
      <c r="U1073" s="840" t="str">
        <f aca="false">IF(R1073="Y","",IF(AND(M1073="",K1073=""),"",IF(M1073="",K1073*O1073,M1073*O1073)))</f>
        <v/>
      </c>
      <c r="V1073" s="842" t="str">
        <f aca="false">IF(AND(N1073="",L1073=""),"",IF(N1073="",L1073,N1073))</f>
        <v/>
      </c>
      <c r="W1073" s="628"/>
      <c r="X1073" s="628"/>
      <c r="Z1073" s="728"/>
      <c r="AP1073" s="729"/>
      <c r="AQ1073" s="628"/>
      <c r="AR1073" s="628"/>
      <c r="AS1073" s="844"/>
      <c r="AT1073" s="628"/>
      <c r="AU1073" s="843" t="e">
        <f aca="false">IF($AT$44="region",IF($E1073=AU$762,$S1073,""),IF($G1073=AU$762,$S1073,""))</f>
        <v>#REF!</v>
      </c>
      <c r="AV1073" s="843" t="e">
        <f aca="false">IF($AT$44="Region",IF($E1073=AU$762,$T1073,""),IF($G1073=AU$762,$T1073,""))</f>
        <v>#REF!</v>
      </c>
      <c r="AW1073" s="628"/>
      <c r="AX1073" s="843" t="e">
        <f aca="false">IF($AT$44="region",IF($E1073=AX$762,$S1073,""),IF($G1073=AX$762,$S1073,""))</f>
        <v>#REF!</v>
      </c>
      <c r="AY1073" s="843" t="e">
        <f aca="false">IF($AT$44="Region",IF($E1073=AX$762,$T1073,""),IF($G1073=AX$762,$T1073,""))</f>
        <v>#REF!</v>
      </c>
      <c r="AZ1073" s="628"/>
      <c r="BA1073" s="843" t="e">
        <f aca="false">IF($AT$44="region",IF($E1073=BA$762,$S1073,""),IF($G1073=BA$762,$S1073,""))</f>
        <v>#REF!</v>
      </c>
      <c r="BB1073" s="843" t="e">
        <f aca="false">IF($AT$44="Region",IF($E1073=BA$762,$T1073,""),IF($G1073=BA$762,$T1073,""))</f>
        <v>#REF!</v>
      </c>
      <c r="BC1073" s="628"/>
      <c r="BD1073" s="843" t="e">
        <f aca="false">IF($AT$44="region",IF($E1073=BD$762,$S1073,""),IF($G1073=BD$762,$S1073,""))</f>
        <v>#REF!</v>
      </c>
      <c r="BE1073" s="843" t="e">
        <f aca="false">IF($AT$44="Region",IF($E1073=BD$762,$T1073,""),IF($G1073=BD$762,$T1073,""))</f>
        <v>#REF!</v>
      </c>
      <c r="BF1073" s="628"/>
      <c r="BG1073" s="843" t="e">
        <f aca="false">IF($AT$44="region",IF($E1073=BG$762,$S1073,""),IF($G1073=BG$762,$S1073,""))</f>
        <v>#REF!</v>
      </c>
      <c r="BH1073" s="843" t="e">
        <f aca="false">IF($AT$44="Region",IF($E1073=BG$762,$T1073,""),IF($G1073=BG$762,$T1073,""))</f>
        <v>#REF!</v>
      </c>
      <c r="BI1073" s="628"/>
      <c r="BJ1073" s="843" t="str">
        <f aca="false">IF($E1073=$BJ$47,S1073,"")</f>
        <v/>
      </c>
      <c r="BK1073" s="843" t="str">
        <f aca="false">IF($E1073=$BJ$47,T1073,"")</f>
        <v/>
      </c>
      <c r="BL1073" s="628"/>
      <c r="BM1073" s="843" t="str">
        <f aca="false">IF($E1073=$BM$47,S1073,"")</f>
        <v/>
      </c>
      <c r="BN1073" s="843" t="str">
        <f aca="false">IF($E1073=$BM$47,T1073,"")</f>
        <v/>
      </c>
      <c r="BO1073" s="628"/>
      <c r="BP1073" s="843" t="str">
        <f aca="false">IF($E1073=$BP$47,S1073,"")</f>
        <v/>
      </c>
      <c r="BQ1073" s="843" t="str">
        <f aca="false">IF($E1073=$BP$47,T1073,"")</f>
        <v/>
      </c>
      <c r="BR1073" s="628"/>
      <c r="BS1073" s="843" t="str">
        <f aca="false">IF($E1073=$BS$47,S1073,"")</f>
        <v/>
      </c>
      <c r="BT1073" s="843" t="str">
        <f aca="false">IF($E1073=$BS$47,T1073,"")</f>
        <v/>
      </c>
      <c r="BU1073" s="628"/>
      <c r="BV1073" s="729"/>
    </row>
    <row r="1074" s="667" customFormat="true" ht="15" hidden="false" customHeight="false" outlineLevel="0" collapsed="false">
      <c r="A1074" s="828" t="n">
        <v>3</v>
      </c>
      <c r="B1074" s="829" t="str">
        <f aca="false">CONCATENATE(E1074,": ",C1074)</f>
        <v>: </v>
      </c>
      <c r="C1074" s="830"/>
      <c r="D1074" s="830"/>
      <c r="E1074" s="831"/>
      <c r="F1074" s="830"/>
      <c r="G1074" s="831"/>
      <c r="H1074" s="832"/>
      <c r="I1074" s="830"/>
      <c r="J1074" s="830"/>
      <c r="K1074" s="833"/>
      <c r="L1074" s="834"/>
      <c r="M1074" s="835"/>
      <c r="N1074" s="837"/>
      <c r="O1074" s="837"/>
      <c r="P1074" s="833"/>
      <c r="Q1074" s="838"/>
      <c r="R1074" s="839"/>
      <c r="S1074" s="840" t="str">
        <f aca="false">IF(R1074="Y","",IF(AND(M1074="",K1074=""),"",IF(M1074="",K1074,M1074)))</f>
        <v/>
      </c>
      <c r="T1074" s="841" t="str">
        <f aca="false">IF(S1074="","",IF($S$1100="Y",U1074,IF(S1074&gt;=$S$1092-$AB$35*$S$1096,IF(S1074&lt;=$S$1092+$AB$35*$S$1096,S1074,""),"")))</f>
        <v/>
      </c>
      <c r="U1074" s="840" t="str">
        <f aca="false">IF(R1074="Y","",IF(AND(M1074="",K1074=""),"",IF(M1074="",K1074*O1074,M1074*O1074)))</f>
        <v/>
      </c>
      <c r="V1074" s="842" t="str">
        <f aca="false">IF(AND(N1074="",L1074=""),"",IF(N1074="",L1074,N1074))</f>
        <v/>
      </c>
      <c r="W1074" s="628"/>
      <c r="X1074" s="628"/>
      <c r="Z1074" s="728"/>
      <c r="AP1074" s="729"/>
      <c r="AQ1074" s="628"/>
      <c r="AR1074" s="628"/>
      <c r="AS1074" s="810"/>
      <c r="AT1074" s="628"/>
      <c r="AU1074" s="843" t="e">
        <f aca="false">IF($AT$44="region",IF($E1074=AU$762,$S1074,""),IF($G1074=AU$762,$S1074,""))</f>
        <v>#REF!</v>
      </c>
      <c r="AV1074" s="843" t="e">
        <f aca="false">IF($AT$44="Region",IF($E1074=AU$762,$T1074,""),IF($G1074=AU$762,$T1074,""))</f>
        <v>#REF!</v>
      </c>
      <c r="AW1074" s="628"/>
      <c r="AX1074" s="843" t="e">
        <f aca="false">IF($AT$44="region",IF($E1074=AX$762,$S1074,""),IF($G1074=AX$762,$S1074,""))</f>
        <v>#REF!</v>
      </c>
      <c r="AY1074" s="843" t="e">
        <f aca="false">IF($AT$44="Region",IF($E1074=AX$762,$T1074,""),IF($G1074=AX$762,$T1074,""))</f>
        <v>#REF!</v>
      </c>
      <c r="AZ1074" s="628"/>
      <c r="BA1074" s="843" t="e">
        <f aca="false">IF($AT$44="region",IF($E1074=BA$762,$S1074,""),IF($G1074=BA$762,$S1074,""))</f>
        <v>#REF!</v>
      </c>
      <c r="BB1074" s="843" t="e">
        <f aca="false">IF($AT$44="Region",IF($E1074=BA$762,$T1074,""),IF($G1074=BA$762,$T1074,""))</f>
        <v>#REF!</v>
      </c>
      <c r="BC1074" s="628"/>
      <c r="BD1074" s="843" t="e">
        <f aca="false">IF($AT$44="region",IF($E1074=BD$762,$S1074,""),IF($G1074=BD$762,$S1074,""))</f>
        <v>#REF!</v>
      </c>
      <c r="BE1074" s="843" t="e">
        <f aca="false">IF($AT$44="Region",IF($E1074=BD$762,$T1074,""),IF($G1074=BD$762,$T1074,""))</f>
        <v>#REF!</v>
      </c>
      <c r="BF1074" s="628"/>
      <c r="BG1074" s="843" t="e">
        <f aca="false">IF($AT$44="region",IF($E1074=BG$762,$S1074,""),IF($G1074=BG$762,$S1074,""))</f>
        <v>#REF!</v>
      </c>
      <c r="BH1074" s="843" t="e">
        <f aca="false">IF($AT$44="Region",IF($E1074=BG$762,$T1074,""),IF($G1074=BG$762,$T1074,""))</f>
        <v>#REF!</v>
      </c>
      <c r="BI1074" s="628"/>
      <c r="BJ1074" s="843" t="str">
        <f aca="false">IF($E1074=$BJ$47,S1074,"")</f>
        <v/>
      </c>
      <c r="BK1074" s="843" t="str">
        <f aca="false">IF($E1074=$BJ$47,T1074,"")</f>
        <v/>
      </c>
      <c r="BL1074" s="628"/>
      <c r="BM1074" s="843" t="str">
        <f aca="false">IF($E1074=$BM$47,S1074,"")</f>
        <v/>
      </c>
      <c r="BN1074" s="843" t="str">
        <f aca="false">IF($E1074=$BM$47,T1074,"")</f>
        <v/>
      </c>
      <c r="BO1074" s="628"/>
      <c r="BP1074" s="843" t="str">
        <f aca="false">IF($E1074=$BP$47,S1074,"")</f>
        <v/>
      </c>
      <c r="BQ1074" s="843" t="str">
        <f aca="false">IF($E1074=$BP$47,T1074,"")</f>
        <v/>
      </c>
      <c r="BR1074" s="628"/>
      <c r="BS1074" s="843" t="str">
        <f aca="false">IF($E1074=$BS$47,S1074,"")</f>
        <v/>
      </c>
      <c r="BT1074" s="843" t="str">
        <f aca="false">IF($E1074=$BS$47,T1074,"")</f>
        <v/>
      </c>
      <c r="BU1074" s="628"/>
      <c r="BV1074" s="729"/>
    </row>
    <row r="1075" s="667" customFormat="true" ht="15" hidden="false" customHeight="false" outlineLevel="0" collapsed="false">
      <c r="A1075" s="828" t="n">
        <v>4</v>
      </c>
      <c r="B1075" s="829" t="str">
        <f aca="false">CONCATENATE(E1075,": ",C1075)</f>
        <v>: </v>
      </c>
      <c r="C1075" s="830"/>
      <c r="D1075" s="830"/>
      <c r="E1075" s="831"/>
      <c r="F1075" s="830"/>
      <c r="G1075" s="831"/>
      <c r="H1075" s="832"/>
      <c r="I1075" s="830"/>
      <c r="J1075" s="830"/>
      <c r="K1075" s="833"/>
      <c r="L1075" s="834"/>
      <c r="M1075" s="835"/>
      <c r="N1075" s="837"/>
      <c r="O1075" s="837"/>
      <c r="P1075" s="833"/>
      <c r="Q1075" s="838"/>
      <c r="R1075" s="839"/>
      <c r="S1075" s="840" t="str">
        <f aca="false">IF(R1075="Y","",IF(AND(M1075="",K1075=""),"",IF(M1075="",K1075,M1075)))</f>
        <v/>
      </c>
      <c r="T1075" s="841" t="str">
        <f aca="false">IF(S1075="","",IF($S$1100="Y",U1075,IF(S1075&gt;=$S$1092-$AB$35*$S$1096,IF(S1075&lt;=$S$1092+$AB$35*$S$1096,S1075,""),"")))</f>
        <v/>
      </c>
      <c r="U1075" s="840" t="str">
        <f aca="false">IF(R1075="Y","",IF(AND(M1075="",K1075=""),"",IF(M1075="",K1075*O1075,M1075*O1075)))</f>
        <v/>
      </c>
      <c r="V1075" s="842" t="str">
        <f aca="false">IF(AND(N1075="",L1075=""),"",IF(N1075="",L1075,N1075))</f>
        <v/>
      </c>
      <c r="W1075" s="628"/>
      <c r="X1075" s="628"/>
      <c r="Z1075" s="728"/>
      <c r="AP1075" s="729"/>
      <c r="AQ1075" s="628"/>
      <c r="AR1075" s="628"/>
      <c r="AS1075" s="844"/>
      <c r="AT1075" s="628"/>
      <c r="AU1075" s="843" t="e">
        <f aca="false">IF($AT$44="region",IF($E1075=AU$762,$S1075,""),IF($G1075=AU$762,$S1075,""))</f>
        <v>#REF!</v>
      </c>
      <c r="AV1075" s="843" t="e">
        <f aca="false">IF($AT$44="Region",IF($E1075=AU$762,$T1075,""),IF($G1075=AU$762,$T1075,""))</f>
        <v>#REF!</v>
      </c>
      <c r="AW1075" s="628"/>
      <c r="AX1075" s="843" t="e">
        <f aca="false">IF($AT$44="region",IF($E1075=AX$762,$S1075,""),IF($G1075=AX$762,$S1075,""))</f>
        <v>#REF!</v>
      </c>
      <c r="AY1075" s="843" t="e">
        <f aca="false">IF($AT$44="Region",IF($E1075=AX$762,$T1075,""),IF($G1075=AX$762,$T1075,""))</f>
        <v>#REF!</v>
      </c>
      <c r="AZ1075" s="628"/>
      <c r="BA1075" s="843" t="e">
        <f aca="false">IF($AT$44="region",IF($E1075=BA$762,$S1075,""),IF($G1075=BA$762,$S1075,""))</f>
        <v>#REF!</v>
      </c>
      <c r="BB1075" s="843" t="e">
        <f aca="false">IF($AT$44="Region",IF($E1075=BA$762,$T1075,""),IF($G1075=BA$762,$T1075,""))</f>
        <v>#REF!</v>
      </c>
      <c r="BC1075" s="628"/>
      <c r="BD1075" s="843" t="e">
        <f aca="false">IF($AT$44="region",IF($E1075=BD$762,$S1075,""),IF($G1075=BD$762,$S1075,""))</f>
        <v>#REF!</v>
      </c>
      <c r="BE1075" s="843" t="e">
        <f aca="false">IF($AT$44="Region",IF($E1075=BD$762,$T1075,""),IF($G1075=BD$762,$T1075,""))</f>
        <v>#REF!</v>
      </c>
      <c r="BF1075" s="628"/>
      <c r="BG1075" s="843" t="e">
        <f aca="false">IF($AT$44="region",IF($E1075=BG$762,$S1075,""),IF($G1075=BG$762,$S1075,""))</f>
        <v>#REF!</v>
      </c>
      <c r="BH1075" s="843" t="e">
        <f aca="false">IF($AT$44="Region",IF($E1075=BG$762,$T1075,""),IF($G1075=BG$762,$T1075,""))</f>
        <v>#REF!</v>
      </c>
      <c r="BI1075" s="628"/>
      <c r="BJ1075" s="843" t="str">
        <f aca="false">IF($E1075=$BJ$47,S1075,"")</f>
        <v/>
      </c>
      <c r="BK1075" s="843" t="str">
        <f aca="false">IF($E1075=$BJ$47,T1075,"")</f>
        <v/>
      </c>
      <c r="BL1075" s="628"/>
      <c r="BM1075" s="843" t="str">
        <f aca="false">IF($E1075=$BM$47,S1075,"")</f>
        <v/>
      </c>
      <c r="BN1075" s="843" t="str">
        <f aca="false">IF($E1075=$BM$47,T1075,"")</f>
        <v/>
      </c>
      <c r="BO1075" s="628"/>
      <c r="BP1075" s="843" t="str">
        <f aca="false">IF($E1075=$BP$47,S1075,"")</f>
        <v/>
      </c>
      <c r="BQ1075" s="843" t="str">
        <f aca="false">IF($E1075=$BP$47,T1075,"")</f>
        <v/>
      </c>
      <c r="BR1075" s="628"/>
      <c r="BS1075" s="843" t="str">
        <f aca="false">IF($E1075=$BS$47,S1075,"")</f>
        <v/>
      </c>
      <c r="BT1075" s="843" t="str">
        <f aca="false">IF($E1075=$BS$47,T1075,"")</f>
        <v/>
      </c>
      <c r="BU1075" s="628"/>
      <c r="BV1075" s="729"/>
    </row>
    <row r="1076" s="667" customFormat="true" ht="15" hidden="false" customHeight="false" outlineLevel="0" collapsed="false">
      <c r="A1076" s="828" t="n">
        <v>5</v>
      </c>
      <c r="B1076" s="829" t="str">
        <f aca="false">CONCATENATE(E1076,": ",C1076)</f>
        <v>: </v>
      </c>
      <c r="C1076" s="830"/>
      <c r="D1076" s="830"/>
      <c r="E1076" s="831"/>
      <c r="F1076" s="830"/>
      <c r="G1076" s="831"/>
      <c r="H1076" s="832"/>
      <c r="I1076" s="830"/>
      <c r="J1076" s="830"/>
      <c r="K1076" s="833"/>
      <c r="L1076" s="834"/>
      <c r="M1076" s="835"/>
      <c r="N1076" s="837"/>
      <c r="O1076" s="837"/>
      <c r="P1076" s="833"/>
      <c r="Q1076" s="838"/>
      <c r="R1076" s="839"/>
      <c r="S1076" s="840" t="str">
        <f aca="false">IF(R1076="Y","",IF(AND(M1076="",K1076=""),"",IF(M1076="",K1076,M1076)))</f>
        <v/>
      </c>
      <c r="T1076" s="841" t="str">
        <f aca="false">IF(S1076="","",IF($S$1100="Y",U1076,IF(S1076&gt;=$S$1092-$AB$35*$S$1096,IF(S1076&lt;=$S$1092+$AB$35*$S$1096,S1076,""),"")))</f>
        <v/>
      </c>
      <c r="U1076" s="840" t="str">
        <f aca="false">IF(R1076="Y","",IF(AND(M1076="",K1076=""),"",IF(M1076="",K1076*O1076,M1076*O1076)))</f>
        <v/>
      </c>
      <c r="V1076" s="842" t="str">
        <f aca="false">IF(AND(N1076="",L1076=""),"",IF(N1076="",L1076,N1076))</f>
        <v/>
      </c>
      <c r="W1076" s="628"/>
      <c r="X1076" s="628"/>
      <c r="Z1076" s="728"/>
      <c r="AP1076" s="729"/>
      <c r="AQ1076" s="628"/>
      <c r="AR1076" s="628"/>
      <c r="AS1076" s="844"/>
      <c r="AT1076" s="628"/>
      <c r="AU1076" s="843" t="e">
        <f aca="false">IF($AT$44="region",IF($E1076=AU$762,$S1076,""),IF($G1076=AU$762,$S1076,""))</f>
        <v>#REF!</v>
      </c>
      <c r="AV1076" s="843" t="e">
        <f aca="false">IF($AT$44="Region",IF($E1076=AU$762,$T1076,""),IF($G1076=AU$762,$T1076,""))</f>
        <v>#REF!</v>
      </c>
      <c r="AW1076" s="628"/>
      <c r="AX1076" s="843" t="e">
        <f aca="false">IF($AT$44="region",IF($E1076=AX$762,$S1076,""),IF($G1076=AX$762,$S1076,""))</f>
        <v>#REF!</v>
      </c>
      <c r="AY1076" s="843" t="e">
        <f aca="false">IF($AT$44="Region",IF($E1076=AX$762,$T1076,""),IF($G1076=AX$762,$T1076,""))</f>
        <v>#REF!</v>
      </c>
      <c r="AZ1076" s="628"/>
      <c r="BA1076" s="843" t="e">
        <f aca="false">IF($AT$44="region",IF($E1076=BA$762,$S1076,""),IF($G1076=BA$762,$S1076,""))</f>
        <v>#REF!</v>
      </c>
      <c r="BB1076" s="843" t="e">
        <f aca="false">IF($AT$44="Region",IF($E1076=BA$762,$T1076,""),IF($G1076=BA$762,$T1076,""))</f>
        <v>#REF!</v>
      </c>
      <c r="BC1076" s="628"/>
      <c r="BD1076" s="843" t="e">
        <f aca="false">IF($AT$44="region",IF($E1076=BD$762,$S1076,""),IF($G1076=BD$762,$S1076,""))</f>
        <v>#REF!</v>
      </c>
      <c r="BE1076" s="843" t="e">
        <f aca="false">IF($AT$44="Region",IF($E1076=BD$762,$T1076,""),IF($G1076=BD$762,$T1076,""))</f>
        <v>#REF!</v>
      </c>
      <c r="BF1076" s="628"/>
      <c r="BG1076" s="843" t="e">
        <f aca="false">IF($AT$44="region",IF($E1076=BG$762,$S1076,""),IF($G1076=BG$762,$S1076,""))</f>
        <v>#REF!</v>
      </c>
      <c r="BH1076" s="843" t="e">
        <f aca="false">IF($AT$44="Region",IF($E1076=BG$762,$T1076,""),IF($G1076=BG$762,$T1076,""))</f>
        <v>#REF!</v>
      </c>
      <c r="BI1076" s="628"/>
      <c r="BJ1076" s="843" t="str">
        <f aca="false">IF($E1076=$BJ$47,S1076,"")</f>
        <v/>
      </c>
      <c r="BK1076" s="843" t="str">
        <f aca="false">IF($E1076=$BJ$47,T1076,"")</f>
        <v/>
      </c>
      <c r="BL1076" s="628"/>
      <c r="BM1076" s="843" t="str">
        <f aca="false">IF($E1076=$BM$47,S1076,"")</f>
        <v/>
      </c>
      <c r="BN1076" s="843" t="str">
        <f aca="false">IF($E1076=$BM$47,T1076,"")</f>
        <v/>
      </c>
      <c r="BO1076" s="628"/>
      <c r="BP1076" s="843" t="str">
        <f aca="false">IF($E1076=$BP$47,S1076,"")</f>
        <v/>
      </c>
      <c r="BQ1076" s="843" t="str">
        <f aca="false">IF($E1076=$BP$47,T1076,"")</f>
        <v/>
      </c>
      <c r="BR1076" s="628"/>
      <c r="BS1076" s="843" t="str">
        <f aca="false">IF($E1076=$BS$47,S1076,"")</f>
        <v/>
      </c>
      <c r="BT1076" s="843" t="str">
        <f aca="false">IF($E1076=$BS$47,T1076,"")</f>
        <v/>
      </c>
      <c r="BU1076" s="628"/>
      <c r="BV1076" s="729"/>
    </row>
    <row r="1077" s="667" customFormat="true" ht="15" hidden="false" customHeight="false" outlineLevel="0" collapsed="false">
      <c r="A1077" s="828" t="n">
        <v>6</v>
      </c>
      <c r="B1077" s="829" t="str">
        <f aca="false">CONCATENATE(E1077,": ",C1077)</f>
        <v>: </v>
      </c>
      <c r="C1077" s="830"/>
      <c r="D1077" s="830"/>
      <c r="E1077" s="831"/>
      <c r="F1077" s="830"/>
      <c r="G1077" s="831"/>
      <c r="H1077" s="832"/>
      <c r="I1077" s="830"/>
      <c r="J1077" s="830"/>
      <c r="K1077" s="833"/>
      <c r="L1077" s="834"/>
      <c r="M1077" s="835"/>
      <c r="N1077" s="837"/>
      <c r="O1077" s="837"/>
      <c r="P1077" s="833"/>
      <c r="Q1077" s="838"/>
      <c r="R1077" s="839"/>
      <c r="S1077" s="840" t="str">
        <f aca="false">IF(R1077="Y","",IF(AND(M1077="",K1077=""),"",IF(M1077="",K1077,M1077)))</f>
        <v/>
      </c>
      <c r="T1077" s="841" t="str">
        <f aca="false">IF(S1077="","",IF($S$1100="Y",U1077,IF(S1077&gt;=$S$1092-$AB$35*$S$1096,IF(S1077&lt;=$S$1092+$AB$35*$S$1096,S1077,""),"")))</f>
        <v/>
      </c>
      <c r="U1077" s="840" t="str">
        <f aca="false">IF(R1077="Y","",IF(AND(M1077="",K1077=""),"",IF(M1077="",K1077*O1077,M1077*O1077)))</f>
        <v/>
      </c>
      <c r="V1077" s="842" t="str">
        <f aca="false">IF(AND(N1077="",L1077=""),"",IF(N1077="",L1077,N1077))</f>
        <v/>
      </c>
      <c r="W1077" s="628"/>
      <c r="X1077" s="628"/>
      <c r="Z1077" s="728"/>
      <c r="AP1077" s="729"/>
      <c r="AQ1077" s="628"/>
      <c r="AR1077" s="628"/>
      <c r="AS1077" s="844"/>
      <c r="AT1077" s="628"/>
      <c r="AU1077" s="843" t="e">
        <f aca="false">IF($AT$44="region",IF($E1077=AU$762,$S1077,""),IF($G1077=AU$762,$S1077,""))</f>
        <v>#REF!</v>
      </c>
      <c r="AV1077" s="843" t="e">
        <f aca="false">IF($AT$44="Region",IF($E1077=AU$762,$T1077,""),IF($G1077=AU$762,$T1077,""))</f>
        <v>#REF!</v>
      </c>
      <c r="AW1077" s="628"/>
      <c r="AX1077" s="843" t="e">
        <f aca="false">IF($AT$44="region",IF($E1077=AX$762,$S1077,""),IF($G1077=AX$762,$S1077,""))</f>
        <v>#REF!</v>
      </c>
      <c r="AY1077" s="843" t="e">
        <f aca="false">IF($AT$44="Region",IF($E1077=AX$762,$T1077,""),IF($G1077=AX$762,$T1077,""))</f>
        <v>#REF!</v>
      </c>
      <c r="AZ1077" s="628"/>
      <c r="BA1077" s="843" t="e">
        <f aca="false">IF($AT$44="region",IF($E1077=BA$762,$S1077,""),IF($G1077=BA$762,$S1077,""))</f>
        <v>#REF!</v>
      </c>
      <c r="BB1077" s="843" t="e">
        <f aca="false">IF($AT$44="Region",IF($E1077=BA$762,$T1077,""),IF($G1077=BA$762,$T1077,""))</f>
        <v>#REF!</v>
      </c>
      <c r="BC1077" s="628"/>
      <c r="BD1077" s="843" t="e">
        <f aca="false">IF($AT$44="region",IF($E1077=BD$762,$S1077,""),IF($G1077=BD$762,$S1077,""))</f>
        <v>#REF!</v>
      </c>
      <c r="BE1077" s="843" t="e">
        <f aca="false">IF($AT$44="Region",IF($E1077=BD$762,$T1077,""),IF($G1077=BD$762,$T1077,""))</f>
        <v>#REF!</v>
      </c>
      <c r="BF1077" s="628"/>
      <c r="BG1077" s="843" t="e">
        <f aca="false">IF($AT$44="region",IF($E1077=BG$762,$S1077,""),IF($G1077=BG$762,$S1077,""))</f>
        <v>#REF!</v>
      </c>
      <c r="BH1077" s="843" t="e">
        <f aca="false">IF($AT$44="Region",IF($E1077=BG$762,$T1077,""),IF($G1077=BG$762,$T1077,""))</f>
        <v>#REF!</v>
      </c>
      <c r="BI1077" s="628"/>
      <c r="BJ1077" s="843" t="str">
        <f aca="false">IF($E1077=$BJ$47,S1077,"")</f>
        <v/>
      </c>
      <c r="BK1077" s="843" t="str">
        <f aca="false">IF($E1077=$BJ$47,T1077,"")</f>
        <v/>
      </c>
      <c r="BL1077" s="628"/>
      <c r="BM1077" s="843" t="str">
        <f aca="false">IF($E1077=$BM$47,S1077,"")</f>
        <v/>
      </c>
      <c r="BN1077" s="843" t="str">
        <f aca="false">IF($E1077=$BM$47,T1077,"")</f>
        <v/>
      </c>
      <c r="BO1077" s="628"/>
      <c r="BP1077" s="843" t="str">
        <f aca="false">IF($E1077=$BP$47,S1077,"")</f>
        <v/>
      </c>
      <c r="BQ1077" s="843" t="str">
        <f aca="false">IF($E1077=$BP$47,T1077,"")</f>
        <v/>
      </c>
      <c r="BR1077" s="628"/>
      <c r="BS1077" s="843" t="str">
        <f aca="false">IF($E1077=$BS$47,S1077,"")</f>
        <v/>
      </c>
      <c r="BT1077" s="843" t="str">
        <f aca="false">IF($E1077=$BS$47,T1077,"")</f>
        <v/>
      </c>
      <c r="BU1077" s="628"/>
      <c r="BV1077" s="729"/>
    </row>
    <row r="1078" s="667" customFormat="true" ht="15" hidden="false" customHeight="false" outlineLevel="0" collapsed="false">
      <c r="A1078" s="828" t="n">
        <v>7</v>
      </c>
      <c r="B1078" s="829" t="str">
        <f aca="false">CONCATENATE(E1078,": ",C1078)</f>
        <v>: </v>
      </c>
      <c r="C1078" s="830"/>
      <c r="D1078" s="830"/>
      <c r="E1078" s="831"/>
      <c r="F1078" s="830"/>
      <c r="G1078" s="831"/>
      <c r="H1078" s="832"/>
      <c r="I1078" s="830"/>
      <c r="J1078" s="830"/>
      <c r="K1078" s="833"/>
      <c r="L1078" s="834"/>
      <c r="M1078" s="835"/>
      <c r="N1078" s="837"/>
      <c r="O1078" s="837"/>
      <c r="P1078" s="833"/>
      <c r="Q1078" s="838"/>
      <c r="R1078" s="839"/>
      <c r="S1078" s="840" t="str">
        <f aca="false">IF(R1078="Y","",IF(AND(M1078="",K1078=""),"",IF(M1078="",K1078,M1078)))</f>
        <v/>
      </c>
      <c r="T1078" s="841" t="str">
        <f aca="false">IF(S1078="","",IF($S$1100="Y",U1078,IF(S1078&gt;=$S$1092-$AB$35*$S$1096,IF(S1078&lt;=$S$1092+$AB$35*$S$1096,S1078,""),"")))</f>
        <v/>
      </c>
      <c r="U1078" s="840" t="str">
        <f aca="false">IF(R1078="Y","",IF(AND(M1078="",K1078=""),"",IF(M1078="",K1078*O1078,M1078*O1078)))</f>
        <v/>
      </c>
      <c r="V1078" s="842" t="str">
        <f aca="false">IF(AND(N1078="",L1078=""),"",IF(N1078="",L1078,N1078))</f>
        <v/>
      </c>
      <c r="W1078" s="628"/>
      <c r="X1078" s="628"/>
      <c r="Z1078" s="728"/>
      <c r="AP1078" s="729"/>
      <c r="AQ1078" s="628"/>
      <c r="AR1078" s="628"/>
      <c r="AS1078" s="844"/>
      <c r="AT1078" s="628"/>
      <c r="AU1078" s="843" t="e">
        <f aca="false">IF($AT$44="region",IF($E1078=AU$762,$S1078,""),IF($G1078=AU$762,$S1078,""))</f>
        <v>#REF!</v>
      </c>
      <c r="AV1078" s="843" t="e">
        <f aca="false">IF($AT$44="Region",IF($E1078=AU$762,$T1078,""),IF($G1078=AU$762,$T1078,""))</f>
        <v>#REF!</v>
      </c>
      <c r="AW1078" s="628"/>
      <c r="AX1078" s="843" t="e">
        <f aca="false">IF($AT$44="region",IF($E1078=AX$762,$S1078,""),IF($G1078=AX$762,$S1078,""))</f>
        <v>#REF!</v>
      </c>
      <c r="AY1078" s="843" t="e">
        <f aca="false">IF($AT$44="Region",IF($E1078=AX$762,$T1078,""),IF($G1078=AX$762,$T1078,""))</f>
        <v>#REF!</v>
      </c>
      <c r="AZ1078" s="628"/>
      <c r="BA1078" s="843" t="e">
        <f aca="false">IF($AT$44="region",IF($E1078=BA$762,$S1078,""),IF($G1078=BA$762,$S1078,""))</f>
        <v>#REF!</v>
      </c>
      <c r="BB1078" s="843" t="e">
        <f aca="false">IF($AT$44="Region",IF($E1078=BA$762,$T1078,""),IF($G1078=BA$762,$T1078,""))</f>
        <v>#REF!</v>
      </c>
      <c r="BC1078" s="628"/>
      <c r="BD1078" s="843" t="e">
        <f aca="false">IF($AT$44="region",IF($E1078=BD$762,$S1078,""),IF($G1078=BD$762,$S1078,""))</f>
        <v>#REF!</v>
      </c>
      <c r="BE1078" s="843" t="e">
        <f aca="false">IF($AT$44="Region",IF($E1078=BD$762,$T1078,""),IF($G1078=BD$762,$T1078,""))</f>
        <v>#REF!</v>
      </c>
      <c r="BF1078" s="628"/>
      <c r="BG1078" s="843" t="e">
        <f aca="false">IF($AT$44="region",IF($E1078=BG$762,$S1078,""),IF($G1078=BG$762,$S1078,""))</f>
        <v>#REF!</v>
      </c>
      <c r="BH1078" s="843" t="e">
        <f aca="false">IF($AT$44="Region",IF($E1078=BG$762,$T1078,""),IF($G1078=BG$762,$T1078,""))</f>
        <v>#REF!</v>
      </c>
      <c r="BI1078" s="628"/>
      <c r="BJ1078" s="843" t="str">
        <f aca="false">IF($E1078=$BJ$47,S1078,"")</f>
        <v/>
      </c>
      <c r="BK1078" s="843" t="str">
        <f aca="false">IF($E1078=$BJ$47,T1078,"")</f>
        <v/>
      </c>
      <c r="BL1078" s="628"/>
      <c r="BM1078" s="843" t="str">
        <f aca="false">IF($E1078=$BM$47,S1078,"")</f>
        <v/>
      </c>
      <c r="BN1078" s="843" t="str">
        <f aca="false">IF($E1078=$BM$47,T1078,"")</f>
        <v/>
      </c>
      <c r="BO1078" s="628"/>
      <c r="BP1078" s="843" t="str">
        <f aca="false">IF($E1078=$BP$47,S1078,"")</f>
        <v/>
      </c>
      <c r="BQ1078" s="843" t="str">
        <f aca="false">IF($E1078=$BP$47,T1078,"")</f>
        <v/>
      </c>
      <c r="BR1078" s="628"/>
      <c r="BS1078" s="843" t="str">
        <f aca="false">IF($E1078=$BS$47,S1078,"")</f>
        <v/>
      </c>
      <c r="BT1078" s="843" t="str">
        <f aca="false">IF($E1078=$BS$47,T1078,"")</f>
        <v/>
      </c>
      <c r="BU1078" s="628"/>
      <c r="BV1078" s="729"/>
    </row>
    <row r="1079" s="667" customFormat="true" ht="15" hidden="false" customHeight="false" outlineLevel="0" collapsed="false">
      <c r="A1079" s="828" t="n">
        <v>8</v>
      </c>
      <c r="B1079" s="829" t="str">
        <f aca="false">CONCATENATE(E1079,": ",C1079)</f>
        <v>: </v>
      </c>
      <c r="C1079" s="830"/>
      <c r="D1079" s="830"/>
      <c r="E1079" s="831"/>
      <c r="F1079" s="830"/>
      <c r="G1079" s="831"/>
      <c r="H1079" s="832"/>
      <c r="I1079" s="830"/>
      <c r="J1079" s="830"/>
      <c r="K1079" s="833"/>
      <c r="L1079" s="834"/>
      <c r="M1079" s="835"/>
      <c r="N1079" s="837"/>
      <c r="O1079" s="837"/>
      <c r="P1079" s="833"/>
      <c r="Q1079" s="838"/>
      <c r="R1079" s="839"/>
      <c r="S1079" s="840" t="str">
        <f aca="false">IF(R1079="Y","",IF(AND(M1079="",K1079=""),"",IF(M1079="",K1079,M1079)))</f>
        <v/>
      </c>
      <c r="T1079" s="841" t="str">
        <f aca="false">IF(S1079="","",IF($S$1100="Y",U1079,IF(S1079&gt;=$S$1092-$AB$35*$S$1096,IF(S1079&lt;=$S$1092+$AB$35*$S$1096,S1079,""),"")))</f>
        <v/>
      </c>
      <c r="U1079" s="840" t="str">
        <f aca="false">IF(R1079="Y","",IF(AND(M1079="",K1079=""),"",IF(M1079="",K1079*O1079,M1079*O1079)))</f>
        <v/>
      </c>
      <c r="V1079" s="842" t="str">
        <f aca="false">IF(AND(N1079="",L1079=""),"",IF(N1079="",L1079,N1079))</f>
        <v/>
      </c>
      <c r="W1079" s="628"/>
      <c r="X1079" s="628"/>
      <c r="Z1079" s="728"/>
      <c r="AP1079" s="729"/>
      <c r="AQ1079" s="628"/>
      <c r="AR1079" s="628"/>
      <c r="AS1079" s="844"/>
      <c r="AT1079" s="628"/>
      <c r="AU1079" s="843" t="e">
        <f aca="false">IF($AT$44="region",IF($E1079=AU$762,$S1079,""),IF($G1079=AU$762,$S1079,""))</f>
        <v>#REF!</v>
      </c>
      <c r="AV1079" s="843" t="e">
        <f aca="false">IF($AT$44="Region",IF($E1079=AU$762,$T1079,""),IF($G1079=AU$762,$T1079,""))</f>
        <v>#REF!</v>
      </c>
      <c r="AW1079" s="628"/>
      <c r="AX1079" s="843" t="e">
        <f aca="false">IF($AT$44="region",IF($E1079=AX$762,$S1079,""),IF($G1079=AX$762,$S1079,""))</f>
        <v>#REF!</v>
      </c>
      <c r="AY1079" s="843" t="e">
        <f aca="false">IF($AT$44="Region",IF($E1079=AX$762,$T1079,""),IF($G1079=AX$762,$T1079,""))</f>
        <v>#REF!</v>
      </c>
      <c r="AZ1079" s="628"/>
      <c r="BA1079" s="843" t="e">
        <f aca="false">IF($AT$44="region",IF($E1079=BA$762,$S1079,""),IF($G1079=BA$762,$S1079,""))</f>
        <v>#REF!</v>
      </c>
      <c r="BB1079" s="843" t="e">
        <f aca="false">IF($AT$44="Region",IF($E1079=BA$762,$T1079,""),IF($G1079=BA$762,$T1079,""))</f>
        <v>#REF!</v>
      </c>
      <c r="BC1079" s="628"/>
      <c r="BD1079" s="843" t="e">
        <f aca="false">IF($AT$44="region",IF($E1079=BD$762,$S1079,""),IF($G1079=BD$762,$S1079,""))</f>
        <v>#REF!</v>
      </c>
      <c r="BE1079" s="843" t="e">
        <f aca="false">IF($AT$44="Region",IF($E1079=BD$762,$T1079,""),IF($G1079=BD$762,$T1079,""))</f>
        <v>#REF!</v>
      </c>
      <c r="BF1079" s="628"/>
      <c r="BG1079" s="843" t="e">
        <f aca="false">IF($AT$44="region",IF($E1079=BG$762,$S1079,""),IF($G1079=BG$762,$S1079,""))</f>
        <v>#REF!</v>
      </c>
      <c r="BH1079" s="843" t="e">
        <f aca="false">IF($AT$44="Region",IF($E1079=BG$762,$T1079,""),IF($G1079=BG$762,$T1079,""))</f>
        <v>#REF!</v>
      </c>
      <c r="BI1079" s="628"/>
      <c r="BJ1079" s="843" t="str">
        <f aca="false">IF($E1079=$BJ$47,S1079,"")</f>
        <v/>
      </c>
      <c r="BK1079" s="843" t="str">
        <f aca="false">IF($E1079=$BJ$47,T1079,"")</f>
        <v/>
      </c>
      <c r="BL1079" s="628"/>
      <c r="BM1079" s="843" t="str">
        <f aca="false">IF($E1079=$BM$47,S1079,"")</f>
        <v/>
      </c>
      <c r="BN1079" s="843" t="str">
        <f aca="false">IF($E1079=$BM$47,T1079,"")</f>
        <v/>
      </c>
      <c r="BO1079" s="628"/>
      <c r="BP1079" s="843" t="str">
        <f aca="false">IF($E1079=$BP$47,S1079,"")</f>
        <v/>
      </c>
      <c r="BQ1079" s="843" t="str">
        <f aca="false">IF($E1079=$BP$47,T1079,"")</f>
        <v/>
      </c>
      <c r="BR1079" s="628"/>
      <c r="BS1079" s="843" t="str">
        <f aca="false">IF($E1079=$BS$47,S1079,"")</f>
        <v/>
      </c>
      <c r="BT1079" s="843" t="str">
        <f aca="false">IF($E1079=$BS$47,T1079,"")</f>
        <v/>
      </c>
      <c r="BU1079" s="628"/>
      <c r="BV1079" s="729"/>
    </row>
    <row r="1080" s="667" customFormat="true" ht="15" hidden="false" customHeight="false" outlineLevel="0" collapsed="false">
      <c r="A1080" s="828" t="n">
        <v>9</v>
      </c>
      <c r="B1080" s="829" t="str">
        <f aca="false">CONCATENATE(E1080,": ",C1080)</f>
        <v>: </v>
      </c>
      <c r="C1080" s="830"/>
      <c r="D1080" s="830"/>
      <c r="E1080" s="831"/>
      <c r="F1080" s="830"/>
      <c r="G1080" s="831"/>
      <c r="H1080" s="832"/>
      <c r="I1080" s="830"/>
      <c r="J1080" s="830"/>
      <c r="K1080" s="833"/>
      <c r="L1080" s="834"/>
      <c r="M1080" s="835"/>
      <c r="N1080" s="837"/>
      <c r="O1080" s="837"/>
      <c r="P1080" s="833"/>
      <c r="Q1080" s="838"/>
      <c r="R1080" s="839"/>
      <c r="S1080" s="840" t="str">
        <f aca="false">IF(R1080="Y","",IF(AND(M1080="",K1080=""),"",IF(M1080="",K1080,M1080)))</f>
        <v/>
      </c>
      <c r="T1080" s="841" t="str">
        <f aca="false">IF(S1080="","",IF($S$1100="Y",U1080,IF(S1080&gt;=$S$1092-$AB$35*$S$1096,IF(S1080&lt;=$S$1092+$AB$35*$S$1096,S1080,""),"")))</f>
        <v/>
      </c>
      <c r="U1080" s="840" t="str">
        <f aca="false">IF(R1080="Y","",IF(AND(M1080="",K1080=""),"",IF(M1080="",K1080*O1080,M1080*O1080)))</f>
        <v/>
      </c>
      <c r="V1080" s="842" t="str">
        <f aca="false">IF(AND(N1080="",L1080=""),"",IF(N1080="",L1080,N1080))</f>
        <v/>
      </c>
      <c r="W1080" s="628"/>
      <c r="X1080" s="628"/>
      <c r="Z1080" s="728"/>
      <c r="AP1080" s="729"/>
      <c r="AQ1080" s="628"/>
      <c r="AR1080" s="628"/>
      <c r="AS1080" s="844"/>
      <c r="AT1080" s="628"/>
      <c r="AU1080" s="843" t="e">
        <f aca="false">IF($AT$44="region",IF($E1080=AU$762,$S1080,""),IF($G1080=AU$762,$S1080,""))</f>
        <v>#REF!</v>
      </c>
      <c r="AV1080" s="843" t="e">
        <f aca="false">IF($AT$44="Region",IF($E1080=AU$762,$T1080,""),IF($G1080=AU$762,$T1080,""))</f>
        <v>#REF!</v>
      </c>
      <c r="AW1080" s="628"/>
      <c r="AX1080" s="843" t="e">
        <f aca="false">IF($AT$44="region",IF($E1080=AX$762,$S1080,""),IF($G1080=AX$762,$S1080,""))</f>
        <v>#REF!</v>
      </c>
      <c r="AY1080" s="843" t="e">
        <f aca="false">IF($AT$44="Region",IF($E1080=AX$762,$T1080,""),IF($G1080=AX$762,$T1080,""))</f>
        <v>#REF!</v>
      </c>
      <c r="AZ1080" s="628"/>
      <c r="BA1080" s="843" t="e">
        <f aca="false">IF($AT$44="region",IF($E1080=BA$762,$S1080,""),IF($G1080=BA$762,$S1080,""))</f>
        <v>#REF!</v>
      </c>
      <c r="BB1080" s="843" t="e">
        <f aca="false">IF($AT$44="Region",IF($E1080=BA$762,$T1080,""),IF($G1080=BA$762,$T1080,""))</f>
        <v>#REF!</v>
      </c>
      <c r="BC1080" s="628"/>
      <c r="BD1080" s="843" t="e">
        <f aca="false">IF($AT$44="region",IF($E1080=BD$762,$S1080,""),IF($G1080=BD$762,$S1080,""))</f>
        <v>#REF!</v>
      </c>
      <c r="BE1080" s="843" t="e">
        <f aca="false">IF($AT$44="Region",IF($E1080=BD$762,$T1080,""),IF($G1080=BD$762,$T1080,""))</f>
        <v>#REF!</v>
      </c>
      <c r="BF1080" s="628"/>
      <c r="BG1080" s="843" t="e">
        <f aca="false">IF($AT$44="region",IF($E1080=BG$762,$S1080,""),IF($G1080=BG$762,$S1080,""))</f>
        <v>#REF!</v>
      </c>
      <c r="BH1080" s="843" t="e">
        <f aca="false">IF($AT$44="Region",IF($E1080=BG$762,$T1080,""),IF($G1080=BG$762,$T1080,""))</f>
        <v>#REF!</v>
      </c>
      <c r="BI1080" s="628"/>
      <c r="BJ1080" s="843" t="str">
        <f aca="false">IF($E1080=$BJ$47,S1080,"")</f>
        <v/>
      </c>
      <c r="BK1080" s="843" t="str">
        <f aca="false">IF($E1080=$BJ$47,T1080,"")</f>
        <v/>
      </c>
      <c r="BL1080" s="628"/>
      <c r="BM1080" s="843" t="str">
        <f aca="false">IF($E1080=$BM$47,S1080,"")</f>
        <v/>
      </c>
      <c r="BN1080" s="843" t="str">
        <f aca="false">IF($E1080=$BM$47,T1080,"")</f>
        <v/>
      </c>
      <c r="BO1080" s="628"/>
      <c r="BP1080" s="843" t="str">
        <f aca="false">IF($E1080=$BP$47,S1080,"")</f>
        <v/>
      </c>
      <c r="BQ1080" s="843" t="str">
        <f aca="false">IF($E1080=$BP$47,T1080,"")</f>
        <v/>
      </c>
      <c r="BR1080" s="628"/>
      <c r="BS1080" s="843" t="str">
        <f aca="false">IF($E1080=$BS$47,S1080,"")</f>
        <v/>
      </c>
      <c r="BT1080" s="843" t="str">
        <f aca="false">IF($E1080=$BS$47,T1080,"")</f>
        <v/>
      </c>
      <c r="BU1080" s="628"/>
      <c r="BV1080" s="729"/>
    </row>
    <row r="1081" s="667" customFormat="true" ht="15" hidden="false" customHeight="false" outlineLevel="0" collapsed="false">
      <c r="A1081" s="828" t="n">
        <v>10</v>
      </c>
      <c r="B1081" s="829" t="str">
        <f aca="false">CONCATENATE(E1081,": ",C1081)</f>
        <v>: </v>
      </c>
      <c r="C1081" s="830"/>
      <c r="D1081" s="830"/>
      <c r="E1081" s="831"/>
      <c r="F1081" s="830"/>
      <c r="G1081" s="831"/>
      <c r="H1081" s="832"/>
      <c r="I1081" s="830"/>
      <c r="J1081" s="830"/>
      <c r="K1081" s="833"/>
      <c r="L1081" s="834"/>
      <c r="M1081" s="835"/>
      <c r="N1081" s="837"/>
      <c r="O1081" s="837"/>
      <c r="P1081" s="833"/>
      <c r="Q1081" s="838"/>
      <c r="R1081" s="839"/>
      <c r="S1081" s="840" t="str">
        <f aca="false">IF(R1081="Y","",IF(AND(M1081="",K1081=""),"",IF(M1081="",K1081,M1081)))</f>
        <v/>
      </c>
      <c r="T1081" s="841" t="str">
        <f aca="false">IF(S1081="","",IF($S$1100="Y",U1081,IF(S1081&gt;=$S$1092-$AB$35*$S$1096,IF(S1081&lt;=$S$1092+$AB$35*$S$1096,S1081,""),"")))</f>
        <v/>
      </c>
      <c r="U1081" s="840" t="str">
        <f aca="false">IF(R1081="Y","",IF(AND(M1081="",K1081=""),"",IF(M1081="",K1081*O1081,M1081*O1081)))</f>
        <v/>
      </c>
      <c r="V1081" s="842" t="str">
        <f aca="false">IF(AND(N1081="",L1081=""),"",IF(N1081="",L1081,N1081))</f>
        <v/>
      </c>
      <c r="W1081" s="628"/>
      <c r="X1081" s="628"/>
      <c r="Z1081" s="728"/>
      <c r="AP1081" s="729"/>
      <c r="AQ1081" s="628"/>
      <c r="AR1081" s="628"/>
      <c r="AS1081" s="844"/>
      <c r="AT1081" s="628"/>
      <c r="AU1081" s="843" t="e">
        <f aca="false">IF($AT$44="region",IF($E1081=AU$762,$S1081,""),IF($G1081=AU$762,$S1081,""))</f>
        <v>#REF!</v>
      </c>
      <c r="AV1081" s="843" t="e">
        <f aca="false">IF($AT$44="Region",IF($E1081=AU$762,$T1081,""),IF($G1081=AU$762,$T1081,""))</f>
        <v>#REF!</v>
      </c>
      <c r="AW1081" s="628"/>
      <c r="AX1081" s="843" t="e">
        <f aca="false">IF($AT$44="region",IF($E1081=AX$762,$S1081,""),IF($G1081=AX$762,$S1081,""))</f>
        <v>#REF!</v>
      </c>
      <c r="AY1081" s="843" t="e">
        <f aca="false">IF($AT$44="Region",IF($E1081=AX$762,$T1081,""),IF($G1081=AX$762,$T1081,""))</f>
        <v>#REF!</v>
      </c>
      <c r="AZ1081" s="628"/>
      <c r="BA1081" s="843" t="e">
        <f aca="false">IF($AT$44="region",IF($E1081=BA$762,$S1081,""),IF($G1081=BA$762,$S1081,""))</f>
        <v>#REF!</v>
      </c>
      <c r="BB1081" s="843" t="e">
        <f aca="false">IF($AT$44="Region",IF($E1081=BA$762,$T1081,""),IF($G1081=BA$762,$T1081,""))</f>
        <v>#REF!</v>
      </c>
      <c r="BC1081" s="628"/>
      <c r="BD1081" s="843" t="e">
        <f aca="false">IF($AT$44="region",IF($E1081=BD$762,$S1081,""),IF($G1081=BD$762,$S1081,""))</f>
        <v>#REF!</v>
      </c>
      <c r="BE1081" s="843" t="e">
        <f aca="false">IF($AT$44="Region",IF($E1081=BD$762,$T1081,""),IF($G1081=BD$762,$T1081,""))</f>
        <v>#REF!</v>
      </c>
      <c r="BF1081" s="628"/>
      <c r="BG1081" s="843" t="e">
        <f aca="false">IF($AT$44="region",IF($E1081=BG$762,$S1081,""),IF($G1081=BG$762,$S1081,""))</f>
        <v>#REF!</v>
      </c>
      <c r="BH1081" s="843" t="e">
        <f aca="false">IF($AT$44="Region",IF($E1081=BG$762,$T1081,""),IF($G1081=BG$762,$T1081,""))</f>
        <v>#REF!</v>
      </c>
      <c r="BI1081" s="628"/>
      <c r="BJ1081" s="843" t="str">
        <f aca="false">IF($E1081=$BJ$47,S1081,"")</f>
        <v/>
      </c>
      <c r="BK1081" s="843" t="str">
        <f aca="false">IF($E1081=$BJ$47,T1081,"")</f>
        <v/>
      </c>
      <c r="BL1081" s="628"/>
      <c r="BM1081" s="843" t="str">
        <f aca="false">IF($E1081=$BM$47,S1081,"")</f>
        <v/>
      </c>
      <c r="BN1081" s="843" t="str">
        <f aca="false">IF($E1081=$BM$47,T1081,"")</f>
        <v/>
      </c>
      <c r="BO1081" s="628"/>
      <c r="BP1081" s="843" t="str">
        <f aca="false">IF($E1081=$BP$47,S1081,"")</f>
        <v/>
      </c>
      <c r="BQ1081" s="843" t="str">
        <f aca="false">IF($E1081=$BP$47,T1081,"")</f>
        <v/>
      </c>
      <c r="BR1081" s="628"/>
      <c r="BS1081" s="843" t="str">
        <f aca="false">IF($E1081=$BS$47,S1081,"")</f>
        <v/>
      </c>
      <c r="BT1081" s="843" t="str">
        <f aca="false">IF($E1081=$BS$47,T1081,"")</f>
        <v/>
      </c>
      <c r="BU1081" s="628"/>
      <c r="BV1081" s="729"/>
    </row>
    <row r="1082" s="667" customFormat="true" ht="15" hidden="false" customHeight="false" outlineLevel="0" collapsed="false">
      <c r="A1082" s="828" t="n">
        <v>11</v>
      </c>
      <c r="B1082" s="829" t="str">
        <f aca="false">CONCATENATE(E1082,": ",C1082)</f>
        <v>: </v>
      </c>
      <c r="C1082" s="830"/>
      <c r="D1082" s="830"/>
      <c r="E1082" s="831"/>
      <c r="F1082" s="830"/>
      <c r="G1082" s="831"/>
      <c r="H1082" s="832"/>
      <c r="I1082" s="830"/>
      <c r="J1082" s="830"/>
      <c r="K1082" s="833"/>
      <c r="L1082" s="834"/>
      <c r="M1082" s="835"/>
      <c r="N1082" s="837"/>
      <c r="O1082" s="837"/>
      <c r="P1082" s="833"/>
      <c r="Q1082" s="838"/>
      <c r="R1082" s="839"/>
      <c r="S1082" s="840" t="str">
        <f aca="false">IF(R1082="Y","",IF(AND(M1082="",K1082=""),"",IF(M1082="",K1082,M1082)))</f>
        <v/>
      </c>
      <c r="T1082" s="841" t="str">
        <f aca="false">IF(S1082="","",IF($S$1100="Y",U1082,IF(S1082&gt;=$S$1092-$AB$35*$S$1096,IF(S1082&lt;=$S$1092+$AB$35*$S$1096,S1082,""),"")))</f>
        <v/>
      </c>
      <c r="U1082" s="840" t="str">
        <f aca="false">IF(R1082="Y","",IF(AND(M1082="",K1082=""),"",IF(M1082="",K1082*O1082,M1082*O1082)))</f>
        <v/>
      </c>
      <c r="V1082" s="842" t="str">
        <f aca="false">IF(AND(N1082="",L1082=""),"",IF(N1082="",L1082,N1082))</f>
        <v/>
      </c>
      <c r="W1082" s="628"/>
      <c r="X1082" s="628"/>
      <c r="Z1082" s="728"/>
      <c r="AP1082" s="729"/>
      <c r="AQ1082" s="628"/>
      <c r="AR1082" s="628"/>
      <c r="AS1082" s="844"/>
      <c r="AT1082" s="628"/>
      <c r="AU1082" s="843" t="e">
        <f aca="false">IF($AT$44="region",IF($E1082=AU$762,$S1082,""),IF($G1082=AU$762,$S1082,""))</f>
        <v>#REF!</v>
      </c>
      <c r="AV1082" s="843" t="e">
        <f aca="false">IF($AT$44="Region",IF($E1082=AU$762,$T1082,""),IF($G1082=AU$762,$T1082,""))</f>
        <v>#REF!</v>
      </c>
      <c r="AW1082" s="628"/>
      <c r="AX1082" s="843" t="e">
        <f aca="false">IF($AT$44="region",IF($E1082=AX$762,$S1082,""),IF($G1082=AX$762,$S1082,""))</f>
        <v>#REF!</v>
      </c>
      <c r="AY1082" s="843" t="e">
        <f aca="false">IF($AT$44="Region",IF($E1082=AX$762,$T1082,""),IF($G1082=AX$762,$T1082,""))</f>
        <v>#REF!</v>
      </c>
      <c r="AZ1082" s="628"/>
      <c r="BA1082" s="843" t="e">
        <f aca="false">IF($AT$44="region",IF($E1082=BA$762,$S1082,""),IF($G1082=BA$762,$S1082,""))</f>
        <v>#REF!</v>
      </c>
      <c r="BB1082" s="843" t="e">
        <f aca="false">IF($AT$44="Region",IF($E1082=BA$762,$T1082,""),IF($G1082=BA$762,$T1082,""))</f>
        <v>#REF!</v>
      </c>
      <c r="BC1082" s="628"/>
      <c r="BD1082" s="843" t="e">
        <f aca="false">IF($AT$44="region",IF($E1082=BD$762,$S1082,""),IF($G1082=BD$762,$S1082,""))</f>
        <v>#REF!</v>
      </c>
      <c r="BE1082" s="843" t="e">
        <f aca="false">IF($AT$44="Region",IF($E1082=BD$762,$T1082,""),IF($G1082=BD$762,$T1082,""))</f>
        <v>#REF!</v>
      </c>
      <c r="BF1082" s="628"/>
      <c r="BG1082" s="843" t="e">
        <f aca="false">IF($AT$44="region",IF($E1082=BG$762,$S1082,""),IF($G1082=BG$762,$S1082,""))</f>
        <v>#REF!</v>
      </c>
      <c r="BH1082" s="843" t="e">
        <f aca="false">IF($AT$44="Region",IF($E1082=BG$762,$T1082,""),IF($G1082=BG$762,$T1082,""))</f>
        <v>#REF!</v>
      </c>
      <c r="BI1082" s="628"/>
      <c r="BJ1082" s="843" t="str">
        <f aca="false">IF($E1082=$BJ$47,S1082,"")</f>
        <v/>
      </c>
      <c r="BK1082" s="843" t="str">
        <f aca="false">IF($E1082=$BJ$47,T1082,"")</f>
        <v/>
      </c>
      <c r="BL1082" s="628"/>
      <c r="BM1082" s="843" t="str">
        <f aca="false">IF($E1082=$BM$47,S1082,"")</f>
        <v/>
      </c>
      <c r="BN1082" s="843" t="str">
        <f aca="false">IF($E1082=$BM$47,T1082,"")</f>
        <v/>
      </c>
      <c r="BO1082" s="628"/>
      <c r="BP1082" s="843" t="str">
        <f aca="false">IF($E1082=$BP$47,S1082,"")</f>
        <v/>
      </c>
      <c r="BQ1082" s="843" t="str">
        <f aca="false">IF($E1082=$BP$47,T1082,"")</f>
        <v/>
      </c>
      <c r="BR1082" s="628"/>
      <c r="BS1082" s="843" t="str">
        <f aca="false">IF($E1082=$BS$47,S1082,"")</f>
        <v/>
      </c>
      <c r="BT1082" s="843" t="str">
        <f aca="false">IF($E1082=$BS$47,T1082,"")</f>
        <v/>
      </c>
      <c r="BU1082" s="628"/>
      <c r="BV1082" s="729"/>
    </row>
    <row r="1083" s="667" customFormat="true" ht="15" hidden="false" customHeight="false" outlineLevel="0" collapsed="false">
      <c r="A1083" s="828" t="n">
        <v>12</v>
      </c>
      <c r="B1083" s="829" t="str">
        <f aca="false">CONCATENATE(E1083,": ",C1083)</f>
        <v>: </v>
      </c>
      <c r="C1083" s="830"/>
      <c r="D1083" s="830"/>
      <c r="E1083" s="831"/>
      <c r="F1083" s="830"/>
      <c r="G1083" s="831"/>
      <c r="H1083" s="832"/>
      <c r="I1083" s="830"/>
      <c r="J1083" s="830"/>
      <c r="K1083" s="833"/>
      <c r="L1083" s="834"/>
      <c r="M1083" s="835"/>
      <c r="N1083" s="837"/>
      <c r="O1083" s="837"/>
      <c r="P1083" s="833"/>
      <c r="Q1083" s="838"/>
      <c r="R1083" s="839"/>
      <c r="S1083" s="840" t="str">
        <f aca="false">IF(R1083="Y","",IF(AND(M1083="",K1083=""),"",IF(M1083="",K1083,M1083)))</f>
        <v/>
      </c>
      <c r="T1083" s="841" t="str">
        <f aca="false">IF(S1083="","",IF($S$1100="Y",U1083,IF(S1083&gt;=$S$1092-$AB$35*$S$1096,IF(S1083&lt;=$S$1092+$AB$35*$S$1096,S1083,""),"")))</f>
        <v/>
      </c>
      <c r="U1083" s="840" t="str">
        <f aca="false">IF(R1083="Y","",IF(AND(M1083="",K1083=""),"",IF(M1083="",K1083*O1083,M1083*O1083)))</f>
        <v/>
      </c>
      <c r="V1083" s="842" t="str">
        <f aca="false">IF(AND(N1083="",L1083=""),"",IF(N1083="",L1083,N1083))</f>
        <v/>
      </c>
      <c r="W1083" s="628"/>
      <c r="X1083" s="628"/>
      <c r="Z1083" s="728"/>
      <c r="AP1083" s="729"/>
      <c r="AQ1083" s="628"/>
      <c r="AR1083" s="628"/>
      <c r="AS1083" s="844"/>
      <c r="AT1083" s="628"/>
      <c r="AU1083" s="843" t="e">
        <f aca="false">IF($AT$44="region",IF($E1083=AU$762,$S1083,""),IF($G1083=AU$762,$S1083,""))</f>
        <v>#REF!</v>
      </c>
      <c r="AV1083" s="843" t="e">
        <f aca="false">IF($AT$44="Region",IF($E1083=AU$762,$T1083,""),IF($G1083=AU$762,$T1083,""))</f>
        <v>#REF!</v>
      </c>
      <c r="AW1083" s="628"/>
      <c r="AX1083" s="843" t="e">
        <f aca="false">IF($AT$44="region",IF($E1083=AX$762,$S1083,""),IF($G1083=AX$762,$S1083,""))</f>
        <v>#REF!</v>
      </c>
      <c r="AY1083" s="843" t="e">
        <f aca="false">IF($AT$44="Region",IF($E1083=AX$762,$T1083,""),IF($G1083=AX$762,$T1083,""))</f>
        <v>#REF!</v>
      </c>
      <c r="AZ1083" s="628"/>
      <c r="BA1083" s="843" t="e">
        <f aca="false">IF($AT$44="region",IF($E1083=BA$762,$S1083,""),IF($G1083=BA$762,$S1083,""))</f>
        <v>#REF!</v>
      </c>
      <c r="BB1083" s="843" t="e">
        <f aca="false">IF($AT$44="Region",IF($E1083=BA$762,$T1083,""),IF($G1083=BA$762,$T1083,""))</f>
        <v>#REF!</v>
      </c>
      <c r="BC1083" s="628"/>
      <c r="BD1083" s="843" t="e">
        <f aca="false">IF($AT$44="region",IF($E1083=BD$762,$S1083,""),IF($G1083=BD$762,$S1083,""))</f>
        <v>#REF!</v>
      </c>
      <c r="BE1083" s="843" t="e">
        <f aca="false">IF($AT$44="Region",IF($E1083=BD$762,$T1083,""),IF($G1083=BD$762,$T1083,""))</f>
        <v>#REF!</v>
      </c>
      <c r="BF1083" s="628"/>
      <c r="BG1083" s="843" t="e">
        <f aca="false">IF($AT$44="region",IF($E1083=BG$762,$S1083,""),IF($G1083=BG$762,$S1083,""))</f>
        <v>#REF!</v>
      </c>
      <c r="BH1083" s="843" t="e">
        <f aca="false">IF($AT$44="Region",IF($E1083=BG$762,$T1083,""),IF($G1083=BG$762,$T1083,""))</f>
        <v>#REF!</v>
      </c>
      <c r="BI1083" s="628"/>
      <c r="BJ1083" s="843" t="str">
        <f aca="false">IF($E1083=$BJ$47,S1083,"")</f>
        <v/>
      </c>
      <c r="BK1083" s="843" t="str">
        <f aca="false">IF($E1083=$BJ$47,T1083,"")</f>
        <v/>
      </c>
      <c r="BL1083" s="628"/>
      <c r="BM1083" s="843" t="str">
        <f aca="false">IF($E1083=$BM$47,S1083,"")</f>
        <v/>
      </c>
      <c r="BN1083" s="843" t="str">
        <f aca="false">IF($E1083=$BM$47,T1083,"")</f>
        <v/>
      </c>
      <c r="BO1083" s="628"/>
      <c r="BP1083" s="843" t="str">
        <f aca="false">IF($E1083=$BP$47,S1083,"")</f>
        <v/>
      </c>
      <c r="BQ1083" s="843" t="str">
        <f aca="false">IF($E1083=$BP$47,T1083,"")</f>
        <v/>
      </c>
      <c r="BR1083" s="628"/>
      <c r="BS1083" s="843" t="str">
        <f aca="false">IF($E1083=$BS$47,S1083,"")</f>
        <v/>
      </c>
      <c r="BT1083" s="843" t="str">
        <f aca="false">IF($E1083=$BS$47,T1083,"")</f>
        <v/>
      </c>
      <c r="BU1083" s="628"/>
      <c r="BV1083" s="729"/>
    </row>
    <row r="1084" s="667" customFormat="true" ht="15" hidden="false" customHeight="false" outlineLevel="0" collapsed="false">
      <c r="A1084" s="828" t="n">
        <v>13</v>
      </c>
      <c r="B1084" s="829" t="str">
        <f aca="false">CONCATENATE(E1084,": ",C1084)</f>
        <v>: </v>
      </c>
      <c r="C1084" s="830"/>
      <c r="D1084" s="830"/>
      <c r="E1084" s="831"/>
      <c r="F1084" s="830"/>
      <c r="G1084" s="831"/>
      <c r="H1084" s="832"/>
      <c r="I1084" s="830"/>
      <c r="J1084" s="830"/>
      <c r="K1084" s="833"/>
      <c r="L1084" s="834"/>
      <c r="M1084" s="833"/>
      <c r="N1084" s="837"/>
      <c r="O1084" s="837"/>
      <c r="P1084" s="833"/>
      <c r="Q1084" s="838"/>
      <c r="R1084" s="839"/>
      <c r="S1084" s="840" t="str">
        <f aca="false">IF(R1084="Y","",IF(AND(M1084="",K1084=""),"",IF(M1084="",K1084,M1084)))</f>
        <v/>
      </c>
      <c r="T1084" s="841" t="str">
        <f aca="false">IF(S1084="","",IF($S$1100="Y",U1084,IF(S1084&gt;=$S$1092-$AB$35*$S$1096,IF(S1084&lt;=$S$1092+$AB$35*$S$1096,S1084,""),"")))</f>
        <v/>
      </c>
      <c r="U1084" s="840" t="str">
        <f aca="false">IF(R1084="Y","",IF(AND(M1084="",K1084=""),"",IF(M1084="",K1084*O1084,M1084*O1084)))</f>
        <v/>
      </c>
      <c r="V1084" s="842" t="str">
        <f aca="false">IF(AND(N1084="",L1084=""),"",IF(N1084="",L1084,N1084))</f>
        <v/>
      </c>
      <c r="W1084" s="628"/>
      <c r="X1084" s="628"/>
      <c r="Z1084" s="728"/>
      <c r="AP1084" s="729"/>
      <c r="AQ1084" s="628"/>
      <c r="AR1084" s="628"/>
      <c r="AS1084" s="844"/>
      <c r="AT1084" s="628"/>
      <c r="AU1084" s="843" t="e">
        <f aca="false">IF($AT$44="region",IF($E1084=AU$762,$S1084,""),IF($G1084=AU$762,$S1084,""))</f>
        <v>#REF!</v>
      </c>
      <c r="AV1084" s="843" t="e">
        <f aca="false">IF($AT$44="Region",IF($E1084=AU$762,$T1084,""),IF($G1084=AU$762,$T1084,""))</f>
        <v>#REF!</v>
      </c>
      <c r="AW1084" s="628"/>
      <c r="AX1084" s="843" t="e">
        <f aca="false">IF($AT$44="region",IF($E1084=AX$762,$S1084,""),IF($G1084=AX$762,$S1084,""))</f>
        <v>#REF!</v>
      </c>
      <c r="AY1084" s="843" t="e">
        <f aca="false">IF($AT$44="Region",IF($E1084=AX$762,$T1084,""),IF($G1084=AX$762,$T1084,""))</f>
        <v>#REF!</v>
      </c>
      <c r="AZ1084" s="628"/>
      <c r="BA1084" s="843" t="e">
        <f aca="false">IF($AT$44="region",IF($E1084=BA$762,$S1084,""),IF($G1084=BA$762,$S1084,""))</f>
        <v>#REF!</v>
      </c>
      <c r="BB1084" s="843" t="e">
        <f aca="false">IF($AT$44="Region",IF($E1084=BA$762,$T1084,""),IF($G1084=BA$762,$T1084,""))</f>
        <v>#REF!</v>
      </c>
      <c r="BC1084" s="628"/>
      <c r="BD1084" s="843" t="e">
        <f aca="false">IF($AT$44="region",IF($E1084=BD$762,$S1084,""),IF($G1084=BD$762,$S1084,""))</f>
        <v>#REF!</v>
      </c>
      <c r="BE1084" s="843" t="e">
        <f aca="false">IF($AT$44="Region",IF($E1084=BD$762,$T1084,""),IF($G1084=BD$762,$T1084,""))</f>
        <v>#REF!</v>
      </c>
      <c r="BF1084" s="628"/>
      <c r="BG1084" s="843" t="e">
        <f aca="false">IF($AT$44="region",IF($E1084=BG$762,$S1084,""),IF($G1084=BG$762,$S1084,""))</f>
        <v>#REF!</v>
      </c>
      <c r="BH1084" s="843" t="e">
        <f aca="false">IF($AT$44="Region",IF($E1084=BG$762,$T1084,""),IF($G1084=BG$762,$T1084,""))</f>
        <v>#REF!</v>
      </c>
      <c r="BI1084" s="628"/>
      <c r="BJ1084" s="843" t="str">
        <f aca="false">IF($E1084=$BJ$47,S1084,"")</f>
        <v/>
      </c>
      <c r="BK1084" s="843" t="str">
        <f aca="false">IF($E1084=$BJ$47,T1084,"")</f>
        <v/>
      </c>
      <c r="BL1084" s="628"/>
      <c r="BM1084" s="843" t="str">
        <f aca="false">IF($E1084=$BM$47,S1084,"")</f>
        <v/>
      </c>
      <c r="BN1084" s="843" t="str">
        <f aca="false">IF($E1084=$BM$47,T1084,"")</f>
        <v/>
      </c>
      <c r="BO1084" s="628"/>
      <c r="BP1084" s="843" t="str">
        <f aca="false">IF($E1084=$BP$47,S1084,"")</f>
        <v/>
      </c>
      <c r="BQ1084" s="843" t="str">
        <f aca="false">IF($E1084=$BP$47,T1084,"")</f>
        <v/>
      </c>
      <c r="BR1084" s="628"/>
      <c r="BS1084" s="843" t="str">
        <f aca="false">IF($E1084=$BS$47,S1084,"")</f>
        <v/>
      </c>
      <c r="BT1084" s="843" t="str">
        <f aca="false">IF($E1084=$BS$47,T1084,"")</f>
        <v/>
      </c>
      <c r="BU1084" s="628"/>
      <c r="BV1084" s="729"/>
    </row>
    <row r="1085" s="667" customFormat="true" ht="15" hidden="false" customHeight="false" outlineLevel="0" collapsed="false">
      <c r="A1085" s="828" t="n">
        <v>14</v>
      </c>
      <c r="B1085" s="829" t="str">
        <f aca="false">CONCATENATE(E1085,": ",C1085)</f>
        <v>: </v>
      </c>
      <c r="C1085" s="830"/>
      <c r="D1085" s="830"/>
      <c r="E1085" s="831"/>
      <c r="F1085" s="830"/>
      <c r="G1085" s="831"/>
      <c r="H1085" s="832"/>
      <c r="I1085" s="830"/>
      <c r="J1085" s="830"/>
      <c r="K1085" s="833"/>
      <c r="L1085" s="834"/>
      <c r="M1085" s="833"/>
      <c r="N1085" s="837"/>
      <c r="O1085" s="837"/>
      <c r="P1085" s="833"/>
      <c r="Q1085" s="838"/>
      <c r="R1085" s="839"/>
      <c r="S1085" s="840" t="str">
        <f aca="false">IF(R1085="Y","",IF(AND(M1085="",K1085=""),"",IF(M1085="",K1085,M1085)))</f>
        <v/>
      </c>
      <c r="T1085" s="841" t="str">
        <f aca="false">IF(S1085="","",IF($S$1100="Y",U1085,IF(S1085&gt;=$S$1092-$AB$35*$S$1096,IF(S1085&lt;=$S$1092+$AB$35*$S$1096,S1085,""),"")))</f>
        <v/>
      </c>
      <c r="U1085" s="840" t="str">
        <f aca="false">IF(R1085="Y","",IF(AND(M1085="",K1085=""),"",IF(M1085="",K1085*O1085,M1085*O1085)))</f>
        <v/>
      </c>
      <c r="V1085" s="842" t="str">
        <f aca="false">IF(AND(N1085="",L1085=""),"",IF(N1085="",L1085,N1085))</f>
        <v/>
      </c>
      <c r="W1085" s="628"/>
      <c r="X1085" s="628"/>
      <c r="Z1085" s="728"/>
      <c r="AP1085" s="729"/>
      <c r="AQ1085" s="628"/>
      <c r="AR1085" s="628"/>
      <c r="AS1085" s="844"/>
      <c r="AT1085" s="628"/>
      <c r="AU1085" s="843" t="e">
        <f aca="false">IF($AT$44="region",IF($E1085=AU$762,$S1085,""),IF($G1085=AU$762,$S1085,""))</f>
        <v>#REF!</v>
      </c>
      <c r="AV1085" s="843" t="e">
        <f aca="false">IF($AT$44="Region",IF($E1085=AU$762,$T1085,""),IF($G1085=AU$762,$T1085,""))</f>
        <v>#REF!</v>
      </c>
      <c r="AW1085" s="628"/>
      <c r="AX1085" s="843" t="e">
        <f aca="false">IF($AT$44="region",IF($E1085=AX$762,$S1085,""),IF($G1085=AX$762,$S1085,""))</f>
        <v>#REF!</v>
      </c>
      <c r="AY1085" s="843" t="e">
        <f aca="false">IF($AT$44="Region",IF($E1085=AX$762,$T1085,""),IF($G1085=AX$762,$T1085,""))</f>
        <v>#REF!</v>
      </c>
      <c r="AZ1085" s="628"/>
      <c r="BA1085" s="843" t="e">
        <f aca="false">IF($AT$44="region",IF($E1085=BA$762,$S1085,""),IF($G1085=BA$762,$S1085,""))</f>
        <v>#REF!</v>
      </c>
      <c r="BB1085" s="843" t="e">
        <f aca="false">IF($AT$44="Region",IF($E1085=BA$762,$T1085,""),IF($G1085=BA$762,$T1085,""))</f>
        <v>#REF!</v>
      </c>
      <c r="BC1085" s="628"/>
      <c r="BD1085" s="843" t="e">
        <f aca="false">IF($AT$44="region",IF($E1085=BD$762,$S1085,""),IF($G1085=BD$762,$S1085,""))</f>
        <v>#REF!</v>
      </c>
      <c r="BE1085" s="843" t="e">
        <f aca="false">IF($AT$44="Region",IF($E1085=BD$762,$T1085,""),IF($G1085=BD$762,$T1085,""))</f>
        <v>#REF!</v>
      </c>
      <c r="BF1085" s="628"/>
      <c r="BG1085" s="843" t="e">
        <f aca="false">IF($AT$44="region",IF($E1085=BG$762,$S1085,""),IF($G1085=BG$762,$S1085,""))</f>
        <v>#REF!</v>
      </c>
      <c r="BH1085" s="843" t="e">
        <f aca="false">IF($AT$44="Region",IF($E1085=BG$762,$T1085,""),IF($G1085=BG$762,$T1085,""))</f>
        <v>#REF!</v>
      </c>
      <c r="BI1085" s="628"/>
      <c r="BJ1085" s="843" t="str">
        <f aca="false">IF($E1085=$BJ$47,S1085,"")</f>
        <v/>
      </c>
      <c r="BK1085" s="843" t="str">
        <f aca="false">IF($E1085=$BJ$47,T1085,"")</f>
        <v/>
      </c>
      <c r="BL1085" s="628"/>
      <c r="BM1085" s="843" t="str">
        <f aca="false">IF($E1085=$BM$47,S1085,"")</f>
        <v/>
      </c>
      <c r="BN1085" s="843" t="str">
        <f aca="false">IF($E1085=$BM$47,T1085,"")</f>
        <v/>
      </c>
      <c r="BO1085" s="628"/>
      <c r="BP1085" s="843" t="str">
        <f aca="false">IF($E1085=$BP$47,S1085,"")</f>
        <v/>
      </c>
      <c r="BQ1085" s="843" t="str">
        <f aca="false">IF($E1085=$BP$47,T1085,"")</f>
        <v/>
      </c>
      <c r="BR1085" s="628"/>
      <c r="BS1085" s="843" t="str">
        <f aca="false">IF($E1085=$BS$47,S1085,"")</f>
        <v/>
      </c>
      <c r="BT1085" s="843" t="str">
        <f aca="false">IF($E1085=$BS$47,T1085,"")</f>
        <v/>
      </c>
      <c r="BU1085" s="628"/>
      <c r="BV1085" s="729"/>
    </row>
    <row r="1086" s="667" customFormat="true" ht="15" hidden="false" customHeight="false" outlineLevel="0" collapsed="false">
      <c r="A1086" s="828" t="n">
        <v>15</v>
      </c>
      <c r="B1086" s="829" t="str">
        <f aca="false">CONCATENATE(E1086,": ",C1086)</f>
        <v>: </v>
      </c>
      <c r="C1086" s="830"/>
      <c r="D1086" s="830"/>
      <c r="E1086" s="831"/>
      <c r="F1086" s="830"/>
      <c r="G1086" s="831"/>
      <c r="H1086" s="832"/>
      <c r="I1086" s="830"/>
      <c r="J1086" s="830"/>
      <c r="K1086" s="833"/>
      <c r="L1086" s="834"/>
      <c r="M1086" s="833"/>
      <c r="N1086" s="837"/>
      <c r="O1086" s="837"/>
      <c r="P1086" s="833"/>
      <c r="Q1086" s="838"/>
      <c r="R1086" s="839"/>
      <c r="S1086" s="840" t="str">
        <f aca="false">IF(R1086="Y","",IF(AND(M1086="",K1086=""),"",IF(M1086="",K1086,M1086)))</f>
        <v/>
      </c>
      <c r="T1086" s="841" t="str">
        <f aca="false">IF(S1086="","",IF($S$1100="Y",U1086,IF(S1086&gt;=$S$1092-$AB$35*$S$1096,IF(S1086&lt;=$S$1092+$AB$35*$S$1096,S1086,""),"")))</f>
        <v/>
      </c>
      <c r="U1086" s="840" t="str">
        <f aca="false">IF(R1086="Y","",IF(AND(M1086="",K1086=""),"",IF(M1086="",K1086*O1086,M1086*O1086)))</f>
        <v/>
      </c>
      <c r="V1086" s="842" t="str">
        <f aca="false">IF(AND(N1086="",L1086=""),"",IF(N1086="",L1086,N1086))</f>
        <v/>
      </c>
      <c r="W1086" s="628"/>
      <c r="X1086" s="628"/>
      <c r="Z1086" s="728"/>
      <c r="AP1086" s="729"/>
      <c r="AQ1086" s="628"/>
      <c r="AR1086" s="628"/>
      <c r="AS1086" s="844"/>
      <c r="AT1086" s="628"/>
      <c r="AU1086" s="843" t="e">
        <f aca="false">IF($AT$44="region",IF($E1086=AU$762,$S1086,""),IF($G1086=AU$762,$S1086,""))</f>
        <v>#REF!</v>
      </c>
      <c r="AV1086" s="843" t="e">
        <f aca="false">IF($AT$44="Region",IF($E1086=AU$762,$T1086,""),IF($G1086=AU$762,$T1086,""))</f>
        <v>#REF!</v>
      </c>
      <c r="AW1086" s="628"/>
      <c r="AX1086" s="843" t="e">
        <f aca="false">IF($AT$44="region",IF($E1086=AX$762,$S1086,""),IF($G1086=AX$762,$S1086,""))</f>
        <v>#REF!</v>
      </c>
      <c r="AY1086" s="843" t="e">
        <f aca="false">IF($AT$44="Region",IF($E1086=AX$762,$T1086,""),IF($G1086=AX$762,$T1086,""))</f>
        <v>#REF!</v>
      </c>
      <c r="AZ1086" s="628"/>
      <c r="BA1086" s="843" t="e">
        <f aca="false">IF($AT$44="region",IF($E1086=BA$762,$S1086,""),IF($G1086=BA$762,$S1086,""))</f>
        <v>#REF!</v>
      </c>
      <c r="BB1086" s="843" t="e">
        <f aca="false">IF($AT$44="Region",IF($E1086=BA$762,$T1086,""),IF($G1086=BA$762,$T1086,""))</f>
        <v>#REF!</v>
      </c>
      <c r="BC1086" s="628"/>
      <c r="BD1086" s="843" t="e">
        <f aca="false">IF($AT$44="region",IF($E1086=BD$762,$S1086,""),IF($G1086=BD$762,$S1086,""))</f>
        <v>#REF!</v>
      </c>
      <c r="BE1086" s="843" t="e">
        <f aca="false">IF($AT$44="Region",IF($E1086=BD$762,$T1086,""),IF($G1086=BD$762,$T1086,""))</f>
        <v>#REF!</v>
      </c>
      <c r="BF1086" s="628"/>
      <c r="BG1086" s="843" t="e">
        <f aca="false">IF($AT$44="region",IF($E1086=BG$762,$S1086,""),IF($G1086=BG$762,$S1086,""))</f>
        <v>#REF!</v>
      </c>
      <c r="BH1086" s="843" t="e">
        <f aca="false">IF($AT$44="Region",IF($E1086=BG$762,$T1086,""),IF($G1086=BG$762,$T1086,""))</f>
        <v>#REF!</v>
      </c>
      <c r="BI1086" s="628"/>
      <c r="BJ1086" s="843" t="str">
        <f aca="false">IF($E1086=$BJ$47,S1086,"")</f>
        <v/>
      </c>
      <c r="BK1086" s="843" t="str">
        <f aca="false">IF($E1086=$BJ$47,T1086,"")</f>
        <v/>
      </c>
      <c r="BL1086" s="628"/>
      <c r="BM1086" s="843" t="str">
        <f aca="false">IF($E1086=$BM$47,S1086,"")</f>
        <v/>
      </c>
      <c r="BN1086" s="843" t="str">
        <f aca="false">IF($E1086=$BM$47,T1086,"")</f>
        <v/>
      </c>
      <c r="BO1086" s="628"/>
      <c r="BP1086" s="843" t="str">
        <f aca="false">IF($E1086=$BP$47,S1086,"")</f>
        <v/>
      </c>
      <c r="BQ1086" s="843" t="str">
        <f aca="false">IF($E1086=$BP$47,T1086,"")</f>
        <v/>
      </c>
      <c r="BR1086" s="628"/>
      <c r="BS1086" s="843" t="str">
        <f aca="false">IF($E1086=$BS$47,S1086,"")</f>
        <v/>
      </c>
      <c r="BT1086" s="843" t="str">
        <f aca="false">IF($E1086=$BS$47,T1086,"")</f>
        <v/>
      </c>
      <c r="BU1086" s="628"/>
      <c r="BV1086" s="729"/>
    </row>
    <row r="1087" s="667" customFormat="true" ht="15" hidden="false" customHeight="false" outlineLevel="0" collapsed="false">
      <c r="A1087" s="828" t="n">
        <v>16</v>
      </c>
      <c r="B1087" s="829" t="str">
        <f aca="false">CONCATENATE(E1087,": ",C1087)</f>
        <v>: </v>
      </c>
      <c r="C1087" s="830"/>
      <c r="D1087" s="830"/>
      <c r="E1087" s="831"/>
      <c r="F1087" s="830"/>
      <c r="G1087" s="831"/>
      <c r="H1087" s="832"/>
      <c r="I1087" s="830"/>
      <c r="J1087" s="830"/>
      <c r="K1087" s="833"/>
      <c r="L1087" s="834"/>
      <c r="M1087" s="833"/>
      <c r="N1087" s="837"/>
      <c r="O1087" s="837"/>
      <c r="P1087" s="833"/>
      <c r="Q1087" s="838"/>
      <c r="R1087" s="839"/>
      <c r="S1087" s="840" t="str">
        <f aca="false">IF(R1087="Y","",IF(AND(M1087="",K1087=""),"",IF(M1087="",K1087,M1087)))</f>
        <v/>
      </c>
      <c r="T1087" s="841" t="str">
        <f aca="false">IF(S1087="","",IF($S$1100="Y",U1087,IF(S1087&gt;=$S$1092-$AB$35*$S$1096,IF(S1087&lt;=$S$1092+$AB$35*$S$1096,S1087,""),"")))</f>
        <v/>
      </c>
      <c r="U1087" s="840" t="str">
        <f aca="false">IF(R1087="Y","",IF(AND(M1087="",K1087=""),"",IF(M1087="",K1087*O1087,M1087*O1087)))</f>
        <v/>
      </c>
      <c r="V1087" s="842" t="str">
        <f aca="false">IF(AND(N1087="",L1087=""),"",IF(N1087="",L1087,N1087))</f>
        <v/>
      </c>
      <c r="W1087" s="628"/>
      <c r="X1087" s="628"/>
      <c r="Z1087" s="728"/>
      <c r="AP1087" s="729"/>
      <c r="AQ1087" s="628"/>
      <c r="AR1087" s="628"/>
      <c r="AS1087" s="844"/>
      <c r="AT1087" s="628"/>
      <c r="AU1087" s="843" t="e">
        <f aca="false">IF($AT$44="region",IF($E1087=AU$762,$S1087,""),IF($G1087=AU$762,$S1087,""))</f>
        <v>#REF!</v>
      </c>
      <c r="AV1087" s="843" t="e">
        <f aca="false">IF($AT$44="Region",IF($E1087=AU$762,$T1087,""),IF($G1087=AU$762,$T1087,""))</f>
        <v>#REF!</v>
      </c>
      <c r="AW1087" s="628"/>
      <c r="AX1087" s="843" t="e">
        <f aca="false">IF($AT$44="region",IF($E1087=AX$762,$S1087,""),IF($G1087=AX$762,$S1087,""))</f>
        <v>#REF!</v>
      </c>
      <c r="AY1087" s="843" t="e">
        <f aca="false">IF($AT$44="Region",IF($E1087=AX$762,$T1087,""),IF($G1087=AX$762,$T1087,""))</f>
        <v>#REF!</v>
      </c>
      <c r="AZ1087" s="628"/>
      <c r="BA1087" s="843" t="e">
        <f aca="false">IF($AT$44="region",IF($E1087=BA$762,$S1087,""),IF($G1087=BA$762,$S1087,""))</f>
        <v>#REF!</v>
      </c>
      <c r="BB1087" s="843" t="e">
        <f aca="false">IF($AT$44="Region",IF($E1087=BA$762,$T1087,""),IF($G1087=BA$762,$T1087,""))</f>
        <v>#REF!</v>
      </c>
      <c r="BC1087" s="628"/>
      <c r="BD1087" s="843" t="e">
        <f aca="false">IF($AT$44="region",IF($E1087=BD$762,$S1087,""),IF($G1087=BD$762,$S1087,""))</f>
        <v>#REF!</v>
      </c>
      <c r="BE1087" s="843" t="e">
        <f aca="false">IF($AT$44="Region",IF($E1087=BD$762,$T1087,""),IF($G1087=BD$762,$T1087,""))</f>
        <v>#REF!</v>
      </c>
      <c r="BF1087" s="628"/>
      <c r="BG1087" s="843" t="e">
        <f aca="false">IF($AT$44="region",IF($E1087=BG$762,$S1087,""),IF($G1087=BG$762,$S1087,""))</f>
        <v>#REF!</v>
      </c>
      <c r="BH1087" s="843" t="e">
        <f aca="false">IF($AT$44="Region",IF($E1087=BG$762,$T1087,""),IF($G1087=BG$762,$T1087,""))</f>
        <v>#REF!</v>
      </c>
      <c r="BI1087" s="628"/>
      <c r="BJ1087" s="843" t="str">
        <f aca="false">IF($E1087=$BJ$47,S1087,"")</f>
        <v/>
      </c>
      <c r="BK1087" s="843" t="str">
        <f aca="false">IF($E1087=$BJ$47,T1087,"")</f>
        <v/>
      </c>
      <c r="BL1087" s="628"/>
      <c r="BM1087" s="843" t="str">
        <f aca="false">IF($E1087=$BM$47,S1087,"")</f>
        <v/>
      </c>
      <c r="BN1087" s="843" t="str">
        <f aca="false">IF($E1087=$BM$47,T1087,"")</f>
        <v/>
      </c>
      <c r="BO1087" s="628"/>
      <c r="BP1087" s="843" t="str">
        <f aca="false">IF($E1087=$BP$47,S1087,"")</f>
        <v/>
      </c>
      <c r="BQ1087" s="843" t="str">
        <f aca="false">IF($E1087=$BP$47,T1087,"")</f>
        <v/>
      </c>
      <c r="BR1087" s="628"/>
      <c r="BS1087" s="843" t="str">
        <f aca="false">IF($E1087=$BS$47,S1087,"")</f>
        <v/>
      </c>
      <c r="BT1087" s="843" t="str">
        <f aca="false">IF($E1087=$BS$47,T1087,"")</f>
        <v/>
      </c>
      <c r="BU1087" s="628"/>
      <c r="BV1087" s="729"/>
    </row>
    <row r="1088" s="667" customFormat="true" ht="15" hidden="false" customHeight="false" outlineLevel="0" collapsed="false">
      <c r="A1088" s="828" t="n">
        <v>17</v>
      </c>
      <c r="B1088" s="829" t="str">
        <f aca="false">CONCATENATE(E1088,": ",C1088)</f>
        <v>: </v>
      </c>
      <c r="C1088" s="830"/>
      <c r="D1088" s="830"/>
      <c r="E1088" s="831"/>
      <c r="F1088" s="830"/>
      <c r="G1088" s="831"/>
      <c r="H1088" s="832"/>
      <c r="I1088" s="830"/>
      <c r="J1088" s="830"/>
      <c r="K1088" s="833"/>
      <c r="L1088" s="834"/>
      <c r="M1088" s="833"/>
      <c r="N1088" s="837"/>
      <c r="O1088" s="837"/>
      <c r="P1088" s="833"/>
      <c r="Q1088" s="838"/>
      <c r="R1088" s="839"/>
      <c r="S1088" s="840" t="str">
        <f aca="false">IF(R1088="Y","",IF(AND(M1088="",K1088=""),"",IF(M1088="",K1088,M1088)))</f>
        <v/>
      </c>
      <c r="T1088" s="841" t="str">
        <f aca="false">IF(S1088="","",IF($S$1100="Y",U1088,IF(S1088&gt;=$S$1092-$AB$35*$S$1096,IF(S1088&lt;=$S$1092+$AB$35*$S$1096,S1088,""),"")))</f>
        <v/>
      </c>
      <c r="U1088" s="840" t="str">
        <f aca="false">IF(R1088="Y","",IF(AND(M1088="",K1088=""),"",IF(M1088="",K1088*O1088,M1088*O1088)))</f>
        <v/>
      </c>
      <c r="V1088" s="842" t="str">
        <f aca="false">IF(AND(N1088="",L1088=""),"",IF(N1088="",L1088,N1088))</f>
        <v/>
      </c>
      <c r="W1088" s="628"/>
      <c r="X1088" s="628"/>
      <c r="Z1088" s="728"/>
      <c r="AP1088" s="729"/>
      <c r="AQ1088" s="628"/>
      <c r="AR1088" s="628"/>
      <c r="AS1088" s="844"/>
      <c r="AT1088" s="628"/>
      <c r="AU1088" s="843" t="e">
        <f aca="false">IF($AT$44="region",IF($E1088=AU$762,$S1088,""),IF($G1088=AU$762,$S1088,""))</f>
        <v>#REF!</v>
      </c>
      <c r="AV1088" s="843" t="e">
        <f aca="false">IF($AT$44="Region",IF($E1088=AU$762,$T1088,""),IF($G1088=AU$762,$T1088,""))</f>
        <v>#REF!</v>
      </c>
      <c r="AW1088" s="628"/>
      <c r="AX1088" s="843" t="e">
        <f aca="false">IF($AT$44="region",IF($E1088=AX$762,$S1088,""),IF($G1088=AX$762,$S1088,""))</f>
        <v>#REF!</v>
      </c>
      <c r="AY1088" s="843" t="e">
        <f aca="false">IF($AT$44="Region",IF($E1088=AX$762,$T1088,""),IF($G1088=AX$762,$T1088,""))</f>
        <v>#REF!</v>
      </c>
      <c r="AZ1088" s="628"/>
      <c r="BA1088" s="843" t="e">
        <f aca="false">IF($AT$44="region",IF($E1088=BA$762,$S1088,""),IF($G1088=BA$762,$S1088,""))</f>
        <v>#REF!</v>
      </c>
      <c r="BB1088" s="843" t="e">
        <f aca="false">IF($AT$44="Region",IF($E1088=BA$762,$T1088,""),IF($G1088=BA$762,$T1088,""))</f>
        <v>#REF!</v>
      </c>
      <c r="BC1088" s="628"/>
      <c r="BD1088" s="843" t="e">
        <f aca="false">IF($AT$44="region",IF($E1088=BD$762,$S1088,""),IF($G1088=BD$762,$S1088,""))</f>
        <v>#REF!</v>
      </c>
      <c r="BE1088" s="843" t="e">
        <f aca="false">IF($AT$44="Region",IF($E1088=BD$762,$T1088,""),IF($G1088=BD$762,$T1088,""))</f>
        <v>#REF!</v>
      </c>
      <c r="BF1088" s="628"/>
      <c r="BG1088" s="843" t="e">
        <f aca="false">IF($AT$44="region",IF($E1088=BG$762,$S1088,""),IF($G1088=BG$762,$S1088,""))</f>
        <v>#REF!</v>
      </c>
      <c r="BH1088" s="843" t="e">
        <f aca="false">IF($AT$44="Region",IF($E1088=BG$762,$T1088,""),IF($G1088=BG$762,$T1088,""))</f>
        <v>#REF!</v>
      </c>
      <c r="BI1088" s="628"/>
      <c r="BJ1088" s="843" t="str">
        <f aca="false">IF($E1088=$BJ$47,S1088,"")</f>
        <v/>
      </c>
      <c r="BK1088" s="843" t="str">
        <f aca="false">IF($E1088=$BJ$47,T1088,"")</f>
        <v/>
      </c>
      <c r="BL1088" s="628"/>
      <c r="BM1088" s="843" t="str">
        <f aca="false">IF($E1088=$BM$47,S1088,"")</f>
        <v/>
      </c>
      <c r="BN1088" s="843" t="str">
        <f aca="false">IF($E1088=$BM$47,T1088,"")</f>
        <v/>
      </c>
      <c r="BO1088" s="628"/>
      <c r="BP1088" s="843" t="str">
        <f aca="false">IF($E1088=$BP$47,S1088,"")</f>
        <v/>
      </c>
      <c r="BQ1088" s="843" t="str">
        <f aca="false">IF($E1088=$BP$47,T1088,"")</f>
        <v/>
      </c>
      <c r="BR1088" s="628"/>
      <c r="BS1088" s="843" t="str">
        <f aca="false">IF($E1088=$BS$47,S1088,"")</f>
        <v/>
      </c>
      <c r="BT1088" s="843" t="str">
        <f aca="false">IF($E1088=$BS$47,T1088,"")</f>
        <v/>
      </c>
      <c r="BU1088" s="628"/>
      <c r="BV1088" s="729"/>
    </row>
    <row r="1089" s="667" customFormat="true" ht="15" hidden="false" customHeight="false" outlineLevel="0" collapsed="false">
      <c r="A1089" s="828" t="n">
        <v>18</v>
      </c>
      <c r="B1089" s="829" t="str">
        <f aca="false">CONCATENATE(E1089,": ",C1089)</f>
        <v>: </v>
      </c>
      <c r="C1089" s="830"/>
      <c r="D1089" s="830"/>
      <c r="E1089" s="831"/>
      <c r="F1089" s="830"/>
      <c r="G1089" s="831"/>
      <c r="H1089" s="832"/>
      <c r="I1089" s="830"/>
      <c r="J1089" s="830"/>
      <c r="K1089" s="833"/>
      <c r="L1089" s="833"/>
      <c r="M1089" s="833"/>
      <c r="N1089" s="837"/>
      <c r="O1089" s="837"/>
      <c r="P1089" s="833"/>
      <c r="Q1089" s="838"/>
      <c r="R1089" s="839"/>
      <c r="S1089" s="840" t="str">
        <f aca="false">IF(R1089="Y","",IF(AND(M1089="",K1089=""),"",IF(M1089="",K1089,M1089)))</f>
        <v/>
      </c>
      <c r="T1089" s="841" t="str">
        <f aca="false">IF(S1089="","",IF($S$1100="Y",U1089,IF(S1089&gt;=$S$1092-$AB$35*$S$1096,IF(S1089&lt;=$S$1092+$AB$35*$S$1096,S1089,""),"")))</f>
        <v/>
      </c>
      <c r="U1089" s="840" t="str">
        <f aca="false">IF(R1089="Y","",IF(AND(M1089="",K1089=""),"",IF(M1089="",K1089*O1089,M1089*O1089)))</f>
        <v/>
      </c>
      <c r="V1089" s="842" t="str">
        <f aca="false">IF(AND(N1089="",L1089=""),"",IF(N1089="",L1089,N1089))</f>
        <v/>
      </c>
      <c r="W1089" s="628"/>
      <c r="X1089" s="628"/>
      <c r="Z1089" s="728"/>
      <c r="AP1089" s="729"/>
      <c r="AQ1089" s="628"/>
      <c r="AR1089" s="628"/>
      <c r="AS1089" s="844"/>
      <c r="AT1089" s="628"/>
      <c r="AU1089" s="843" t="e">
        <f aca="false">IF($AT$44="region",IF($E1089=AU$762,$S1089,""),IF($G1089=AU$762,$S1089,""))</f>
        <v>#REF!</v>
      </c>
      <c r="AV1089" s="843" t="e">
        <f aca="false">IF($AT$44="Region",IF($E1089=AU$762,$T1089,""),IF($G1089=AU$762,$T1089,""))</f>
        <v>#REF!</v>
      </c>
      <c r="AW1089" s="628"/>
      <c r="AX1089" s="843" t="e">
        <f aca="false">IF($AT$44="region",IF($E1089=AX$762,$S1089,""),IF($G1089=AX$762,$S1089,""))</f>
        <v>#REF!</v>
      </c>
      <c r="AY1089" s="843" t="e">
        <f aca="false">IF($AT$44="Region",IF($E1089=AX$762,$T1089,""),IF($G1089=AX$762,$T1089,""))</f>
        <v>#REF!</v>
      </c>
      <c r="AZ1089" s="628"/>
      <c r="BA1089" s="843" t="e">
        <f aca="false">IF($AT$44="region",IF($E1089=BA$762,$S1089,""),IF($G1089=BA$762,$S1089,""))</f>
        <v>#REF!</v>
      </c>
      <c r="BB1089" s="843" t="e">
        <f aca="false">IF($AT$44="Region",IF($E1089=BA$762,$T1089,""),IF($G1089=BA$762,$T1089,""))</f>
        <v>#REF!</v>
      </c>
      <c r="BC1089" s="628"/>
      <c r="BD1089" s="843" t="e">
        <f aca="false">IF($AT$44="region",IF($E1089=BD$762,$S1089,""),IF($G1089=BD$762,$S1089,""))</f>
        <v>#REF!</v>
      </c>
      <c r="BE1089" s="843" t="e">
        <f aca="false">IF($AT$44="Region",IF($E1089=BD$762,$T1089,""),IF($G1089=BD$762,$T1089,""))</f>
        <v>#REF!</v>
      </c>
      <c r="BF1089" s="628"/>
      <c r="BG1089" s="843" t="e">
        <f aca="false">IF($AT$44="region",IF($E1089=BG$762,$S1089,""),IF($G1089=BG$762,$S1089,""))</f>
        <v>#REF!</v>
      </c>
      <c r="BH1089" s="843" t="e">
        <f aca="false">IF($AT$44="Region",IF($E1089=BG$762,$T1089,""),IF($G1089=BG$762,$T1089,""))</f>
        <v>#REF!</v>
      </c>
      <c r="BI1089" s="628"/>
      <c r="BJ1089" s="843" t="str">
        <f aca="false">IF($E1089=$BJ$47,S1089,"")</f>
        <v/>
      </c>
      <c r="BK1089" s="843" t="str">
        <f aca="false">IF($E1089=$BJ$47,T1089,"")</f>
        <v/>
      </c>
      <c r="BL1089" s="628"/>
      <c r="BM1089" s="843" t="str">
        <f aca="false">IF($E1089=$BM$47,S1089,"")</f>
        <v/>
      </c>
      <c r="BN1089" s="843" t="str">
        <f aca="false">IF($E1089=$BM$47,T1089,"")</f>
        <v/>
      </c>
      <c r="BO1089" s="628"/>
      <c r="BP1089" s="843" t="str">
        <f aca="false">IF($E1089=$BP$47,S1089,"")</f>
        <v/>
      </c>
      <c r="BQ1089" s="843" t="str">
        <f aca="false">IF($E1089=$BP$47,T1089,"")</f>
        <v/>
      </c>
      <c r="BR1089" s="628"/>
      <c r="BS1089" s="843" t="str">
        <f aca="false">IF($E1089=$BS$47,S1089,"")</f>
        <v/>
      </c>
      <c r="BT1089" s="843" t="str">
        <f aca="false">IF($E1089=$BS$47,T1089,"")</f>
        <v/>
      </c>
      <c r="BU1089" s="628"/>
      <c r="BV1089" s="729"/>
    </row>
    <row r="1090" s="667" customFormat="true" ht="15" hidden="false" customHeight="false" outlineLevel="0" collapsed="false">
      <c r="A1090" s="828" t="n">
        <v>19</v>
      </c>
      <c r="B1090" s="829" t="str">
        <f aca="false">CONCATENATE(E1090,": ",C1090)</f>
        <v>: </v>
      </c>
      <c r="C1090" s="830"/>
      <c r="D1090" s="830"/>
      <c r="E1090" s="831"/>
      <c r="F1090" s="830"/>
      <c r="G1090" s="831"/>
      <c r="H1090" s="832"/>
      <c r="I1090" s="830"/>
      <c r="J1090" s="830"/>
      <c r="K1090" s="833"/>
      <c r="L1090" s="833"/>
      <c r="M1090" s="833"/>
      <c r="N1090" s="837"/>
      <c r="O1090" s="837"/>
      <c r="P1090" s="833"/>
      <c r="Q1090" s="838"/>
      <c r="R1090" s="839"/>
      <c r="S1090" s="840" t="str">
        <f aca="false">IF(R1090="Y","",IF(AND(M1090="",K1090=""),"",IF(M1090="",K1090,M1090)))</f>
        <v/>
      </c>
      <c r="T1090" s="841" t="str">
        <f aca="false">IF(S1090="","",IF($S$1100="Y",U1090,IF(S1090&gt;=$S$1092-$AB$35*$S$1096,IF(S1090&lt;=$S$1092+$AB$35*$S$1096,S1090,""),"")))</f>
        <v/>
      </c>
      <c r="U1090" s="840" t="str">
        <f aca="false">IF(R1090="Y","",IF(AND(M1090="",K1090=""),"",IF(M1090="",K1090*O1090,M1090*O1090)))</f>
        <v/>
      </c>
      <c r="V1090" s="842" t="str">
        <f aca="false">IF(AND(N1090="",L1090=""),"",IF(N1090="",L1090,N1090))</f>
        <v/>
      </c>
      <c r="W1090" s="628"/>
      <c r="X1090" s="628"/>
      <c r="Z1090" s="728"/>
      <c r="AP1090" s="729"/>
      <c r="AQ1090" s="628"/>
      <c r="AR1090" s="628"/>
      <c r="AS1090" s="844"/>
      <c r="AT1090" s="628"/>
      <c r="AU1090" s="843" t="e">
        <f aca="false">IF($AT$44="region",IF($E1090=AU$762,$S1090,""),IF($G1090=AU$762,$S1090,""))</f>
        <v>#REF!</v>
      </c>
      <c r="AV1090" s="843" t="e">
        <f aca="false">IF($AT$44="Region",IF($E1090=AU$762,$T1090,""),IF($G1090=AU$762,$T1090,""))</f>
        <v>#REF!</v>
      </c>
      <c r="AW1090" s="628"/>
      <c r="AX1090" s="843" t="e">
        <f aca="false">IF($AT$44="region",IF($E1090=AX$762,$S1090,""),IF($G1090=AX$762,$S1090,""))</f>
        <v>#REF!</v>
      </c>
      <c r="AY1090" s="843" t="e">
        <f aca="false">IF($AT$44="Region",IF($E1090=AX$762,$T1090,""),IF($G1090=AX$762,$T1090,""))</f>
        <v>#REF!</v>
      </c>
      <c r="AZ1090" s="628"/>
      <c r="BA1090" s="843" t="e">
        <f aca="false">IF($AT$44="region",IF($E1090=BA$762,$S1090,""),IF($G1090=BA$762,$S1090,""))</f>
        <v>#REF!</v>
      </c>
      <c r="BB1090" s="843" t="e">
        <f aca="false">IF($AT$44="Region",IF($E1090=BA$762,$T1090,""),IF($G1090=BA$762,$T1090,""))</f>
        <v>#REF!</v>
      </c>
      <c r="BC1090" s="628"/>
      <c r="BD1090" s="843" t="e">
        <f aca="false">IF($AT$44="region",IF($E1090=BD$762,$S1090,""),IF($G1090=BD$762,$S1090,""))</f>
        <v>#REF!</v>
      </c>
      <c r="BE1090" s="843" t="e">
        <f aca="false">IF($AT$44="Region",IF($E1090=BD$762,$T1090,""),IF($G1090=BD$762,$T1090,""))</f>
        <v>#REF!</v>
      </c>
      <c r="BF1090" s="628"/>
      <c r="BG1090" s="843" t="e">
        <f aca="false">IF($AT$44="region",IF($E1090=BG$762,$S1090,""),IF($G1090=BG$762,$S1090,""))</f>
        <v>#REF!</v>
      </c>
      <c r="BH1090" s="843" t="e">
        <f aca="false">IF($AT$44="Region",IF($E1090=BG$762,$T1090,""),IF($G1090=BG$762,$T1090,""))</f>
        <v>#REF!</v>
      </c>
      <c r="BI1090" s="628"/>
      <c r="BJ1090" s="843" t="str">
        <f aca="false">IF($E1090=$BJ$47,S1090,"")</f>
        <v/>
      </c>
      <c r="BK1090" s="843" t="str">
        <f aca="false">IF($E1090=$BJ$47,T1090,"")</f>
        <v/>
      </c>
      <c r="BL1090" s="628"/>
      <c r="BM1090" s="843" t="str">
        <f aca="false">IF($E1090=$BM$47,S1090,"")</f>
        <v/>
      </c>
      <c r="BN1090" s="843" t="str">
        <f aca="false">IF($E1090=$BM$47,T1090,"")</f>
        <v/>
      </c>
      <c r="BO1090" s="628"/>
      <c r="BP1090" s="843" t="str">
        <f aca="false">IF($E1090=$BP$47,S1090,"")</f>
        <v/>
      </c>
      <c r="BQ1090" s="843" t="str">
        <f aca="false">IF($E1090=$BP$47,T1090,"")</f>
        <v/>
      </c>
      <c r="BR1090" s="628"/>
      <c r="BS1090" s="843" t="str">
        <f aca="false">IF($E1090=$BS$47,S1090,"")</f>
        <v/>
      </c>
      <c r="BT1090" s="843" t="str">
        <f aca="false">IF($E1090=$BS$47,T1090,"")</f>
        <v/>
      </c>
      <c r="BU1090" s="628"/>
      <c r="BV1090" s="729"/>
    </row>
    <row r="1091" s="667" customFormat="true" ht="15" hidden="false" customHeight="false" outlineLevel="0" collapsed="false">
      <c r="A1091" s="828" t="n">
        <v>20</v>
      </c>
      <c r="B1091" s="829" t="str">
        <f aca="false">CONCATENATE(E1091,": ",C1091)</f>
        <v>: </v>
      </c>
      <c r="C1091" s="830"/>
      <c r="D1091" s="830"/>
      <c r="E1091" s="831"/>
      <c r="F1091" s="830"/>
      <c r="G1091" s="831"/>
      <c r="H1091" s="832"/>
      <c r="I1091" s="830"/>
      <c r="J1091" s="830"/>
      <c r="K1091" s="833"/>
      <c r="L1091" s="833"/>
      <c r="M1091" s="833"/>
      <c r="N1091" s="837"/>
      <c r="O1091" s="837"/>
      <c r="P1091" s="833"/>
      <c r="Q1091" s="838"/>
      <c r="R1091" s="839"/>
      <c r="S1091" s="840" t="str">
        <f aca="false">IF(R1091="Y","",IF(AND(M1091="",K1091=""),"",IF(M1091="",K1091,M1091)))</f>
        <v/>
      </c>
      <c r="T1091" s="841" t="str">
        <f aca="false">IF(S1091="","",IF($S$1100="Y",U1091,IF(S1091&gt;=$S$1092-$AB$35*$S$1096,IF(S1091&lt;=$S$1092+$AB$35*$S$1096,S1091,""),"")))</f>
        <v/>
      </c>
      <c r="U1091" s="840" t="str">
        <f aca="false">IF(R1091="Y","",IF(AND(M1091="",K1091=""),"",IF(M1091="",K1091*O1091,M1091*O1091)))</f>
        <v/>
      </c>
      <c r="V1091" s="842" t="str">
        <f aca="false">IF(AND(N1091="",L1091=""),"",IF(N1091="",L1091,N1091))</f>
        <v/>
      </c>
      <c r="W1091" s="628"/>
      <c r="X1091" s="628"/>
      <c r="Z1091" s="728"/>
      <c r="AP1091" s="729"/>
      <c r="AQ1091" s="628"/>
      <c r="AR1091" s="628"/>
      <c r="AS1091" s="844"/>
      <c r="AT1091" s="628"/>
      <c r="AU1091" s="843" t="e">
        <f aca="false">IF($AT$44="region",IF($E1091=AU$762,$S1091,""),IF($G1091=AU$762,$S1091,""))</f>
        <v>#REF!</v>
      </c>
      <c r="AV1091" s="843" t="e">
        <f aca="false">IF($AT$44="Region",IF($E1091=AU$762,$T1091,""),IF($G1091=AU$762,$T1091,""))</f>
        <v>#REF!</v>
      </c>
      <c r="AW1091" s="628"/>
      <c r="AX1091" s="843" t="e">
        <f aca="false">IF($AT$44="region",IF($E1091=AX$762,$S1091,""),IF($G1091=AX$762,$S1091,""))</f>
        <v>#REF!</v>
      </c>
      <c r="AY1091" s="843" t="e">
        <f aca="false">IF($AT$44="Region",IF($E1091=AX$762,$T1091,""),IF($G1091=AX$762,$T1091,""))</f>
        <v>#REF!</v>
      </c>
      <c r="AZ1091" s="628"/>
      <c r="BA1091" s="843" t="e">
        <f aca="false">IF($AT$44="region",IF($E1091=BA$762,$S1091,""),IF($G1091=BA$762,$S1091,""))</f>
        <v>#REF!</v>
      </c>
      <c r="BB1091" s="843" t="e">
        <f aca="false">IF($AT$44="Region",IF($E1091=BA$762,$T1091,""),IF($G1091=BA$762,$T1091,""))</f>
        <v>#REF!</v>
      </c>
      <c r="BC1091" s="628"/>
      <c r="BD1091" s="843" t="e">
        <f aca="false">IF($AT$44="region",IF($E1091=BD$762,$S1091,""),IF($G1091=BD$762,$S1091,""))</f>
        <v>#REF!</v>
      </c>
      <c r="BE1091" s="843" t="e">
        <f aca="false">IF($AT$44="Region",IF($E1091=BD$762,$T1091,""),IF($G1091=BD$762,$T1091,""))</f>
        <v>#REF!</v>
      </c>
      <c r="BF1091" s="628"/>
      <c r="BG1091" s="843" t="e">
        <f aca="false">IF($AT$44="region",IF($E1091=BG$762,$S1091,""),IF($G1091=BG$762,$S1091,""))</f>
        <v>#REF!</v>
      </c>
      <c r="BH1091" s="843" t="e">
        <f aca="false">IF($AT$44="Region",IF($E1091=BG$762,$T1091,""),IF($G1091=BG$762,$T1091,""))</f>
        <v>#REF!</v>
      </c>
      <c r="BI1091" s="628"/>
      <c r="BJ1091" s="843" t="str">
        <f aca="false">IF($E1091=$BJ$47,S1091,"")</f>
        <v/>
      </c>
      <c r="BK1091" s="843" t="str">
        <f aca="false">IF($E1091=$BJ$47,T1091,"")</f>
        <v/>
      </c>
      <c r="BL1091" s="628"/>
      <c r="BM1091" s="843" t="str">
        <f aca="false">IF($E1091=$BM$47,S1091,"")</f>
        <v/>
      </c>
      <c r="BN1091" s="843" t="str">
        <f aca="false">IF($E1091=$BM$47,T1091,"")</f>
        <v/>
      </c>
      <c r="BO1091" s="628"/>
      <c r="BP1091" s="843" t="str">
        <f aca="false">IF($E1091=$BP$47,S1091,"")</f>
        <v/>
      </c>
      <c r="BQ1091" s="843" t="str">
        <f aca="false">IF($E1091=$BP$47,T1091,"")</f>
        <v/>
      </c>
      <c r="BR1091" s="628"/>
      <c r="BS1091" s="843" t="str">
        <f aca="false">IF($E1091=$BS$47,S1091,"")</f>
        <v/>
      </c>
      <c r="BT1091" s="843" t="str">
        <f aca="false">IF($E1091=$BS$47,T1091,"")</f>
        <v/>
      </c>
      <c r="BU1091" s="628"/>
      <c r="BV1091" s="729"/>
    </row>
    <row r="1092" s="667" customFormat="true" ht="15" hidden="false" customHeight="false" outlineLevel="0" collapsed="false">
      <c r="A1092" s="846"/>
      <c r="B1092" s="847" t="s">
        <v>409</v>
      </c>
      <c r="C1092" s="848"/>
      <c r="D1092" s="848"/>
      <c r="E1092" s="848"/>
      <c r="F1092" s="848"/>
      <c r="G1092" s="848"/>
      <c r="I1092" s="628"/>
      <c r="J1092" s="849"/>
      <c r="K1092" s="810"/>
      <c r="L1092" s="810"/>
      <c r="M1092" s="810" t="s">
        <v>354</v>
      </c>
      <c r="N1092" s="810"/>
      <c r="O1092" s="810"/>
      <c r="P1092" s="838"/>
      <c r="Q1092" s="838"/>
      <c r="R1092" s="849" t="s">
        <v>356</v>
      </c>
      <c r="S1092" s="850" t="e">
        <f aca="false">AVERAGE(S1072:S1091)</f>
        <v>#DIV/0!</v>
      </c>
      <c r="T1092" s="850" t="e">
        <f aca="false">IF(S1100="Y",SUM(T1072:T1091)/SUM(O1072:O1091),AVERAGE(T1072:T1091))</f>
        <v>#DIV/0!</v>
      </c>
      <c r="U1092" s="851" t="e">
        <f aca="false">SUM(U1072:U1091)/SUM(O1072:O1091)</f>
        <v>#DIV/0!</v>
      </c>
      <c r="V1092" s="628"/>
      <c r="W1092" s="628"/>
      <c r="X1092" s="628"/>
      <c r="Z1092" s="912"/>
      <c r="AP1092" s="729"/>
      <c r="AQ1092" s="628"/>
      <c r="AR1092" s="628"/>
      <c r="AS1092" s="628"/>
      <c r="AT1092" s="849" t="s">
        <v>356</v>
      </c>
      <c r="AU1092" s="852" t="e">
        <f aca="false">AVERAGE(AU1072:AU1091)</f>
        <v>#REF!</v>
      </c>
      <c r="AV1092" s="852" t="e">
        <f aca="false">SUM(AV1072:AV1091)/COUNTIF(AV1072:AV1091,"&gt;0")</f>
        <v>#REF!</v>
      </c>
      <c r="AW1092" s="628"/>
      <c r="AX1092" s="852" t="e">
        <f aca="false">AVERAGE(AX1072:AX1091)</f>
        <v>#REF!</v>
      </c>
      <c r="AY1092" s="852" t="e">
        <f aca="false">SUM(AY1072:AY1091)/COUNTIF(AY1072:AY1091,"&gt;0")</f>
        <v>#REF!</v>
      </c>
      <c r="AZ1092" s="628"/>
      <c r="BA1092" s="852" t="e">
        <f aca="false">AVERAGE(BA1072:BA1091)</f>
        <v>#REF!</v>
      </c>
      <c r="BB1092" s="852" t="e">
        <f aca="false">SUM(BB1072:BB1091)/COUNTIF(BB1072:BB1091,"&gt;0")</f>
        <v>#REF!</v>
      </c>
      <c r="BC1092" s="628"/>
      <c r="BD1092" s="852" t="e">
        <f aca="false">AVERAGE(BD1072:BD1091)</f>
        <v>#REF!</v>
      </c>
      <c r="BE1092" s="852" t="e">
        <f aca="false">SUM(BE1072:BE1091)/COUNTIF(BE1072:BE1091,"&gt;0")</f>
        <v>#REF!</v>
      </c>
      <c r="BF1092" s="628"/>
      <c r="BG1092" s="852" t="e">
        <f aca="false">AVERAGE(BG1072:BG1091)</f>
        <v>#REF!</v>
      </c>
      <c r="BH1092" s="852" t="e">
        <f aca="false">SUM(BH1072:BH1091)/COUNTIF(BH1072:BH1091,"&gt;0")</f>
        <v>#REF!</v>
      </c>
      <c r="BI1092" s="849"/>
      <c r="BJ1092" s="852" t="e">
        <f aca="false">AVERAGE(BJ1072:BJ1091)</f>
        <v>#DIV/0!</v>
      </c>
      <c r="BK1092" s="852" t="e">
        <f aca="false">SUM(BK1072:BK1091)/COUNTIF(BK1072:BK1091,"&gt;0")</f>
        <v>#DIV/0!</v>
      </c>
      <c r="BL1092" s="628"/>
      <c r="BM1092" s="852" t="e">
        <f aca="false">AVERAGE(BM1072:BM1091)</f>
        <v>#DIV/0!</v>
      </c>
      <c r="BN1092" s="852" t="e">
        <f aca="false">SUM(BN1072:BN1091)/COUNTIF(BN1072:BN1091,"&gt;0")</f>
        <v>#DIV/0!</v>
      </c>
      <c r="BO1092" s="628"/>
      <c r="BP1092" s="852" t="e">
        <f aca="false">AVERAGE(BP1072:BP1091)</f>
        <v>#DIV/0!</v>
      </c>
      <c r="BQ1092" s="852" t="e">
        <f aca="false">SUM(BQ1072:BQ1091)/COUNTIF(BQ1072:BQ1091,"&gt;0")</f>
        <v>#DIV/0!</v>
      </c>
      <c r="BR1092" s="628"/>
      <c r="BS1092" s="852" t="e">
        <f aca="false">AVERAGE(BS1072:BS1091)</f>
        <v>#DIV/0!</v>
      </c>
      <c r="BT1092" s="852" t="e">
        <f aca="false">SUM(BT1072:BT1091)/COUNTIF(BT1072:BT1091,"&gt;0")</f>
        <v>#DIV/0!</v>
      </c>
      <c r="BU1092" s="628"/>
      <c r="BV1092" s="729"/>
    </row>
    <row r="1093" s="667" customFormat="true" ht="15" hidden="false" customHeight="false" outlineLevel="0" collapsed="false">
      <c r="A1093" s="846"/>
      <c r="B1093" s="847" t="s">
        <v>410</v>
      </c>
      <c r="C1093" s="848" t="s">
        <v>358</v>
      </c>
      <c r="D1093" s="893"/>
      <c r="E1093" s="893"/>
      <c r="F1093" s="893"/>
      <c r="G1093" s="893"/>
      <c r="H1093" s="893"/>
      <c r="I1093" s="893"/>
      <c r="J1093" s="893"/>
      <c r="K1093" s="893"/>
      <c r="L1093" s="810"/>
      <c r="M1093" s="810"/>
      <c r="N1093" s="810"/>
      <c r="O1093" s="810"/>
      <c r="P1093" s="838"/>
      <c r="Q1093" s="838"/>
      <c r="R1093" s="854" t="s">
        <v>97</v>
      </c>
      <c r="S1093" s="855" t="e">
        <f aca="false">S1092+V1093*S1096</f>
        <v>#DIV/0!</v>
      </c>
      <c r="T1093" s="855" t="e">
        <f aca="false">T1092+V1093*T1096</f>
        <v>#DIV/0!</v>
      </c>
      <c r="U1093" s="855" t="e">
        <f aca="false">U1092+V1093*U1096</f>
        <v>#DIV/0!</v>
      </c>
      <c r="V1093" s="856" t="n">
        <v>1</v>
      </c>
      <c r="W1093" s="669" t="s">
        <v>360</v>
      </c>
      <c r="X1093" s="628"/>
      <c r="Y1093" s="628" t="s">
        <v>361</v>
      </c>
      <c r="Z1093" s="914"/>
      <c r="AP1093" s="729"/>
      <c r="AQ1093" s="628"/>
      <c r="AR1093" s="628"/>
      <c r="AS1093" s="628"/>
      <c r="AT1093" s="854" t="s">
        <v>97</v>
      </c>
      <c r="AU1093" s="857" t="e">
        <f aca="false">AU1092+(AU1098*AU1095)</f>
        <v>#REF!</v>
      </c>
      <c r="AV1093" s="857" t="e">
        <f aca="false">AV1092+(AV1098*AU1095)</f>
        <v>#REF!</v>
      </c>
      <c r="AW1093" s="628"/>
      <c r="AX1093" s="857" t="e">
        <f aca="false">AX1092+(AX1098*AX1095)</f>
        <v>#REF!</v>
      </c>
      <c r="AY1093" s="857" t="e">
        <f aca="false">AY1092+(AY1098*AX1095)</f>
        <v>#REF!</v>
      </c>
      <c r="AZ1093" s="628"/>
      <c r="BA1093" s="857" t="e">
        <f aca="false">BA1092+(BA1098*BA1095)</f>
        <v>#REF!</v>
      </c>
      <c r="BB1093" s="857" t="e">
        <f aca="false">BB1092+(BB1098*BA1095)</f>
        <v>#REF!</v>
      </c>
      <c r="BC1093" s="628"/>
      <c r="BD1093" s="857" t="e">
        <f aca="false">BD1092+(BD1098*BD1095)</f>
        <v>#REF!</v>
      </c>
      <c r="BE1093" s="857" t="e">
        <f aca="false">BE1092+(BE1098*BD1095)</f>
        <v>#REF!</v>
      </c>
      <c r="BF1093" s="628"/>
      <c r="BG1093" s="857" t="e">
        <f aca="false">BG1092+(BG1098*BG1095)</f>
        <v>#REF!</v>
      </c>
      <c r="BH1093" s="857" t="e">
        <f aca="false">BH1092+(BH1098*BG1095)</f>
        <v>#REF!</v>
      </c>
      <c r="BI1093" s="854"/>
      <c r="BJ1093" s="857" t="e">
        <f aca="false">BJ1092+(BJ1098*BJ1095)</f>
        <v>#DIV/0!</v>
      </c>
      <c r="BK1093" s="857" t="e">
        <f aca="false">BK1092+(BK1098*BJ1095)</f>
        <v>#DIV/0!</v>
      </c>
      <c r="BL1093" s="628"/>
      <c r="BM1093" s="857" t="e">
        <f aca="false">BM1092+(BM1098*BM1095)</f>
        <v>#DIV/0!</v>
      </c>
      <c r="BN1093" s="857" t="e">
        <f aca="false">BN1092+(BN1098*BM1095)</f>
        <v>#DIV/0!</v>
      </c>
      <c r="BO1093" s="628"/>
      <c r="BP1093" s="857" t="e">
        <f aca="false">BP1092+(BP1098*BP1095)</f>
        <v>#DIV/0!</v>
      </c>
      <c r="BQ1093" s="857" t="e">
        <f aca="false">BQ1092+(BQ1098*BP1095)</f>
        <v>#DIV/0!</v>
      </c>
      <c r="BR1093" s="628"/>
      <c r="BS1093" s="857" t="e">
        <f aca="false">BS1092+(BS1098*BS1095)</f>
        <v>#DIV/0!</v>
      </c>
      <c r="BT1093" s="857" t="e">
        <f aca="false">BT1092+(BT1098*BS1095)</f>
        <v>#DIV/0!</v>
      </c>
      <c r="BU1093" s="628"/>
      <c r="BV1093" s="729"/>
    </row>
    <row r="1094" s="667" customFormat="true" ht="15" hidden="false" customHeight="false" outlineLevel="0" collapsed="false">
      <c r="A1094" s="846"/>
      <c r="B1094" s="847" t="s">
        <v>411</v>
      </c>
      <c r="C1094" s="858"/>
      <c r="D1094" s="893"/>
      <c r="E1094" s="893"/>
      <c r="F1094" s="893"/>
      <c r="G1094" s="893"/>
      <c r="H1094" s="893"/>
      <c r="I1094" s="893"/>
      <c r="J1094" s="893"/>
      <c r="K1094" s="893"/>
      <c r="L1094" s="628"/>
      <c r="M1094" s="628"/>
      <c r="N1094" s="810"/>
      <c r="O1094" s="810"/>
      <c r="P1094" s="810"/>
      <c r="Q1094" s="810"/>
      <c r="R1094" s="854" t="s">
        <v>98</v>
      </c>
      <c r="S1094" s="855" t="e">
        <f aca="false">IF($Y1094="Y",MIN(S1072:S1091),S1092-$V1094*S1096)</f>
        <v>#DIV/0!</v>
      </c>
      <c r="T1094" s="855" t="e">
        <f aca="false">IF($Y1094="Y",MIN(T1072:T1091),T1092-$V1094*T1096)</f>
        <v>#DIV/0!</v>
      </c>
      <c r="U1094" s="855" t="e">
        <f aca="false">IF($Y1094="Y",MIN(U1072:U1091),U1092-$V1094*U1096)</f>
        <v>#DIV/0!</v>
      </c>
      <c r="V1094" s="856" t="n">
        <v>1</v>
      </c>
      <c r="W1094" s="669" t="s">
        <v>364</v>
      </c>
      <c r="X1094" s="628"/>
      <c r="Y1094" s="859" t="s">
        <v>166</v>
      </c>
      <c r="Z1094" s="914"/>
      <c r="AP1094" s="729"/>
      <c r="AQ1094" s="628"/>
      <c r="AR1094" s="628"/>
      <c r="AS1094" s="628"/>
      <c r="AT1094" s="854" t="s">
        <v>98</v>
      </c>
      <c r="AU1094" s="857" t="e">
        <f aca="false">AU1092-(AU1098*AU1096)</f>
        <v>#REF!</v>
      </c>
      <c r="AV1094" s="857" t="e">
        <f aca="false">AV1092-(AV1098*AU1096)</f>
        <v>#REF!</v>
      </c>
      <c r="AW1094" s="628"/>
      <c r="AX1094" s="857" t="e">
        <f aca="false">AX1092-(AX1098*AX1096)</f>
        <v>#REF!</v>
      </c>
      <c r="AY1094" s="857" t="e">
        <f aca="false">AY1092-(AY1098*AX1096)</f>
        <v>#REF!</v>
      </c>
      <c r="AZ1094" s="628"/>
      <c r="BA1094" s="857" t="e">
        <f aca="false">BA1092-(BA1098*BA1096)</f>
        <v>#REF!</v>
      </c>
      <c r="BB1094" s="857" t="e">
        <f aca="false">BB1092-(BB1098*BA1096)</f>
        <v>#REF!</v>
      </c>
      <c r="BC1094" s="628"/>
      <c r="BD1094" s="857" t="e">
        <f aca="false">BD1092-(BD1098*BD1096)</f>
        <v>#REF!</v>
      </c>
      <c r="BE1094" s="857" t="e">
        <f aca="false">BE1092-(BE1098*BD1096)</f>
        <v>#REF!</v>
      </c>
      <c r="BF1094" s="628"/>
      <c r="BG1094" s="857" t="e">
        <f aca="false">BG1092-(BG1098*BG1096)</f>
        <v>#REF!</v>
      </c>
      <c r="BH1094" s="857" t="e">
        <f aca="false">BH1092-(BH1098*BG1096)</f>
        <v>#REF!</v>
      </c>
      <c r="BI1094" s="854"/>
      <c r="BJ1094" s="857" t="e">
        <f aca="false">BJ1092-(BJ1098*BJ1096)</f>
        <v>#DIV/0!</v>
      </c>
      <c r="BK1094" s="857" t="e">
        <f aca="false">BK1092-(BK1098*BJ1096)</f>
        <v>#DIV/0!</v>
      </c>
      <c r="BL1094" s="628"/>
      <c r="BM1094" s="857" t="e">
        <f aca="false">BM1092-(BM1098*BM1096)</f>
        <v>#DIV/0!</v>
      </c>
      <c r="BN1094" s="857" t="e">
        <f aca="false">BN1092-(BN1098*BM1096)</f>
        <v>#DIV/0!</v>
      </c>
      <c r="BO1094" s="628"/>
      <c r="BP1094" s="857" t="e">
        <f aca="false">BP1092-(BP1098*BP1096)</f>
        <v>#DIV/0!</v>
      </c>
      <c r="BQ1094" s="857" t="e">
        <f aca="false">BQ1092-(BQ1098*BP1096)</f>
        <v>#DIV/0!</v>
      </c>
      <c r="BR1094" s="628"/>
      <c r="BS1094" s="857" t="e">
        <f aca="false">BS1092-(BS1098*BS1096)</f>
        <v>#DIV/0!</v>
      </c>
      <c r="BT1094" s="857" t="e">
        <f aca="false">BT1092-(BT1098*BS1096)</f>
        <v>#DIV/0!</v>
      </c>
      <c r="BU1094" s="628"/>
      <c r="BV1094" s="729"/>
    </row>
    <row r="1095" s="667" customFormat="true" ht="14.25" hidden="false" customHeight="false" outlineLevel="0" collapsed="false">
      <c r="A1095" s="846"/>
      <c r="B1095" s="846"/>
      <c r="C1095" s="858"/>
      <c r="D1095" s="893"/>
      <c r="E1095" s="893"/>
      <c r="F1095" s="893"/>
      <c r="G1095" s="893"/>
      <c r="H1095" s="893"/>
      <c r="I1095" s="893"/>
      <c r="J1095" s="893"/>
      <c r="K1095" s="893"/>
      <c r="L1095" s="810"/>
      <c r="M1095" s="810"/>
      <c r="N1095" s="810"/>
      <c r="O1095" s="810"/>
      <c r="P1095" s="810"/>
      <c r="Q1095" s="810"/>
      <c r="R1095" s="854" t="s">
        <v>365</v>
      </c>
      <c r="S1095" s="855" t="e">
        <f aca="false">IF((0.67*S1096)&gt;S1092,"no","yes")</f>
        <v>#DIV/0!</v>
      </c>
      <c r="T1095" s="855" t="e">
        <f aca="false">IF((0.67*T1096)&gt;T1092,"no","yes")</f>
        <v>#DIV/0!</v>
      </c>
      <c r="U1095" s="855" t="e">
        <f aca="false">IF((0.67*U1096)&gt;U1092,"no","yes")</f>
        <v>#DIV/0!</v>
      </c>
      <c r="V1095" s="810"/>
      <c r="W1095" s="810"/>
      <c r="X1095" s="810"/>
      <c r="Z1095" s="914"/>
      <c r="AP1095" s="729"/>
      <c r="AQ1095" s="810"/>
      <c r="AR1095" s="810"/>
      <c r="AS1095" s="861" t="s">
        <v>366</v>
      </c>
      <c r="AT1095" s="861"/>
      <c r="AU1095" s="856" t="n">
        <v>1</v>
      </c>
      <c r="AV1095" s="810"/>
      <c r="AW1095" s="810"/>
      <c r="AX1095" s="856" t="n">
        <v>1</v>
      </c>
      <c r="AY1095" s="810"/>
      <c r="AZ1095" s="810"/>
      <c r="BA1095" s="856" t="n">
        <v>1</v>
      </c>
      <c r="BB1095" s="810"/>
      <c r="BC1095" s="810"/>
      <c r="BD1095" s="856" t="n">
        <v>1</v>
      </c>
      <c r="BE1095" s="810"/>
      <c r="BF1095" s="810"/>
      <c r="BG1095" s="856" t="n">
        <v>1</v>
      </c>
      <c r="BH1095" s="810"/>
      <c r="BI1095" s="854"/>
      <c r="BJ1095" s="856" t="n">
        <v>1</v>
      </c>
      <c r="BK1095" s="810"/>
      <c r="BL1095" s="810"/>
      <c r="BM1095" s="856" t="n">
        <v>1</v>
      </c>
      <c r="BN1095" s="810"/>
      <c r="BO1095" s="810"/>
      <c r="BP1095" s="856" t="n">
        <v>1</v>
      </c>
      <c r="BQ1095" s="810"/>
      <c r="BR1095" s="810"/>
      <c r="BS1095" s="856" t="n">
        <v>1</v>
      </c>
      <c r="BT1095" s="810"/>
      <c r="BU1095" s="810"/>
      <c r="BV1095" s="729"/>
    </row>
    <row r="1096" s="667" customFormat="true" ht="14.25" hidden="false" customHeight="false" outlineLevel="0" collapsed="false">
      <c r="A1096" s="846"/>
      <c r="B1096" s="846"/>
      <c r="C1096" s="858"/>
      <c r="D1096" s="893"/>
      <c r="E1096" s="893"/>
      <c r="F1096" s="893"/>
      <c r="G1096" s="893"/>
      <c r="H1096" s="893"/>
      <c r="I1096" s="893"/>
      <c r="J1096" s="893"/>
      <c r="K1096" s="893"/>
      <c r="L1096" s="810"/>
      <c r="M1096" s="810"/>
      <c r="N1096" s="669"/>
      <c r="O1096" s="669"/>
      <c r="P1096" s="810"/>
      <c r="Q1096" s="810"/>
      <c r="R1096" s="854" t="s">
        <v>371</v>
      </c>
      <c r="S1096" s="855" t="e">
        <f aca="false">_xlfn.STDEV.P(S1072:S1091)</f>
        <v>#DIV/0!</v>
      </c>
      <c r="T1096" s="855" t="e">
        <f aca="false" t="array" ref="T1096:T1096">IF(S1100="Y",SQRT(SUM(IFERROR(O1072:O1091*(S1072:S1091-(T1092))^2,0))/((COUNTIFS(O1072:O1091,"&lt;&gt;"&amp;"")-1)/COUNTIFS(O1072:O1091,"&lt;&gt;"&amp;"")*SUM(O1072:O1091))),_xlfn.STDEV.P(T1072:T1091))</f>
        <v>#DIV/0!</v>
      </c>
      <c r="U1096" s="855" t="e">
        <f aca="false" t="array" ref="U1096:U1096">SQRT(SUM(IFERROR(O1072:O1091*(S1072:S1091-(U1092))^2,0))/((COUNTIFS(O1072:O1091,"&lt;&gt;"&amp;"")-1)/COUNTIFS(O1072:O1091,"&lt;&gt;"&amp;"")*SUM(O1072:O1091)))</f>
        <v>#DIV/0!</v>
      </c>
      <c r="V1096" s="810"/>
      <c r="W1096" s="810"/>
      <c r="X1096" s="810"/>
      <c r="Z1096" s="914"/>
      <c r="AP1096" s="729"/>
      <c r="AQ1096" s="810"/>
      <c r="AR1096" s="810"/>
      <c r="AS1096" s="861"/>
      <c r="AT1096" s="861"/>
      <c r="AU1096" s="856" t="n">
        <v>1</v>
      </c>
      <c r="AV1096" s="810"/>
      <c r="AW1096" s="810"/>
      <c r="AX1096" s="856" t="n">
        <v>1</v>
      </c>
      <c r="AY1096" s="810"/>
      <c r="AZ1096" s="810"/>
      <c r="BA1096" s="856" t="n">
        <v>1</v>
      </c>
      <c r="BB1096" s="810"/>
      <c r="BC1096" s="810"/>
      <c r="BD1096" s="856" t="n">
        <v>1</v>
      </c>
      <c r="BE1096" s="810"/>
      <c r="BF1096" s="810"/>
      <c r="BG1096" s="856" t="n">
        <v>1</v>
      </c>
      <c r="BH1096" s="810"/>
      <c r="BI1096" s="854"/>
      <c r="BJ1096" s="856" t="n">
        <v>1</v>
      </c>
      <c r="BK1096" s="810"/>
      <c r="BL1096" s="810"/>
      <c r="BM1096" s="856" t="n">
        <v>1</v>
      </c>
      <c r="BN1096" s="810"/>
      <c r="BO1096" s="810"/>
      <c r="BP1096" s="856" t="n">
        <v>1</v>
      </c>
      <c r="BQ1096" s="810"/>
      <c r="BR1096" s="810"/>
      <c r="BS1096" s="856" t="n">
        <v>1</v>
      </c>
      <c r="BT1096" s="810"/>
      <c r="BU1096" s="810"/>
      <c r="BV1096" s="729"/>
    </row>
    <row r="1097" s="667" customFormat="true" ht="15" hidden="false" customHeight="false" outlineLevel="0" collapsed="false">
      <c r="A1097" s="810"/>
      <c r="B1097" s="810"/>
      <c r="C1097" s="828"/>
      <c r="D1097" s="893"/>
      <c r="E1097" s="893"/>
      <c r="F1097" s="893"/>
      <c r="G1097" s="893"/>
      <c r="H1097" s="893"/>
      <c r="I1097" s="893"/>
      <c r="J1097" s="893"/>
      <c r="K1097" s="893"/>
      <c r="L1097" s="810"/>
      <c r="M1097" s="810"/>
      <c r="N1097" s="810"/>
      <c r="O1097" s="810"/>
      <c r="P1097" s="810"/>
      <c r="Q1097" s="810"/>
      <c r="R1097" s="863" t="s">
        <v>372</v>
      </c>
      <c r="S1097" s="864" t="n">
        <f aca="false">COUNTIF(S1072:S1091,"&gt;0")</f>
        <v>0</v>
      </c>
      <c r="T1097" s="864" t="n">
        <f aca="false">COUNTIF(T1072:T1091,"&gt;0")</f>
        <v>0</v>
      </c>
      <c r="U1097" s="865"/>
      <c r="V1097" s="866" t="s">
        <v>369</v>
      </c>
      <c r="W1097" s="810"/>
      <c r="X1097" s="810"/>
      <c r="Z1097" s="728"/>
      <c r="AP1097" s="729"/>
      <c r="AQ1097" s="810"/>
      <c r="AR1097" s="810"/>
      <c r="AS1097" s="810"/>
      <c r="AT1097" s="854" t="s">
        <v>365</v>
      </c>
      <c r="AU1097" s="857" t="e">
        <f aca="false">IF((0.67*AU1098)&gt;AU1092,"no","yes")</f>
        <v>#REF!</v>
      </c>
      <c r="AV1097" s="857" t="e">
        <f aca="false">IF((0.67*AV1098)&gt;AV1092,"no","yes")</f>
        <v>#REF!</v>
      </c>
      <c r="AW1097" s="810"/>
      <c r="AX1097" s="857" t="e">
        <f aca="false">IF((0.67*AX1098)&gt;AX1092,"no","yes")</f>
        <v>#REF!</v>
      </c>
      <c r="AY1097" s="857" t="e">
        <f aca="false">IF((0.67*AY1098)&gt;AY1092,"no","yes")</f>
        <v>#REF!</v>
      </c>
      <c r="AZ1097" s="810"/>
      <c r="BA1097" s="857" t="e">
        <f aca="false">IF((0.67*BA1098)&gt;BA1092,"no","yes")</f>
        <v>#REF!</v>
      </c>
      <c r="BB1097" s="857" t="e">
        <f aca="false">IF((0.67*BB1098)&gt;BB1092,"no","yes")</f>
        <v>#REF!</v>
      </c>
      <c r="BC1097" s="810"/>
      <c r="BD1097" s="857" t="e">
        <f aca="false">IF((0.67*BD1098)&gt;BD1092,"no","yes")</f>
        <v>#REF!</v>
      </c>
      <c r="BE1097" s="857" t="e">
        <f aca="false">IF((0.67*BE1098)&gt;BE1092,"no","yes")</f>
        <v>#REF!</v>
      </c>
      <c r="BF1097" s="810"/>
      <c r="BG1097" s="857" t="e">
        <f aca="false">IF((0.67*BG1098)&gt;BG1092,"no","yes")</f>
        <v>#REF!</v>
      </c>
      <c r="BH1097" s="857" t="e">
        <f aca="false">IF((0.67*BH1098)&gt;BH1092,"no","yes")</f>
        <v>#REF!</v>
      </c>
      <c r="BI1097" s="863"/>
      <c r="BJ1097" s="857" t="e">
        <f aca="false">IF((0.67*BJ1098)&gt;BJ1092,"no","yes")</f>
        <v>#DIV/0!</v>
      </c>
      <c r="BK1097" s="857" t="e">
        <f aca="false">IF((0.67*BK1098)&gt;BK1092,"no","yes")</f>
        <v>#DIV/0!</v>
      </c>
      <c r="BL1097" s="810"/>
      <c r="BM1097" s="857" t="e">
        <f aca="false">IF((0.67*BM1098)&gt;BM1092,"no","yes")</f>
        <v>#DIV/0!</v>
      </c>
      <c r="BN1097" s="857" t="e">
        <f aca="false">IF((0.67*BN1098)&gt;BN1092,"no","yes")</f>
        <v>#DIV/0!</v>
      </c>
      <c r="BO1097" s="810"/>
      <c r="BP1097" s="857" t="e">
        <f aca="false">IF((0.67*BP1098)&gt;BP1092,"no","yes")</f>
        <v>#DIV/0!</v>
      </c>
      <c r="BQ1097" s="857" t="e">
        <f aca="false">IF((0.67*BQ1098)&gt;BQ1092,"no","yes")</f>
        <v>#DIV/0!</v>
      </c>
      <c r="BR1097" s="810"/>
      <c r="BS1097" s="857" t="e">
        <f aca="false">IF((0.67*BS1098)&gt;BS1092,"no","yes")</f>
        <v>#DIV/0!</v>
      </c>
      <c r="BT1097" s="857" t="e">
        <f aca="false">IF((0.67*BT1098)&gt;BT1092,"no","yes")</f>
        <v>#DIV/0!</v>
      </c>
      <c r="BU1097" s="810"/>
      <c r="BV1097" s="729"/>
    </row>
    <row r="1098" s="667" customFormat="true" ht="14.25" hidden="false" customHeight="false" outlineLevel="0" collapsed="false">
      <c r="C1098" s="846"/>
      <c r="D1098" s="893"/>
      <c r="E1098" s="893"/>
      <c r="F1098" s="893"/>
      <c r="G1098" s="893"/>
      <c r="H1098" s="893"/>
      <c r="I1098" s="893"/>
      <c r="J1098" s="893"/>
      <c r="K1098" s="893"/>
      <c r="L1098" s="810"/>
      <c r="M1098" s="810"/>
      <c r="N1098" s="810"/>
      <c r="O1098" s="810"/>
      <c r="P1098" s="810"/>
      <c r="Q1098" s="810"/>
      <c r="R1098" s="810"/>
      <c r="S1098" s="1"/>
      <c r="T1098" s="916"/>
      <c r="U1098" s="916"/>
      <c r="V1098" s="894"/>
      <c r="W1098" s="895"/>
      <c r="X1098" s="896"/>
      <c r="Z1098" s="728"/>
      <c r="AP1098" s="729"/>
      <c r="AQ1098" s="810"/>
      <c r="AR1098" s="810"/>
      <c r="AS1098" s="810"/>
      <c r="AT1098" s="854" t="s">
        <v>371</v>
      </c>
      <c r="AU1098" s="857" t="e">
        <f aca="false">_xlfn.STDEV.P(AU1072:AU1091)</f>
        <v>#REF!</v>
      </c>
      <c r="AV1098" s="857" t="e">
        <f aca="false">_xlfn.STDEV.P(AV1072:AV1091)</f>
        <v>#REF!</v>
      </c>
      <c r="AW1098" s="810"/>
      <c r="AX1098" s="857" t="e">
        <f aca="false">_xlfn.STDEV.P(AX1072:AX1091)</f>
        <v>#REF!</v>
      </c>
      <c r="AY1098" s="857" t="e">
        <f aca="false">_xlfn.STDEV.P(AY1072:AY1091)</f>
        <v>#REF!</v>
      </c>
      <c r="AZ1098" s="810"/>
      <c r="BA1098" s="857" t="e">
        <f aca="false">_xlfn.STDEV.P(BA1072:BA1091)</f>
        <v>#REF!</v>
      </c>
      <c r="BB1098" s="857" t="e">
        <f aca="false">_xlfn.STDEV.P(BB1072:BB1091)</f>
        <v>#REF!</v>
      </c>
      <c r="BC1098" s="810"/>
      <c r="BD1098" s="857" t="e">
        <f aca="false">_xlfn.STDEV.P(BD1072:BD1091)</f>
        <v>#REF!</v>
      </c>
      <c r="BE1098" s="857" t="e">
        <f aca="false">_xlfn.STDEV.P(BE1072:BE1091)</f>
        <v>#REF!</v>
      </c>
      <c r="BF1098" s="810"/>
      <c r="BG1098" s="857" t="e">
        <f aca="false">_xlfn.STDEV.P(BG1072:BG1091)</f>
        <v>#REF!</v>
      </c>
      <c r="BH1098" s="857" t="e">
        <f aca="false">_xlfn.STDEV.P(BH1072:BH1091)</f>
        <v>#REF!</v>
      </c>
      <c r="BI1098" s="810"/>
      <c r="BJ1098" s="857" t="e">
        <f aca="false">_xlfn.STDEV.P(BJ1072:BJ1091)</f>
        <v>#DIV/0!</v>
      </c>
      <c r="BK1098" s="857" t="e">
        <f aca="false">_xlfn.STDEV.P(BK1072:BK1091)</f>
        <v>#DIV/0!</v>
      </c>
      <c r="BL1098" s="810"/>
      <c r="BM1098" s="857" t="e">
        <f aca="false">_xlfn.STDEV.P(BM1072:BM1091)</f>
        <v>#DIV/0!</v>
      </c>
      <c r="BN1098" s="857" t="e">
        <f aca="false">_xlfn.STDEV.P(BN1072:BN1091)</f>
        <v>#DIV/0!</v>
      </c>
      <c r="BO1098" s="810"/>
      <c r="BP1098" s="857" t="e">
        <f aca="false">_xlfn.STDEV.P(BP1072:BP1091)</f>
        <v>#DIV/0!</v>
      </c>
      <c r="BQ1098" s="857" t="e">
        <f aca="false">_xlfn.STDEV.P(BQ1072:BQ1091)</f>
        <v>#DIV/0!</v>
      </c>
      <c r="BR1098" s="810"/>
      <c r="BS1098" s="857" t="e">
        <f aca="false">_xlfn.STDEV.P(BS1072:BS1091)</f>
        <v>#DIV/0!</v>
      </c>
      <c r="BT1098" s="857" t="e">
        <f aca="false">_xlfn.STDEV.P(BT1072:BT1091)</f>
        <v>#DIV/0!</v>
      </c>
      <c r="BV1098" s="729"/>
    </row>
    <row r="1099" s="667" customFormat="true" ht="15" hidden="false" customHeight="false" outlineLevel="0" collapsed="false">
      <c r="C1099" s="846"/>
      <c r="D1099" s="893"/>
      <c r="E1099" s="893"/>
      <c r="F1099" s="893"/>
      <c r="G1099" s="893"/>
      <c r="H1099" s="893"/>
      <c r="I1099" s="893"/>
      <c r="J1099" s="893"/>
      <c r="K1099" s="893"/>
      <c r="L1099" s="810"/>
      <c r="M1099" s="810"/>
      <c r="N1099" s="810"/>
      <c r="O1099" s="810"/>
      <c r="P1099" s="810"/>
      <c r="Q1099" s="810"/>
      <c r="R1099" s="810"/>
      <c r="S1099" s="924" t="s">
        <v>373</v>
      </c>
      <c r="T1099" s="916"/>
      <c r="U1099" s="865"/>
      <c r="V1099" s="897"/>
      <c r="W1099" s="898"/>
      <c r="X1099" s="899"/>
      <c r="Z1099" s="728"/>
      <c r="AP1099" s="729"/>
      <c r="AQ1099" s="810"/>
      <c r="AR1099" s="810"/>
      <c r="AS1099" s="810"/>
      <c r="AT1099" s="863" t="s">
        <v>372</v>
      </c>
      <c r="AU1099" s="868" t="n">
        <f aca="false">COUNTIF(AU1072:AU1091,"&gt;0")</f>
        <v>0</v>
      </c>
      <c r="AV1099" s="868" t="n">
        <f aca="false">COUNTIF(AV1072:AV1091,"&gt;0")</f>
        <v>0</v>
      </c>
      <c r="AW1099" s="810"/>
      <c r="AX1099" s="868" t="n">
        <f aca="false">COUNTIF(AX1072:AX1091,"&gt;0")</f>
        <v>0</v>
      </c>
      <c r="AY1099" s="868" t="n">
        <f aca="false">COUNTIF(AY1072:AY1091,"&gt;0")</f>
        <v>0</v>
      </c>
      <c r="AZ1099" s="810"/>
      <c r="BA1099" s="868" t="n">
        <f aca="false">COUNTIF(BA1072:BA1091,"&gt;0")</f>
        <v>0</v>
      </c>
      <c r="BB1099" s="868" t="n">
        <f aca="false">COUNTIF(BB1072:BB1091,"&gt;0")</f>
        <v>0</v>
      </c>
      <c r="BC1099" s="810"/>
      <c r="BD1099" s="868" t="n">
        <f aca="false">COUNTIF(BD1072:BD1091,"&gt;0")</f>
        <v>0</v>
      </c>
      <c r="BE1099" s="868" t="n">
        <f aca="false">COUNTIF(BE1072:BE1091,"&gt;0")</f>
        <v>0</v>
      </c>
      <c r="BF1099" s="810"/>
      <c r="BG1099" s="868" t="n">
        <f aca="false">COUNTIF(BG1072:BG1091,"&gt;0")</f>
        <v>0</v>
      </c>
      <c r="BH1099" s="868" t="n">
        <f aca="false">COUNTIF(BH1072:BH1091,"&gt;0")</f>
        <v>0</v>
      </c>
      <c r="BI1099" s="810"/>
      <c r="BJ1099" s="868" t="n">
        <f aca="false">COUNTIF(BJ1072:BJ1091,"&gt;0")</f>
        <v>0</v>
      </c>
      <c r="BK1099" s="868" t="n">
        <f aca="false">COUNTIF(BK1072:BK1091,"&gt;0")</f>
        <v>0</v>
      </c>
      <c r="BL1099" s="810"/>
      <c r="BM1099" s="868" t="n">
        <f aca="false">COUNTIF(BM1072:BM1091,"&gt;0")</f>
        <v>0</v>
      </c>
      <c r="BN1099" s="868" t="n">
        <f aca="false">COUNTIF(BN1072:BN1091,"&gt;0")</f>
        <v>0</v>
      </c>
      <c r="BO1099" s="810"/>
      <c r="BP1099" s="868" t="n">
        <f aca="false">COUNTIF(BP1072:BP1091,"&gt;0")</f>
        <v>0</v>
      </c>
      <c r="BQ1099" s="868" t="n">
        <f aca="false">COUNTIF(BQ1072:BQ1091,"&gt;0")</f>
        <v>0</v>
      </c>
      <c r="BR1099" s="810"/>
      <c r="BS1099" s="868" t="n">
        <f aca="false">COUNTIF(BS1072:BS1091,"&gt;0")</f>
        <v>0</v>
      </c>
      <c r="BT1099" s="868" t="n">
        <f aca="false">COUNTIF(BT1072:BT1091,"&gt;0")</f>
        <v>0</v>
      </c>
      <c r="BV1099" s="729"/>
    </row>
    <row r="1100" s="667" customFormat="true" ht="14.25" hidden="false" customHeight="false" outlineLevel="0" collapsed="false">
      <c r="C1100" s="846"/>
      <c r="D1100" s="893"/>
      <c r="E1100" s="893"/>
      <c r="F1100" s="893"/>
      <c r="G1100" s="893"/>
      <c r="H1100" s="893"/>
      <c r="I1100" s="893"/>
      <c r="J1100" s="893"/>
      <c r="K1100" s="893"/>
      <c r="L1100" s="810"/>
      <c r="M1100" s="810"/>
      <c r="N1100" s="810"/>
      <c r="O1100" s="810"/>
      <c r="P1100" s="810"/>
      <c r="Q1100" s="810"/>
      <c r="R1100" s="810"/>
      <c r="S1100" s="925" t="s">
        <v>166</v>
      </c>
      <c r="T1100" s="838"/>
      <c r="U1100" s="810"/>
      <c r="V1100" s="897"/>
      <c r="W1100" s="898"/>
      <c r="X1100" s="899"/>
      <c r="Z1100" s="728"/>
      <c r="AP1100" s="729"/>
      <c r="AT1100" s="905"/>
      <c r="BV1100" s="729"/>
    </row>
    <row r="1101" s="667" customFormat="true" ht="14.25" hidden="false" customHeight="false" outlineLevel="0" collapsed="false">
      <c r="C1101" s="846"/>
      <c r="D1101" s="893"/>
      <c r="E1101" s="893"/>
      <c r="F1101" s="893"/>
      <c r="G1101" s="893"/>
      <c r="H1101" s="893"/>
      <c r="I1101" s="893"/>
      <c r="J1101" s="893"/>
      <c r="K1101" s="893"/>
      <c r="L1101" s="810"/>
      <c r="M1101" s="810"/>
      <c r="N1101" s="810"/>
      <c r="O1101" s="810"/>
      <c r="P1101" s="810"/>
      <c r="Q1101" s="810"/>
      <c r="R1101" s="810"/>
      <c r="S1101" s="810"/>
      <c r="T1101" s="838"/>
      <c r="U1101" s="810"/>
      <c r="V1101" s="902"/>
      <c r="W1101" s="903"/>
      <c r="X1101" s="904"/>
      <c r="Z1101" s="728"/>
      <c r="AP1101" s="729"/>
      <c r="AT1101" s="905"/>
      <c r="BV1101" s="729"/>
    </row>
    <row r="1102" s="667" customFormat="true" ht="18" hidden="false" customHeight="false" outlineLevel="0" collapsed="false">
      <c r="A1102" s="862" t="str">
        <f aca="false">HYPERLINK("#"&amp;"'"&amp;A$1&amp;"'!a1","Back to top")</f>
        <v>Back to top</v>
      </c>
      <c r="B1102" s="862"/>
      <c r="C1102" s="810"/>
      <c r="D1102" s="893"/>
      <c r="E1102" s="893"/>
      <c r="F1102" s="893"/>
      <c r="G1102" s="893"/>
      <c r="H1102" s="893"/>
      <c r="I1102" s="893"/>
      <c r="J1102" s="893"/>
      <c r="K1102" s="893"/>
      <c r="T1102" s="708"/>
      <c r="U1102" s="810"/>
      <c r="V1102" s="810"/>
      <c r="W1102" s="810"/>
      <c r="X1102" s="810"/>
      <c r="Z1102" s="728"/>
      <c r="AP1102" s="805"/>
      <c r="AQ1102" s="927"/>
      <c r="AR1102" s="927"/>
      <c r="AS1102" s="921"/>
      <c r="AT1102" s="921"/>
      <c r="AU1102" s="921"/>
      <c r="AV1102" s="921"/>
      <c r="AW1102" s="921"/>
      <c r="AX1102" s="921"/>
      <c r="AY1102" s="921"/>
      <c r="AZ1102" s="921"/>
      <c r="BA1102" s="921"/>
      <c r="BB1102" s="921"/>
      <c r="BC1102" s="921"/>
      <c r="BD1102" s="921"/>
      <c r="BE1102" s="921"/>
      <c r="BF1102" s="921"/>
      <c r="BG1102" s="921"/>
      <c r="BH1102" s="921"/>
      <c r="BI1102" s="921"/>
      <c r="BJ1102" s="921"/>
      <c r="BK1102" s="921"/>
      <c r="BL1102" s="921"/>
      <c r="BM1102" s="921"/>
      <c r="BN1102" s="921"/>
      <c r="BO1102" s="921"/>
      <c r="BP1102" s="921"/>
      <c r="BQ1102" s="921"/>
      <c r="BR1102" s="921"/>
      <c r="BS1102" s="921"/>
      <c r="BT1102" s="921"/>
      <c r="BU1102" s="921"/>
      <c r="BV1102" s="805"/>
    </row>
    <row r="1103" s="667" customFormat="true" ht="14.25" hidden="false" customHeight="false" outlineLevel="0" collapsed="false">
      <c r="T1103" s="708"/>
      <c r="U1103" s="708"/>
      <c r="V1103" s="708"/>
      <c r="Z1103" s="728"/>
      <c r="AP1103" s="729"/>
      <c r="AQ1103" s="905"/>
      <c r="AR1103" s="905"/>
      <c r="AS1103" s="905"/>
      <c r="AT1103" s="905"/>
      <c r="AU1103" s="905"/>
      <c r="AV1103" s="905"/>
      <c r="AW1103" s="905"/>
      <c r="AX1103" s="905"/>
      <c r="AY1103" s="905"/>
      <c r="AZ1103" s="905"/>
      <c r="BA1103" s="905"/>
      <c r="BB1103" s="905"/>
      <c r="BC1103" s="905"/>
      <c r="BD1103" s="905"/>
      <c r="BE1103" s="905"/>
      <c r="BF1103" s="905"/>
      <c r="BG1103" s="905"/>
      <c r="BH1103" s="905"/>
      <c r="BI1103" s="905"/>
      <c r="BJ1103" s="905"/>
      <c r="BK1103" s="905"/>
      <c r="BL1103" s="905"/>
      <c r="BM1103" s="905"/>
      <c r="BN1103" s="905"/>
      <c r="BO1103" s="905"/>
      <c r="BP1103" s="905"/>
      <c r="BQ1103" s="905"/>
      <c r="BR1103" s="905"/>
      <c r="BS1103" s="905"/>
      <c r="BT1103" s="905"/>
      <c r="BU1103" s="905"/>
      <c r="BV1103" s="729"/>
    </row>
    <row r="1104" s="667" customFormat="true" ht="14.25" hidden="false" customHeight="false" outlineLevel="0" collapsed="false">
      <c r="T1104" s="708"/>
      <c r="U1104" s="708"/>
      <c r="V1104" s="708"/>
      <c r="W1104" s="708"/>
      <c r="Z1104" s="728"/>
      <c r="AP1104" s="729"/>
      <c r="AQ1104" s="905"/>
      <c r="AR1104" s="905"/>
      <c r="AS1104" s="905"/>
      <c r="AT1104" s="905"/>
      <c r="AU1104" s="905"/>
      <c r="AV1104" s="905"/>
      <c r="AW1104" s="905"/>
      <c r="AX1104" s="905"/>
      <c r="AY1104" s="905"/>
      <c r="AZ1104" s="905"/>
      <c r="BA1104" s="905"/>
      <c r="BB1104" s="905"/>
      <c r="BC1104" s="905"/>
      <c r="BD1104" s="905"/>
      <c r="BE1104" s="905"/>
      <c r="BF1104" s="905"/>
      <c r="BG1104" s="905"/>
      <c r="BH1104" s="905"/>
      <c r="BI1104" s="905"/>
      <c r="BJ1104" s="905"/>
      <c r="BK1104" s="905"/>
      <c r="BL1104" s="905"/>
      <c r="BM1104" s="905"/>
      <c r="BN1104" s="905"/>
      <c r="BO1104" s="905"/>
      <c r="BP1104" s="905"/>
      <c r="BQ1104" s="905"/>
      <c r="BR1104" s="905"/>
      <c r="BS1104" s="905"/>
      <c r="BT1104" s="905"/>
      <c r="BU1104" s="905"/>
      <c r="BV1104" s="729"/>
    </row>
    <row r="1105" s="600" customFormat="true" ht="15.75" hidden="false" customHeight="false" outlineLevel="0" collapsed="false">
      <c r="A1105" s="800" t="n">
        <f aca="false">1+A1069</f>
        <v>30</v>
      </c>
      <c r="B1105" s="800"/>
      <c r="C1105" s="801" t="s">
        <v>669</v>
      </c>
      <c r="D1105" s="881"/>
      <c r="E1105" s="881"/>
      <c r="F1105" s="881"/>
      <c r="G1105" s="881"/>
      <c r="H1105" s="881"/>
      <c r="K1105" s="881"/>
      <c r="L1105" s="881"/>
      <c r="M1105" s="802"/>
      <c r="N1105" s="802"/>
      <c r="O1105" s="802"/>
      <c r="T1105" s="883"/>
      <c r="U1105" s="883"/>
      <c r="Z1105" s="883"/>
      <c r="AQ1105" s="771" t="n">
        <f aca="false">A1105</f>
        <v>30</v>
      </c>
      <c r="AR1105" s="771" t="str">
        <f aca="false">C1105</f>
        <v>VARIABLE30</v>
      </c>
      <c r="AT1105" s="883"/>
    </row>
    <row r="1106" s="667" customFormat="true" ht="15" hidden="false" customHeight="false" outlineLevel="0" collapsed="false">
      <c r="A1106" s="884"/>
      <c r="B1106" s="884"/>
      <c r="C1106" s="884"/>
      <c r="D1106" s="785"/>
      <c r="E1106" s="785"/>
      <c r="F1106" s="785"/>
      <c r="G1106" s="785"/>
      <c r="H1106" s="785"/>
      <c r="K1106" s="785"/>
      <c r="L1106" s="785"/>
      <c r="M1106" s="810"/>
      <c r="N1106" s="810"/>
      <c r="O1106" s="810"/>
      <c r="T1106" s="708"/>
      <c r="U1106" s="708"/>
      <c r="Z1106" s="728"/>
      <c r="AP1106" s="729"/>
      <c r="AQ1106" s="628"/>
      <c r="AR1106" s="628"/>
      <c r="AS1106" s="628"/>
      <c r="AT1106" s="628"/>
      <c r="AU1106" s="809" t="e">
        <f aca="false">IF($AT$44="Region",'Advanced Controls'!$A$59,#REF!)</f>
        <v>#REF!</v>
      </c>
      <c r="AV1106" s="809"/>
      <c r="AW1106" s="628"/>
      <c r="AX1106" s="809" t="e">
        <f aca="false">IF($AT$44="Region",'Advanced Controls'!$A$60,#REF!)</f>
        <v>#REF!</v>
      </c>
      <c r="AY1106" s="809"/>
      <c r="AZ1106" s="628"/>
      <c r="BA1106" s="809" t="e">
        <f aca="false">IF($AT$44="Region",'Advanced Controls'!$A$61,#REF!)</f>
        <v>#REF!</v>
      </c>
      <c r="BB1106" s="809"/>
      <c r="BC1106" s="628"/>
      <c r="BD1106" s="809" t="e">
        <f aca="false">IF($AT$44="Region",'Advanced Controls'!$A$62,#REF!)</f>
        <v>#REF!</v>
      </c>
      <c r="BE1106" s="809"/>
      <c r="BF1106" s="628"/>
      <c r="BG1106" s="809" t="e">
        <f aca="false">IF($AT$44="Region",'Advanced Controls'!$A$63,#REF!)</f>
        <v>#REF!</v>
      </c>
      <c r="BH1106" s="809"/>
      <c r="BI1106" s="628"/>
      <c r="BJ1106" s="809" t="s">
        <v>80</v>
      </c>
      <c r="BK1106" s="809"/>
      <c r="BL1106" s="628"/>
      <c r="BM1106" s="809" t="s">
        <v>81</v>
      </c>
      <c r="BN1106" s="809"/>
      <c r="BO1106" s="628"/>
      <c r="BP1106" s="809" t="s">
        <v>82</v>
      </c>
      <c r="BQ1106" s="809"/>
      <c r="BR1106" s="628"/>
      <c r="BS1106" s="809" t="s">
        <v>83</v>
      </c>
      <c r="BT1106" s="809"/>
      <c r="BU1106" s="628"/>
      <c r="BV1106" s="729"/>
    </row>
    <row r="1107" s="667" customFormat="true" ht="45.75" hidden="false" customHeight="false" outlineLevel="0" collapsed="false">
      <c r="A1107" s="848" t="s">
        <v>329</v>
      </c>
      <c r="B1107" s="812" t="s">
        <v>104</v>
      </c>
      <c r="C1107" s="816" t="s">
        <v>330</v>
      </c>
      <c r="D1107" s="907" t="s">
        <v>331</v>
      </c>
      <c r="E1107" s="907" t="s">
        <v>332</v>
      </c>
      <c r="F1107" s="816" t="s">
        <v>333</v>
      </c>
      <c r="G1107" s="815" t="s">
        <v>326</v>
      </c>
      <c r="H1107" s="816" t="s">
        <v>334</v>
      </c>
      <c r="I1107" s="816" t="s">
        <v>335</v>
      </c>
      <c r="J1107" s="816" t="s">
        <v>336</v>
      </c>
      <c r="K1107" s="908" t="s">
        <v>337</v>
      </c>
      <c r="L1107" s="818" t="s">
        <v>338</v>
      </c>
      <c r="M1107" s="819" t="s">
        <v>339</v>
      </c>
      <c r="N1107" s="820" t="s">
        <v>340</v>
      </c>
      <c r="O1107" s="821" t="s">
        <v>341</v>
      </c>
      <c r="P1107" s="820" t="s">
        <v>342</v>
      </c>
      <c r="Q1107" s="807"/>
      <c r="R1107" s="822" t="s">
        <v>343</v>
      </c>
      <c r="S1107" s="823" t="s">
        <v>344</v>
      </c>
      <c r="T1107" s="824" t="s">
        <v>345</v>
      </c>
      <c r="U1107" s="823" t="s">
        <v>346</v>
      </c>
      <c r="V1107" s="825" t="s">
        <v>347</v>
      </c>
      <c r="W1107" s="807"/>
      <c r="X1107" s="807"/>
      <c r="Z1107" s="728"/>
      <c r="AP1107" s="729"/>
      <c r="AQ1107" s="807"/>
      <c r="AR1107" s="807"/>
      <c r="AS1107" s="825" t="s">
        <v>348</v>
      </c>
      <c r="AT1107" s="807"/>
      <c r="AU1107" s="826" t="s">
        <v>344</v>
      </c>
      <c r="AV1107" s="827" t="s">
        <v>345</v>
      </c>
      <c r="AW1107" s="807"/>
      <c r="AX1107" s="826" t="s">
        <v>344</v>
      </c>
      <c r="AY1107" s="827" t="s">
        <v>345</v>
      </c>
      <c r="AZ1107" s="807"/>
      <c r="BA1107" s="826" t="s">
        <v>344</v>
      </c>
      <c r="BB1107" s="827" t="s">
        <v>345</v>
      </c>
      <c r="BC1107" s="807"/>
      <c r="BD1107" s="826" t="s">
        <v>344</v>
      </c>
      <c r="BE1107" s="827" t="s">
        <v>345</v>
      </c>
      <c r="BF1107" s="807"/>
      <c r="BG1107" s="826" t="s">
        <v>344</v>
      </c>
      <c r="BH1107" s="827" t="s">
        <v>345</v>
      </c>
      <c r="BI1107" s="807"/>
      <c r="BJ1107" s="826" t="s">
        <v>344</v>
      </c>
      <c r="BK1107" s="827" t="s">
        <v>345</v>
      </c>
      <c r="BL1107" s="807"/>
      <c r="BM1107" s="826" t="s">
        <v>344</v>
      </c>
      <c r="BN1107" s="827" t="s">
        <v>345</v>
      </c>
      <c r="BO1107" s="807"/>
      <c r="BP1107" s="826" t="s">
        <v>344</v>
      </c>
      <c r="BQ1107" s="827" t="s">
        <v>345</v>
      </c>
      <c r="BR1107" s="807"/>
      <c r="BS1107" s="826" t="s">
        <v>344</v>
      </c>
      <c r="BT1107" s="827" t="s">
        <v>345</v>
      </c>
      <c r="BU1107" s="807"/>
      <c r="BV1107" s="729"/>
    </row>
    <row r="1108" s="667" customFormat="true" ht="15" hidden="false" customHeight="false" outlineLevel="0" collapsed="false">
      <c r="A1108" s="828" t="n">
        <v>1</v>
      </c>
      <c r="B1108" s="829" t="str">
        <f aca="false">CONCATENATE(E1108,": ",C1108)</f>
        <v>: </v>
      </c>
      <c r="C1108" s="831"/>
      <c r="D1108" s="831"/>
      <c r="E1108" s="831"/>
      <c r="F1108" s="871"/>
      <c r="G1108" s="831"/>
      <c r="H1108" s="832"/>
      <c r="I1108" s="830"/>
      <c r="J1108" s="830"/>
      <c r="K1108" s="834"/>
      <c r="L1108" s="834"/>
      <c r="M1108" s="835"/>
      <c r="N1108" s="837"/>
      <c r="O1108" s="837"/>
      <c r="P1108" s="833"/>
      <c r="Q1108" s="838"/>
      <c r="R1108" s="839"/>
      <c r="S1108" s="840" t="str">
        <f aca="false">IF(R1108="Y","",IF(AND(M1108="",K1108=""),"",IF(M1108="",K1108,M1108)))</f>
        <v/>
      </c>
      <c r="T1108" s="841" t="str">
        <f aca="false">IF(S1108="","",IF($S$1136="Y",U1108,IF(S1108&gt;=$S$1128-$AB$35*$S$1132,IF(S1108&lt;=$S$1128+$AB$35*$S$1132,S1108,""),"")))</f>
        <v/>
      </c>
      <c r="U1108" s="840" t="str">
        <f aca="false">IF(R1108="Y","",IF(AND(M1108="",K1108=""),"",IF(M1108="",K1108*O1108,M1108*O1108)))</f>
        <v/>
      </c>
      <c r="V1108" s="842" t="str">
        <f aca="false">IF(AND(N1108="",L1108=""),"",IF(N1108="",L1108,N1108))</f>
        <v/>
      </c>
      <c r="W1108" s="628"/>
      <c r="X1108" s="628"/>
      <c r="Z1108" s="728"/>
      <c r="AP1108" s="729"/>
      <c r="AQ1108" s="628"/>
      <c r="AR1108" s="628"/>
      <c r="AS1108" s="843" t="str">
        <f aca="false">$U1108</f>
        <v/>
      </c>
      <c r="AT1108" s="628"/>
      <c r="AU1108" s="843" t="e">
        <f aca="false">IF($AT$44="region",IF($E1108=AU$762,$S1108,""),IF($G1108=AU$762,$S1108,""))</f>
        <v>#REF!</v>
      </c>
      <c r="AV1108" s="843" t="e">
        <f aca="false">IF($AT$44="Region",IF($E1108=AU$762,$T1108,""),IF($G1108=AU$762,$T1108,""))</f>
        <v>#REF!</v>
      </c>
      <c r="AW1108" s="628"/>
      <c r="AX1108" s="843" t="e">
        <f aca="false">IF($AT$44="region",IF($E1108=AX$762,$S1108,""),IF($G1108=AX$762,$S1108,""))</f>
        <v>#REF!</v>
      </c>
      <c r="AY1108" s="843" t="e">
        <f aca="false">IF($AT$44="Region",IF($E1108=AX$762,$T1108,""),IF($G1108=AX$762,$T1108,""))</f>
        <v>#REF!</v>
      </c>
      <c r="AZ1108" s="628"/>
      <c r="BA1108" s="843" t="e">
        <f aca="false">IF($AT$44="region",IF($E1108=BA$762,$S1108,""),IF($G1108=BA$762,$S1108,""))</f>
        <v>#REF!</v>
      </c>
      <c r="BB1108" s="843" t="e">
        <f aca="false">IF($AT$44="Region",IF($E1108=BA$762,$T1108,""),IF($G1108=BA$762,$T1108,""))</f>
        <v>#REF!</v>
      </c>
      <c r="BC1108" s="628"/>
      <c r="BD1108" s="843" t="e">
        <f aca="false">IF($AT$44="region",IF($E1108=BD$762,$S1108,""),IF($G1108=BD$762,$S1108,""))</f>
        <v>#REF!</v>
      </c>
      <c r="BE1108" s="843" t="e">
        <f aca="false">IF($AT$44="Region",IF($E1108=BD$762,$T1108,""),IF($G1108=BD$762,$T1108,""))</f>
        <v>#REF!</v>
      </c>
      <c r="BF1108" s="628"/>
      <c r="BG1108" s="843" t="e">
        <f aca="false">IF($AT$44="region",IF($E1108=BG$762,$S1108,""),IF($G1108=BG$762,$S1108,""))</f>
        <v>#REF!</v>
      </c>
      <c r="BH1108" s="843" t="e">
        <f aca="false">IF($AT$44="Region",IF($E1108=BG$762,$T1108,""),IF($G1108=BG$762,$T1108,""))</f>
        <v>#REF!</v>
      </c>
      <c r="BI1108" s="628"/>
      <c r="BJ1108" s="843" t="str">
        <f aca="false">IF($E1108=$BJ$47,S1108,"")</f>
        <v/>
      </c>
      <c r="BK1108" s="843" t="str">
        <f aca="false">IF($E1108=$BJ$47,T1108,"")</f>
        <v/>
      </c>
      <c r="BL1108" s="628"/>
      <c r="BM1108" s="843" t="str">
        <f aca="false">IF($E1108=$BM$47,S1108,"")</f>
        <v/>
      </c>
      <c r="BN1108" s="843" t="str">
        <f aca="false">IF($E1108=$BM$47,T1108,"")</f>
        <v/>
      </c>
      <c r="BO1108" s="628"/>
      <c r="BP1108" s="843" t="str">
        <f aca="false">IF($E1108=$BP$47,S1108,"")</f>
        <v/>
      </c>
      <c r="BQ1108" s="843" t="str">
        <f aca="false">IF($E1108=$BP$47,T1108,"")</f>
        <v/>
      </c>
      <c r="BR1108" s="628"/>
      <c r="BS1108" s="843" t="str">
        <f aca="false">IF($E1108=$BS$47,S1108,"")</f>
        <v/>
      </c>
      <c r="BT1108" s="843" t="str">
        <f aca="false">IF($E1108=$BS$47,T1108,"")</f>
        <v/>
      </c>
      <c r="BU1108" s="628"/>
      <c r="BV1108" s="729"/>
    </row>
    <row r="1109" s="667" customFormat="true" ht="15" hidden="false" customHeight="false" outlineLevel="0" collapsed="false">
      <c r="A1109" s="828" t="n">
        <v>2</v>
      </c>
      <c r="B1109" s="829" t="str">
        <f aca="false">CONCATENATE(E1109,": ",C1109)</f>
        <v>: </v>
      </c>
      <c r="C1109" s="831"/>
      <c r="D1109" s="831"/>
      <c r="E1109" s="831"/>
      <c r="F1109" s="831"/>
      <c r="G1109" s="831"/>
      <c r="H1109" s="832"/>
      <c r="I1109" s="830"/>
      <c r="J1109" s="830"/>
      <c r="K1109" s="837"/>
      <c r="L1109" s="834"/>
      <c r="M1109" s="835"/>
      <c r="N1109" s="837"/>
      <c r="O1109" s="837"/>
      <c r="P1109" s="833"/>
      <c r="Q1109" s="838"/>
      <c r="R1109" s="839"/>
      <c r="S1109" s="840" t="str">
        <f aca="false">IF(R1109="Y","",IF(AND(M1109="",K1109=""),"",IF(M1109="",K1109,M1109)))</f>
        <v/>
      </c>
      <c r="T1109" s="841" t="str">
        <f aca="false">IF(S1109="","",IF($S$1136="Y",U1109,IF(S1109&gt;=$S$1128-$AB$35*$S$1132,IF(S1109&lt;=$S$1128+$AB$35*$S$1132,S1109,""),"")))</f>
        <v/>
      </c>
      <c r="U1109" s="840" t="str">
        <f aca="false">IF(R1109="Y","",IF(AND(M1109="",K1109=""),"",IF(M1109="",K1109*O1109,M1109*O1109)))</f>
        <v/>
      </c>
      <c r="V1109" s="842" t="str">
        <f aca="false">IF(AND(N1109="",L1109=""),"",IF(N1109="",L1109,N1109))</f>
        <v/>
      </c>
      <c r="W1109" s="628"/>
      <c r="X1109" s="628"/>
      <c r="Z1109" s="728"/>
      <c r="AP1109" s="729"/>
      <c r="AQ1109" s="628"/>
      <c r="AR1109" s="628"/>
      <c r="AS1109" s="844"/>
      <c r="AT1109" s="628"/>
      <c r="AU1109" s="843" t="e">
        <f aca="false">IF($AT$44="region",IF($E1109=AU$762,$S1109,""),IF($G1109=AU$762,$S1109,""))</f>
        <v>#REF!</v>
      </c>
      <c r="AV1109" s="843" t="e">
        <f aca="false">IF($AT$44="Region",IF($E1109=AU$762,$T1109,""),IF($G1109=AU$762,$T1109,""))</f>
        <v>#REF!</v>
      </c>
      <c r="AW1109" s="628"/>
      <c r="AX1109" s="843" t="e">
        <f aca="false">IF($AT$44="region",IF($E1109=AX$762,$S1109,""),IF($G1109=AX$762,$S1109,""))</f>
        <v>#REF!</v>
      </c>
      <c r="AY1109" s="843" t="e">
        <f aca="false">IF($AT$44="Region",IF($E1109=AX$762,$T1109,""),IF($G1109=AX$762,$T1109,""))</f>
        <v>#REF!</v>
      </c>
      <c r="AZ1109" s="628"/>
      <c r="BA1109" s="843" t="e">
        <f aca="false">IF($AT$44="region",IF($E1109=BA$762,$S1109,""),IF($G1109=BA$762,$S1109,""))</f>
        <v>#REF!</v>
      </c>
      <c r="BB1109" s="843" t="e">
        <f aca="false">IF($AT$44="Region",IF($E1109=BA$762,$T1109,""),IF($G1109=BA$762,$T1109,""))</f>
        <v>#REF!</v>
      </c>
      <c r="BC1109" s="628"/>
      <c r="BD1109" s="843" t="e">
        <f aca="false">IF($AT$44="region",IF($E1109=BD$762,$S1109,""),IF($G1109=BD$762,$S1109,""))</f>
        <v>#REF!</v>
      </c>
      <c r="BE1109" s="843" t="e">
        <f aca="false">IF($AT$44="Region",IF($E1109=BD$762,$T1109,""),IF($G1109=BD$762,$T1109,""))</f>
        <v>#REF!</v>
      </c>
      <c r="BF1109" s="628"/>
      <c r="BG1109" s="843" t="e">
        <f aca="false">IF($AT$44="region",IF($E1109=BG$762,$S1109,""),IF($G1109=BG$762,$S1109,""))</f>
        <v>#REF!</v>
      </c>
      <c r="BH1109" s="843" t="e">
        <f aca="false">IF($AT$44="Region",IF($E1109=BG$762,$T1109,""),IF($G1109=BG$762,$T1109,""))</f>
        <v>#REF!</v>
      </c>
      <c r="BI1109" s="628"/>
      <c r="BJ1109" s="843" t="str">
        <f aca="false">IF($E1109=$BJ$47,S1109,"")</f>
        <v/>
      </c>
      <c r="BK1109" s="843" t="str">
        <f aca="false">IF($E1109=$BJ$47,T1109,"")</f>
        <v/>
      </c>
      <c r="BL1109" s="628"/>
      <c r="BM1109" s="843" t="str">
        <f aca="false">IF($E1109=$BM$47,S1109,"")</f>
        <v/>
      </c>
      <c r="BN1109" s="843" t="str">
        <f aca="false">IF($E1109=$BM$47,T1109,"")</f>
        <v/>
      </c>
      <c r="BO1109" s="628"/>
      <c r="BP1109" s="843" t="str">
        <f aca="false">IF($E1109=$BP$47,S1109,"")</f>
        <v/>
      </c>
      <c r="BQ1109" s="843" t="str">
        <f aca="false">IF($E1109=$BP$47,T1109,"")</f>
        <v/>
      </c>
      <c r="BR1109" s="628"/>
      <c r="BS1109" s="843" t="str">
        <f aca="false">IF($E1109=$BS$47,S1109,"")</f>
        <v/>
      </c>
      <c r="BT1109" s="843" t="str">
        <f aca="false">IF($E1109=$BS$47,T1109,"")</f>
        <v/>
      </c>
      <c r="BU1109" s="628"/>
      <c r="BV1109" s="729"/>
    </row>
    <row r="1110" s="667" customFormat="true" ht="15" hidden="false" customHeight="false" outlineLevel="0" collapsed="false">
      <c r="A1110" s="828" t="n">
        <v>3</v>
      </c>
      <c r="B1110" s="829" t="str">
        <f aca="false">CONCATENATE(E1110,": ",C1110)</f>
        <v>: </v>
      </c>
      <c r="C1110" s="830"/>
      <c r="D1110" s="830"/>
      <c r="E1110" s="831"/>
      <c r="F1110" s="830"/>
      <c r="G1110" s="831"/>
      <c r="H1110" s="832"/>
      <c r="I1110" s="830"/>
      <c r="J1110" s="830"/>
      <c r="K1110" s="833"/>
      <c r="L1110" s="834"/>
      <c r="M1110" s="835"/>
      <c r="N1110" s="837"/>
      <c r="O1110" s="837"/>
      <c r="P1110" s="833"/>
      <c r="Q1110" s="838"/>
      <c r="R1110" s="839"/>
      <c r="S1110" s="840" t="str">
        <f aca="false">IF(R1110="Y","",IF(AND(M1110="",K1110=""),"",IF(M1110="",K1110,M1110)))</f>
        <v/>
      </c>
      <c r="T1110" s="841" t="str">
        <f aca="false">IF(S1110="","",IF($S$1136="Y",U1110,IF(S1110&gt;=$S$1128-$AB$35*$S$1132,IF(S1110&lt;=$S$1128+$AB$35*$S$1132,S1110,""),"")))</f>
        <v/>
      </c>
      <c r="U1110" s="840" t="str">
        <f aca="false">IF(R1110="Y","",IF(AND(M1110="",K1110=""),"",IF(M1110="",K1110*O1110,M1110*O1110)))</f>
        <v/>
      </c>
      <c r="V1110" s="842" t="str">
        <f aca="false">IF(AND(N1110="",L1110=""),"",IF(N1110="",L1110,N1110))</f>
        <v/>
      </c>
      <c r="W1110" s="628"/>
      <c r="X1110" s="628"/>
      <c r="Z1110" s="728"/>
      <c r="AP1110" s="729"/>
      <c r="AQ1110" s="628"/>
      <c r="AR1110" s="628"/>
      <c r="AS1110" s="810"/>
      <c r="AT1110" s="628"/>
      <c r="AU1110" s="843" t="e">
        <f aca="false">IF($AT$44="region",IF($E1110=AU$762,$S1110,""),IF($G1110=AU$762,$S1110,""))</f>
        <v>#REF!</v>
      </c>
      <c r="AV1110" s="843" t="e">
        <f aca="false">IF($AT$44="Region",IF($E1110=AU$762,$T1110,""),IF($G1110=AU$762,$T1110,""))</f>
        <v>#REF!</v>
      </c>
      <c r="AW1110" s="628"/>
      <c r="AX1110" s="843" t="e">
        <f aca="false">IF($AT$44="region",IF($E1110=AX$762,$S1110,""),IF($G1110=AX$762,$S1110,""))</f>
        <v>#REF!</v>
      </c>
      <c r="AY1110" s="843" t="e">
        <f aca="false">IF($AT$44="Region",IF($E1110=AX$762,$T1110,""),IF($G1110=AX$762,$T1110,""))</f>
        <v>#REF!</v>
      </c>
      <c r="AZ1110" s="628"/>
      <c r="BA1110" s="843" t="e">
        <f aca="false">IF($AT$44="region",IF($E1110=BA$762,$S1110,""),IF($G1110=BA$762,$S1110,""))</f>
        <v>#REF!</v>
      </c>
      <c r="BB1110" s="843" t="e">
        <f aca="false">IF($AT$44="Region",IF($E1110=BA$762,$T1110,""),IF($G1110=BA$762,$T1110,""))</f>
        <v>#REF!</v>
      </c>
      <c r="BC1110" s="628"/>
      <c r="BD1110" s="843" t="e">
        <f aca="false">IF($AT$44="region",IF($E1110=BD$762,$S1110,""),IF($G1110=BD$762,$S1110,""))</f>
        <v>#REF!</v>
      </c>
      <c r="BE1110" s="843" t="e">
        <f aca="false">IF($AT$44="Region",IF($E1110=BD$762,$T1110,""),IF($G1110=BD$762,$T1110,""))</f>
        <v>#REF!</v>
      </c>
      <c r="BF1110" s="628"/>
      <c r="BG1110" s="843" t="e">
        <f aca="false">IF($AT$44="region",IF($E1110=BG$762,$S1110,""),IF($G1110=BG$762,$S1110,""))</f>
        <v>#REF!</v>
      </c>
      <c r="BH1110" s="843" t="e">
        <f aca="false">IF($AT$44="Region",IF($E1110=BG$762,$T1110,""),IF($G1110=BG$762,$T1110,""))</f>
        <v>#REF!</v>
      </c>
      <c r="BI1110" s="628"/>
      <c r="BJ1110" s="843" t="str">
        <f aca="false">IF($E1110=$BJ$47,S1110,"")</f>
        <v/>
      </c>
      <c r="BK1110" s="843" t="str">
        <f aca="false">IF($E1110=$BJ$47,T1110,"")</f>
        <v/>
      </c>
      <c r="BL1110" s="628"/>
      <c r="BM1110" s="843" t="str">
        <f aca="false">IF($E1110=$BM$47,S1110,"")</f>
        <v/>
      </c>
      <c r="BN1110" s="843" t="str">
        <f aca="false">IF($E1110=$BM$47,T1110,"")</f>
        <v/>
      </c>
      <c r="BO1110" s="628"/>
      <c r="BP1110" s="843" t="str">
        <f aca="false">IF($E1110=$BP$47,S1110,"")</f>
        <v/>
      </c>
      <c r="BQ1110" s="843" t="str">
        <f aca="false">IF($E1110=$BP$47,T1110,"")</f>
        <v/>
      </c>
      <c r="BR1110" s="628"/>
      <c r="BS1110" s="843" t="str">
        <f aca="false">IF($E1110=$BS$47,S1110,"")</f>
        <v/>
      </c>
      <c r="BT1110" s="843" t="str">
        <f aca="false">IF($E1110=$BS$47,T1110,"")</f>
        <v/>
      </c>
      <c r="BU1110" s="628"/>
      <c r="BV1110" s="729"/>
    </row>
    <row r="1111" s="667" customFormat="true" ht="15" hidden="false" customHeight="false" outlineLevel="0" collapsed="false">
      <c r="A1111" s="828" t="n">
        <v>4</v>
      </c>
      <c r="B1111" s="829" t="str">
        <f aca="false">CONCATENATE(E1111,": ",C1111)</f>
        <v>: </v>
      </c>
      <c r="C1111" s="830"/>
      <c r="D1111" s="830"/>
      <c r="E1111" s="831"/>
      <c r="F1111" s="830"/>
      <c r="G1111" s="831"/>
      <c r="H1111" s="832"/>
      <c r="I1111" s="830"/>
      <c r="J1111" s="830"/>
      <c r="K1111" s="833"/>
      <c r="L1111" s="834"/>
      <c r="M1111" s="835"/>
      <c r="N1111" s="837"/>
      <c r="O1111" s="837"/>
      <c r="P1111" s="833"/>
      <c r="Q1111" s="838"/>
      <c r="R1111" s="839"/>
      <c r="S1111" s="840" t="str">
        <f aca="false">IF(R1111="Y","",IF(AND(M1111="",K1111=""),"",IF(M1111="",K1111,M1111)))</f>
        <v/>
      </c>
      <c r="T1111" s="841" t="str">
        <f aca="false">IF(S1111="","",IF($S$1136="Y",U1111,IF(S1111&gt;=$S$1128-$AB$35*$S$1132,IF(S1111&lt;=$S$1128+$AB$35*$S$1132,S1111,""),"")))</f>
        <v/>
      </c>
      <c r="U1111" s="840" t="str">
        <f aca="false">IF(R1111="Y","",IF(AND(M1111="",K1111=""),"",IF(M1111="",K1111*O1111,M1111*O1111)))</f>
        <v/>
      </c>
      <c r="V1111" s="842" t="str">
        <f aca="false">IF(AND(N1111="",L1111=""),"",IF(N1111="",L1111,N1111))</f>
        <v/>
      </c>
      <c r="W1111" s="628"/>
      <c r="X1111" s="628"/>
      <c r="Z1111" s="728"/>
      <c r="AP1111" s="729"/>
      <c r="AQ1111" s="628"/>
      <c r="AR1111" s="628"/>
      <c r="AS1111" s="844"/>
      <c r="AT1111" s="628"/>
      <c r="AU1111" s="843" t="e">
        <f aca="false">IF($AT$44="region",IF($E1111=AU$762,$S1111,""),IF($G1111=AU$762,$S1111,""))</f>
        <v>#REF!</v>
      </c>
      <c r="AV1111" s="843" t="e">
        <f aca="false">IF($AT$44="Region",IF($E1111=AU$762,$T1111,""),IF($G1111=AU$762,$T1111,""))</f>
        <v>#REF!</v>
      </c>
      <c r="AW1111" s="628"/>
      <c r="AX1111" s="843" t="e">
        <f aca="false">IF($AT$44="region",IF($E1111=AX$762,$S1111,""),IF($G1111=AX$762,$S1111,""))</f>
        <v>#REF!</v>
      </c>
      <c r="AY1111" s="843" t="e">
        <f aca="false">IF($AT$44="Region",IF($E1111=AX$762,$T1111,""),IF($G1111=AX$762,$T1111,""))</f>
        <v>#REF!</v>
      </c>
      <c r="AZ1111" s="628"/>
      <c r="BA1111" s="843" t="e">
        <f aca="false">IF($AT$44="region",IF($E1111=BA$762,$S1111,""),IF($G1111=BA$762,$S1111,""))</f>
        <v>#REF!</v>
      </c>
      <c r="BB1111" s="843" t="e">
        <f aca="false">IF($AT$44="Region",IF($E1111=BA$762,$T1111,""),IF($G1111=BA$762,$T1111,""))</f>
        <v>#REF!</v>
      </c>
      <c r="BC1111" s="628"/>
      <c r="BD1111" s="843" t="e">
        <f aca="false">IF($AT$44="region",IF($E1111=BD$762,$S1111,""),IF($G1111=BD$762,$S1111,""))</f>
        <v>#REF!</v>
      </c>
      <c r="BE1111" s="843" t="e">
        <f aca="false">IF($AT$44="Region",IF($E1111=BD$762,$T1111,""),IF($G1111=BD$762,$T1111,""))</f>
        <v>#REF!</v>
      </c>
      <c r="BF1111" s="628"/>
      <c r="BG1111" s="843" t="e">
        <f aca="false">IF($AT$44="region",IF($E1111=BG$762,$S1111,""),IF($G1111=BG$762,$S1111,""))</f>
        <v>#REF!</v>
      </c>
      <c r="BH1111" s="843" t="e">
        <f aca="false">IF($AT$44="Region",IF($E1111=BG$762,$T1111,""),IF($G1111=BG$762,$T1111,""))</f>
        <v>#REF!</v>
      </c>
      <c r="BI1111" s="628"/>
      <c r="BJ1111" s="843" t="str">
        <f aca="false">IF($E1111=$BJ$47,S1111,"")</f>
        <v/>
      </c>
      <c r="BK1111" s="843" t="str">
        <f aca="false">IF($E1111=$BJ$47,T1111,"")</f>
        <v/>
      </c>
      <c r="BL1111" s="628"/>
      <c r="BM1111" s="843" t="str">
        <f aca="false">IF($E1111=$BM$47,S1111,"")</f>
        <v/>
      </c>
      <c r="BN1111" s="843" t="str">
        <f aca="false">IF($E1111=$BM$47,T1111,"")</f>
        <v/>
      </c>
      <c r="BO1111" s="628"/>
      <c r="BP1111" s="843" t="str">
        <f aca="false">IF($E1111=$BP$47,S1111,"")</f>
        <v/>
      </c>
      <c r="BQ1111" s="843" t="str">
        <f aca="false">IF($E1111=$BP$47,T1111,"")</f>
        <v/>
      </c>
      <c r="BR1111" s="628"/>
      <c r="BS1111" s="843" t="str">
        <f aca="false">IF($E1111=$BS$47,S1111,"")</f>
        <v/>
      </c>
      <c r="BT1111" s="843" t="str">
        <f aca="false">IF($E1111=$BS$47,T1111,"")</f>
        <v/>
      </c>
      <c r="BU1111" s="628"/>
      <c r="BV1111" s="729"/>
    </row>
    <row r="1112" s="667" customFormat="true" ht="15" hidden="false" customHeight="false" outlineLevel="0" collapsed="false">
      <c r="A1112" s="828" t="n">
        <v>5</v>
      </c>
      <c r="B1112" s="829" t="str">
        <f aca="false">CONCATENATE(E1112,": ",C1112)</f>
        <v>: </v>
      </c>
      <c r="C1112" s="830"/>
      <c r="D1112" s="830"/>
      <c r="E1112" s="831"/>
      <c r="F1112" s="830"/>
      <c r="G1112" s="831"/>
      <c r="H1112" s="832"/>
      <c r="I1112" s="830"/>
      <c r="J1112" s="830"/>
      <c r="K1112" s="833"/>
      <c r="L1112" s="834"/>
      <c r="M1112" s="835"/>
      <c r="N1112" s="837"/>
      <c r="O1112" s="837"/>
      <c r="P1112" s="833"/>
      <c r="Q1112" s="838"/>
      <c r="R1112" s="839"/>
      <c r="S1112" s="840" t="str">
        <f aca="false">IF(R1112="Y","",IF(AND(M1112="",K1112=""),"",IF(M1112="",K1112,M1112)))</f>
        <v/>
      </c>
      <c r="T1112" s="841" t="str">
        <f aca="false">IF(S1112="","",IF($S$1136="Y",U1112,IF(S1112&gt;=$S$1128-$AB$35*$S$1132,IF(S1112&lt;=$S$1128+$AB$35*$S$1132,S1112,""),"")))</f>
        <v/>
      </c>
      <c r="U1112" s="840" t="str">
        <f aca="false">IF(R1112="Y","",IF(AND(M1112="",K1112=""),"",IF(M1112="",K1112*O1112,M1112*O1112)))</f>
        <v/>
      </c>
      <c r="V1112" s="842" t="str">
        <f aca="false">IF(AND(N1112="",L1112=""),"",IF(N1112="",L1112,N1112))</f>
        <v/>
      </c>
      <c r="W1112" s="628"/>
      <c r="X1112" s="628"/>
      <c r="Z1112" s="728"/>
      <c r="AP1112" s="729"/>
      <c r="AQ1112" s="628"/>
      <c r="AR1112" s="628"/>
      <c r="AS1112" s="844"/>
      <c r="AT1112" s="628"/>
      <c r="AU1112" s="843" t="e">
        <f aca="false">IF($AT$44="region",IF($E1112=AU$762,$S1112,""),IF($G1112=AU$762,$S1112,""))</f>
        <v>#REF!</v>
      </c>
      <c r="AV1112" s="843" t="e">
        <f aca="false">IF($AT$44="Region",IF($E1112=AU$762,$T1112,""),IF($G1112=AU$762,$T1112,""))</f>
        <v>#REF!</v>
      </c>
      <c r="AW1112" s="628"/>
      <c r="AX1112" s="843" t="e">
        <f aca="false">IF($AT$44="region",IF($E1112=AX$762,$S1112,""),IF($G1112=AX$762,$S1112,""))</f>
        <v>#REF!</v>
      </c>
      <c r="AY1112" s="843" t="e">
        <f aca="false">IF($AT$44="Region",IF($E1112=AX$762,$T1112,""),IF($G1112=AX$762,$T1112,""))</f>
        <v>#REF!</v>
      </c>
      <c r="AZ1112" s="628"/>
      <c r="BA1112" s="843" t="e">
        <f aca="false">IF($AT$44="region",IF($E1112=BA$762,$S1112,""),IF($G1112=BA$762,$S1112,""))</f>
        <v>#REF!</v>
      </c>
      <c r="BB1112" s="843" t="e">
        <f aca="false">IF($AT$44="Region",IF($E1112=BA$762,$T1112,""),IF($G1112=BA$762,$T1112,""))</f>
        <v>#REF!</v>
      </c>
      <c r="BC1112" s="628"/>
      <c r="BD1112" s="843" t="e">
        <f aca="false">IF($AT$44="region",IF($E1112=BD$762,$S1112,""),IF($G1112=BD$762,$S1112,""))</f>
        <v>#REF!</v>
      </c>
      <c r="BE1112" s="843" t="e">
        <f aca="false">IF($AT$44="Region",IF($E1112=BD$762,$T1112,""),IF($G1112=BD$762,$T1112,""))</f>
        <v>#REF!</v>
      </c>
      <c r="BF1112" s="628"/>
      <c r="BG1112" s="843" t="e">
        <f aca="false">IF($AT$44="region",IF($E1112=BG$762,$S1112,""),IF($G1112=BG$762,$S1112,""))</f>
        <v>#REF!</v>
      </c>
      <c r="BH1112" s="843" t="e">
        <f aca="false">IF($AT$44="Region",IF($E1112=BG$762,$T1112,""),IF($G1112=BG$762,$T1112,""))</f>
        <v>#REF!</v>
      </c>
      <c r="BI1112" s="628"/>
      <c r="BJ1112" s="843" t="str">
        <f aca="false">IF($E1112=$BJ$47,S1112,"")</f>
        <v/>
      </c>
      <c r="BK1112" s="843" t="str">
        <f aca="false">IF($E1112=$BJ$47,T1112,"")</f>
        <v/>
      </c>
      <c r="BL1112" s="628"/>
      <c r="BM1112" s="843" t="str">
        <f aca="false">IF($E1112=$BM$47,S1112,"")</f>
        <v/>
      </c>
      <c r="BN1112" s="843" t="str">
        <f aca="false">IF($E1112=$BM$47,T1112,"")</f>
        <v/>
      </c>
      <c r="BO1112" s="628"/>
      <c r="BP1112" s="843" t="str">
        <f aca="false">IF($E1112=$BP$47,S1112,"")</f>
        <v/>
      </c>
      <c r="BQ1112" s="843" t="str">
        <f aca="false">IF($E1112=$BP$47,T1112,"")</f>
        <v/>
      </c>
      <c r="BR1112" s="628"/>
      <c r="BS1112" s="843" t="str">
        <f aca="false">IF($E1112=$BS$47,S1112,"")</f>
        <v/>
      </c>
      <c r="BT1112" s="843" t="str">
        <f aca="false">IF($E1112=$BS$47,T1112,"")</f>
        <v/>
      </c>
      <c r="BU1112" s="628"/>
      <c r="BV1112" s="729"/>
    </row>
    <row r="1113" s="667" customFormat="true" ht="15" hidden="false" customHeight="false" outlineLevel="0" collapsed="false">
      <c r="A1113" s="828" t="n">
        <v>6</v>
      </c>
      <c r="B1113" s="829" t="str">
        <f aca="false">CONCATENATE(E1113,": ",C1113)</f>
        <v>: </v>
      </c>
      <c r="C1113" s="830"/>
      <c r="D1113" s="830"/>
      <c r="E1113" s="831"/>
      <c r="F1113" s="830"/>
      <c r="G1113" s="831"/>
      <c r="H1113" s="832"/>
      <c r="I1113" s="830"/>
      <c r="J1113" s="830"/>
      <c r="K1113" s="833"/>
      <c r="L1113" s="834"/>
      <c r="M1113" s="835"/>
      <c r="N1113" s="837"/>
      <c r="O1113" s="837"/>
      <c r="P1113" s="833"/>
      <c r="Q1113" s="838"/>
      <c r="R1113" s="839"/>
      <c r="S1113" s="840" t="str">
        <f aca="false">IF(R1113="Y","",IF(AND(M1113="",K1113=""),"",IF(M1113="",K1113,M1113)))</f>
        <v/>
      </c>
      <c r="T1113" s="841" t="str">
        <f aca="false">IF(S1113="","",IF($S$1136="Y",U1113,IF(S1113&gt;=$S$1128-$AB$35*$S$1132,IF(S1113&lt;=$S$1128+$AB$35*$S$1132,S1113,""),"")))</f>
        <v/>
      </c>
      <c r="U1113" s="840" t="str">
        <f aca="false">IF(R1113="Y","",IF(AND(M1113="",K1113=""),"",IF(M1113="",K1113*O1113,M1113*O1113)))</f>
        <v/>
      </c>
      <c r="V1113" s="842" t="str">
        <f aca="false">IF(AND(N1113="",L1113=""),"",IF(N1113="",L1113,N1113))</f>
        <v/>
      </c>
      <c r="W1113" s="628"/>
      <c r="X1113" s="628"/>
      <c r="Z1113" s="728"/>
      <c r="AP1113" s="729"/>
      <c r="AQ1113" s="628"/>
      <c r="AR1113" s="628"/>
      <c r="AS1113" s="844"/>
      <c r="AT1113" s="628"/>
      <c r="AU1113" s="843" t="e">
        <f aca="false">IF($AT$44="region",IF($E1113=AU$762,$S1113,""),IF($G1113=AU$762,$S1113,""))</f>
        <v>#REF!</v>
      </c>
      <c r="AV1113" s="843" t="e">
        <f aca="false">IF($AT$44="Region",IF($E1113=AU$762,$T1113,""),IF($G1113=AU$762,$T1113,""))</f>
        <v>#REF!</v>
      </c>
      <c r="AW1113" s="628"/>
      <c r="AX1113" s="843" t="e">
        <f aca="false">IF($AT$44="region",IF($E1113=AX$762,$S1113,""),IF($G1113=AX$762,$S1113,""))</f>
        <v>#REF!</v>
      </c>
      <c r="AY1113" s="843" t="e">
        <f aca="false">IF($AT$44="Region",IF($E1113=AX$762,$T1113,""),IF($G1113=AX$762,$T1113,""))</f>
        <v>#REF!</v>
      </c>
      <c r="AZ1113" s="628"/>
      <c r="BA1113" s="843" t="e">
        <f aca="false">IF($AT$44="region",IF($E1113=BA$762,$S1113,""),IF($G1113=BA$762,$S1113,""))</f>
        <v>#REF!</v>
      </c>
      <c r="BB1113" s="843" t="e">
        <f aca="false">IF($AT$44="Region",IF($E1113=BA$762,$T1113,""),IF($G1113=BA$762,$T1113,""))</f>
        <v>#REF!</v>
      </c>
      <c r="BC1113" s="628"/>
      <c r="BD1113" s="843" t="e">
        <f aca="false">IF($AT$44="region",IF($E1113=BD$762,$S1113,""),IF($G1113=BD$762,$S1113,""))</f>
        <v>#REF!</v>
      </c>
      <c r="BE1113" s="843" t="e">
        <f aca="false">IF($AT$44="Region",IF($E1113=BD$762,$T1113,""),IF($G1113=BD$762,$T1113,""))</f>
        <v>#REF!</v>
      </c>
      <c r="BF1113" s="628"/>
      <c r="BG1113" s="843" t="e">
        <f aca="false">IF($AT$44="region",IF($E1113=BG$762,$S1113,""),IF($G1113=BG$762,$S1113,""))</f>
        <v>#REF!</v>
      </c>
      <c r="BH1113" s="843" t="e">
        <f aca="false">IF($AT$44="Region",IF($E1113=BG$762,$T1113,""),IF($G1113=BG$762,$T1113,""))</f>
        <v>#REF!</v>
      </c>
      <c r="BI1113" s="628"/>
      <c r="BJ1113" s="843" t="str">
        <f aca="false">IF($E1113=$BJ$47,S1113,"")</f>
        <v/>
      </c>
      <c r="BK1113" s="843" t="str">
        <f aca="false">IF($E1113=$BJ$47,T1113,"")</f>
        <v/>
      </c>
      <c r="BL1113" s="628"/>
      <c r="BM1113" s="843" t="str">
        <f aca="false">IF($E1113=$BM$47,S1113,"")</f>
        <v/>
      </c>
      <c r="BN1113" s="843" t="str">
        <f aca="false">IF($E1113=$BM$47,T1113,"")</f>
        <v/>
      </c>
      <c r="BO1113" s="628"/>
      <c r="BP1113" s="843" t="str">
        <f aca="false">IF($E1113=$BP$47,S1113,"")</f>
        <v/>
      </c>
      <c r="BQ1113" s="843" t="str">
        <f aca="false">IF($E1113=$BP$47,T1113,"")</f>
        <v/>
      </c>
      <c r="BR1113" s="628"/>
      <c r="BS1113" s="843" t="str">
        <f aca="false">IF($E1113=$BS$47,S1113,"")</f>
        <v/>
      </c>
      <c r="BT1113" s="843" t="str">
        <f aca="false">IF($E1113=$BS$47,T1113,"")</f>
        <v/>
      </c>
      <c r="BU1113" s="628"/>
      <c r="BV1113" s="729"/>
    </row>
    <row r="1114" s="667" customFormat="true" ht="15" hidden="false" customHeight="false" outlineLevel="0" collapsed="false">
      <c r="A1114" s="828" t="n">
        <v>7</v>
      </c>
      <c r="B1114" s="829" t="str">
        <f aca="false">CONCATENATE(E1114,": ",C1114)</f>
        <v>: </v>
      </c>
      <c r="C1114" s="830"/>
      <c r="D1114" s="830"/>
      <c r="E1114" s="831"/>
      <c r="F1114" s="830"/>
      <c r="G1114" s="831"/>
      <c r="H1114" s="832"/>
      <c r="I1114" s="830"/>
      <c r="J1114" s="830"/>
      <c r="K1114" s="833"/>
      <c r="L1114" s="834"/>
      <c r="M1114" s="835"/>
      <c r="N1114" s="837"/>
      <c r="O1114" s="837"/>
      <c r="P1114" s="833"/>
      <c r="Q1114" s="838"/>
      <c r="R1114" s="839"/>
      <c r="S1114" s="840" t="str">
        <f aca="false">IF(R1114="Y","",IF(AND(M1114="",K1114=""),"",IF(M1114="",K1114,M1114)))</f>
        <v/>
      </c>
      <c r="T1114" s="841" t="str">
        <f aca="false">IF(S1114="","",IF($S$1136="Y",U1114,IF(S1114&gt;=$S$1128-$AB$35*$S$1132,IF(S1114&lt;=$S$1128+$AB$35*$S$1132,S1114,""),"")))</f>
        <v/>
      </c>
      <c r="U1114" s="840" t="str">
        <f aca="false">IF(R1114="Y","",IF(AND(M1114="",K1114=""),"",IF(M1114="",K1114*O1114,M1114*O1114)))</f>
        <v/>
      </c>
      <c r="V1114" s="842" t="str">
        <f aca="false">IF(AND(N1114="",L1114=""),"",IF(N1114="",L1114,N1114))</f>
        <v/>
      </c>
      <c r="W1114" s="628"/>
      <c r="X1114" s="628"/>
      <c r="Z1114" s="728"/>
      <c r="AP1114" s="729"/>
      <c r="AQ1114" s="628"/>
      <c r="AR1114" s="628"/>
      <c r="AS1114" s="844"/>
      <c r="AT1114" s="628"/>
      <c r="AU1114" s="843" t="e">
        <f aca="false">IF($AT$44="region",IF($E1114=AU$762,$S1114,""),IF($G1114=AU$762,$S1114,""))</f>
        <v>#REF!</v>
      </c>
      <c r="AV1114" s="843" t="e">
        <f aca="false">IF($AT$44="Region",IF($E1114=AU$762,$T1114,""),IF($G1114=AU$762,$T1114,""))</f>
        <v>#REF!</v>
      </c>
      <c r="AW1114" s="628"/>
      <c r="AX1114" s="843" t="e">
        <f aca="false">IF($AT$44="region",IF($E1114=AX$762,$S1114,""),IF($G1114=AX$762,$S1114,""))</f>
        <v>#REF!</v>
      </c>
      <c r="AY1114" s="843" t="e">
        <f aca="false">IF($AT$44="Region",IF($E1114=AX$762,$T1114,""),IF($G1114=AX$762,$T1114,""))</f>
        <v>#REF!</v>
      </c>
      <c r="AZ1114" s="628"/>
      <c r="BA1114" s="843" t="e">
        <f aca="false">IF($AT$44="region",IF($E1114=BA$762,$S1114,""),IF($G1114=BA$762,$S1114,""))</f>
        <v>#REF!</v>
      </c>
      <c r="BB1114" s="843" t="e">
        <f aca="false">IF($AT$44="Region",IF($E1114=BA$762,$T1114,""),IF($G1114=BA$762,$T1114,""))</f>
        <v>#REF!</v>
      </c>
      <c r="BC1114" s="628"/>
      <c r="BD1114" s="843" t="e">
        <f aca="false">IF($AT$44="region",IF($E1114=BD$762,$S1114,""),IF($G1114=BD$762,$S1114,""))</f>
        <v>#REF!</v>
      </c>
      <c r="BE1114" s="843" t="e">
        <f aca="false">IF($AT$44="Region",IF($E1114=BD$762,$T1114,""),IF($G1114=BD$762,$T1114,""))</f>
        <v>#REF!</v>
      </c>
      <c r="BF1114" s="628"/>
      <c r="BG1114" s="843" t="e">
        <f aca="false">IF($AT$44="region",IF($E1114=BG$762,$S1114,""),IF($G1114=BG$762,$S1114,""))</f>
        <v>#REF!</v>
      </c>
      <c r="BH1114" s="843" t="e">
        <f aca="false">IF($AT$44="Region",IF($E1114=BG$762,$T1114,""),IF($G1114=BG$762,$T1114,""))</f>
        <v>#REF!</v>
      </c>
      <c r="BI1114" s="628"/>
      <c r="BJ1114" s="843" t="str">
        <f aca="false">IF($E1114=$BJ$47,S1114,"")</f>
        <v/>
      </c>
      <c r="BK1114" s="843" t="str">
        <f aca="false">IF($E1114=$BJ$47,T1114,"")</f>
        <v/>
      </c>
      <c r="BL1114" s="628"/>
      <c r="BM1114" s="843" t="str">
        <f aca="false">IF($E1114=$BM$47,S1114,"")</f>
        <v/>
      </c>
      <c r="BN1114" s="843" t="str">
        <f aca="false">IF($E1114=$BM$47,T1114,"")</f>
        <v/>
      </c>
      <c r="BO1114" s="628"/>
      <c r="BP1114" s="843" t="str">
        <f aca="false">IF($E1114=$BP$47,S1114,"")</f>
        <v/>
      </c>
      <c r="BQ1114" s="843" t="str">
        <f aca="false">IF($E1114=$BP$47,T1114,"")</f>
        <v/>
      </c>
      <c r="BR1114" s="628"/>
      <c r="BS1114" s="843" t="str">
        <f aca="false">IF($E1114=$BS$47,S1114,"")</f>
        <v/>
      </c>
      <c r="BT1114" s="843" t="str">
        <f aca="false">IF($E1114=$BS$47,T1114,"")</f>
        <v/>
      </c>
      <c r="BU1114" s="628"/>
      <c r="BV1114" s="729"/>
    </row>
    <row r="1115" s="667" customFormat="true" ht="15" hidden="false" customHeight="false" outlineLevel="0" collapsed="false">
      <c r="A1115" s="828" t="n">
        <v>8</v>
      </c>
      <c r="B1115" s="829" t="str">
        <f aca="false">CONCATENATE(E1115,": ",C1115)</f>
        <v>: </v>
      </c>
      <c r="C1115" s="830"/>
      <c r="D1115" s="830"/>
      <c r="E1115" s="831"/>
      <c r="F1115" s="830"/>
      <c r="G1115" s="831"/>
      <c r="H1115" s="832"/>
      <c r="I1115" s="830"/>
      <c r="J1115" s="830"/>
      <c r="K1115" s="833"/>
      <c r="L1115" s="834"/>
      <c r="M1115" s="835"/>
      <c r="N1115" s="837"/>
      <c r="O1115" s="837"/>
      <c r="P1115" s="833"/>
      <c r="Q1115" s="838"/>
      <c r="R1115" s="839"/>
      <c r="S1115" s="840" t="str">
        <f aca="false">IF(R1115="Y","",IF(AND(M1115="",K1115=""),"",IF(M1115="",K1115,M1115)))</f>
        <v/>
      </c>
      <c r="T1115" s="841" t="str">
        <f aca="false">IF(S1115="","",IF($S$1136="Y",U1115,IF(S1115&gt;=$S$1128-$AB$35*$S$1132,IF(S1115&lt;=$S$1128+$AB$35*$S$1132,S1115,""),"")))</f>
        <v/>
      </c>
      <c r="U1115" s="840" t="str">
        <f aca="false">IF(R1115="Y","",IF(AND(M1115="",K1115=""),"",IF(M1115="",K1115*O1115,M1115*O1115)))</f>
        <v/>
      </c>
      <c r="V1115" s="842" t="str">
        <f aca="false">IF(AND(N1115="",L1115=""),"",IF(N1115="",L1115,N1115))</f>
        <v/>
      </c>
      <c r="W1115" s="628"/>
      <c r="X1115" s="628"/>
      <c r="Z1115" s="728"/>
      <c r="AP1115" s="729"/>
      <c r="AQ1115" s="628"/>
      <c r="AR1115" s="628"/>
      <c r="AS1115" s="844"/>
      <c r="AT1115" s="628"/>
      <c r="AU1115" s="843" t="e">
        <f aca="false">IF($AT$44="region",IF($E1115=AU$762,$S1115,""),IF($G1115=AU$762,$S1115,""))</f>
        <v>#REF!</v>
      </c>
      <c r="AV1115" s="843" t="e">
        <f aca="false">IF($AT$44="Region",IF($E1115=AU$762,$T1115,""),IF($G1115=AU$762,$T1115,""))</f>
        <v>#REF!</v>
      </c>
      <c r="AW1115" s="628"/>
      <c r="AX1115" s="843" t="e">
        <f aca="false">IF($AT$44="region",IF($E1115=AX$762,$S1115,""),IF($G1115=AX$762,$S1115,""))</f>
        <v>#REF!</v>
      </c>
      <c r="AY1115" s="843" t="e">
        <f aca="false">IF($AT$44="Region",IF($E1115=AX$762,$T1115,""),IF($G1115=AX$762,$T1115,""))</f>
        <v>#REF!</v>
      </c>
      <c r="AZ1115" s="628"/>
      <c r="BA1115" s="843" t="e">
        <f aca="false">IF($AT$44="region",IF($E1115=BA$762,$S1115,""),IF($G1115=BA$762,$S1115,""))</f>
        <v>#REF!</v>
      </c>
      <c r="BB1115" s="843" t="e">
        <f aca="false">IF($AT$44="Region",IF($E1115=BA$762,$T1115,""),IF($G1115=BA$762,$T1115,""))</f>
        <v>#REF!</v>
      </c>
      <c r="BC1115" s="628"/>
      <c r="BD1115" s="843" t="e">
        <f aca="false">IF($AT$44="region",IF($E1115=BD$762,$S1115,""),IF($G1115=BD$762,$S1115,""))</f>
        <v>#REF!</v>
      </c>
      <c r="BE1115" s="843" t="e">
        <f aca="false">IF($AT$44="Region",IF($E1115=BD$762,$T1115,""),IF($G1115=BD$762,$T1115,""))</f>
        <v>#REF!</v>
      </c>
      <c r="BF1115" s="628"/>
      <c r="BG1115" s="843" t="e">
        <f aca="false">IF($AT$44="region",IF($E1115=BG$762,$S1115,""),IF($G1115=BG$762,$S1115,""))</f>
        <v>#REF!</v>
      </c>
      <c r="BH1115" s="843" t="e">
        <f aca="false">IF($AT$44="Region",IF($E1115=BG$762,$T1115,""),IF($G1115=BG$762,$T1115,""))</f>
        <v>#REF!</v>
      </c>
      <c r="BI1115" s="628"/>
      <c r="BJ1115" s="843" t="str">
        <f aca="false">IF($E1115=$BJ$47,S1115,"")</f>
        <v/>
      </c>
      <c r="BK1115" s="843" t="str">
        <f aca="false">IF($E1115=$BJ$47,T1115,"")</f>
        <v/>
      </c>
      <c r="BL1115" s="628"/>
      <c r="BM1115" s="843" t="str">
        <f aca="false">IF($E1115=$BM$47,S1115,"")</f>
        <v/>
      </c>
      <c r="BN1115" s="843" t="str">
        <f aca="false">IF($E1115=$BM$47,T1115,"")</f>
        <v/>
      </c>
      <c r="BO1115" s="628"/>
      <c r="BP1115" s="843" t="str">
        <f aca="false">IF($E1115=$BP$47,S1115,"")</f>
        <v/>
      </c>
      <c r="BQ1115" s="843" t="str">
        <f aca="false">IF($E1115=$BP$47,T1115,"")</f>
        <v/>
      </c>
      <c r="BR1115" s="628"/>
      <c r="BS1115" s="843" t="str">
        <f aca="false">IF($E1115=$BS$47,S1115,"")</f>
        <v/>
      </c>
      <c r="BT1115" s="843" t="str">
        <f aca="false">IF($E1115=$BS$47,T1115,"")</f>
        <v/>
      </c>
      <c r="BU1115" s="628"/>
      <c r="BV1115" s="729"/>
    </row>
    <row r="1116" s="667" customFormat="true" ht="15" hidden="false" customHeight="false" outlineLevel="0" collapsed="false">
      <c r="A1116" s="828" t="n">
        <v>9</v>
      </c>
      <c r="B1116" s="829" t="str">
        <f aca="false">CONCATENATE(E1116,": ",C1116)</f>
        <v>: </v>
      </c>
      <c r="C1116" s="830"/>
      <c r="D1116" s="830"/>
      <c r="E1116" s="831"/>
      <c r="F1116" s="830"/>
      <c r="G1116" s="831"/>
      <c r="H1116" s="832"/>
      <c r="I1116" s="830"/>
      <c r="J1116" s="830"/>
      <c r="K1116" s="833"/>
      <c r="L1116" s="834"/>
      <c r="M1116" s="835"/>
      <c r="N1116" s="837"/>
      <c r="O1116" s="837"/>
      <c r="P1116" s="833"/>
      <c r="Q1116" s="838"/>
      <c r="R1116" s="839"/>
      <c r="S1116" s="840" t="str">
        <f aca="false">IF(R1116="Y","",IF(AND(M1116="",K1116=""),"",IF(M1116="",K1116,M1116)))</f>
        <v/>
      </c>
      <c r="T1116" s="841" t="str">
        <f aca="false">IF(S1116="","",IF($S$1136="Y",U1116,IF(S1116&gt;=$S$1128-$AB$35*$S$1132,IF(S1116&lt;=$S$1128+$AB$35*$S$1132,S1116,""),"")))</f>
        <v/>
      </c>
      <c r="U1116" s="840" t="str">
        <f aca="false">IF(R1116="Y","",IF(AND(M1116="",K1116=""),"",IF(M1116="",K1116*O1116,M1116*O1116)))</f>
        <v/>
      </c>
      <c r="V1116" s="842" t="str">
        <f aca="false">IF(AND(N1116="",L1116=""),"",IF(N1116="",L1116,N1116))</f>
        <v/>
      </c>
      <c r="W1116" s="628"/>
      <c r="X1116" s="628"/>
      <c r="Z1116" s="728"/>
      <c r="AP1116" s="729"/>
      <c r="AQ1116" s="628"/>
      <c r="AR1116" s="628"/>
      <c r="AS1116" s="844"/>
      <c r="AT1116" s="628"/>
      <c r="AU1116" s="843" t="e">
        <f aca="false">IF($AT$44="region",IF($E1116=AU$762,$S1116,""),IF($G1116=AU$762,$S1116,""))</f>
        <v>#REF!</v>
      </c>
      <c r="AV1116" s="843" t="e">
        <f aca="false">IF($AT$44="Region",IF($E1116=AU$762,$T1116,""),IF($G1116=AU$762,$T1116,""))</f>
        <v>#REF!</v>
      </c>
      <c r="AW1116" s="628"/>
      <c r="AX1116" s="843" t="e">
        <f aca="false">IF($AT$44="region",IF($E1116=AX$762,$S1116,""),IF($G1116=AX$762,$S1116,""))</f>
        <v>#REF!</v>
      </c>
      <c r="AY1116" s="843" t="e">
        <f aca="false">IF($AT$44="Region",IF($E1116=AX$762,$T1116,""),IF($G1116=AX$762,$T1116,""))</f>
        <v>#REF!</v>
      </c>
      <c r="AZ1116" s="628"/>
      <c r="BA1116" s="843" t="e">
        <f aca="false">IF($AT$44="region",IF($E1116=BA$762,$S1116,""),IF($G1116=BA$762,$S1116,""))</f>
        <v>#REF!</v>
      </c>
      <c r="BB1116" s="843" t="e">
        <f aca="false">IF($AT$44="Region",IF($E1116=BA$762,$T1116,""),IF($G1116=BA$762,$T1116,""))</f>
        <v>#REF!</v>
      </c>
      <c r="BC1116" s="628"/>
      <c r="BD1116" s="843" t="e">
        <f aca="false">IF($AT$44="region",IF($E1116=BD$762,$S1116,""),IF($G1116=BD$762,$S1116,""))</f>
        <v>#REF!</v>
      </c>
      <c r="BE1116" s="843" t="e">
        <f aca="false">IF($AT$44="Region",IF($E1116=BD$762,$T1116,""),IF($G1116=BD$762,$T1116,""))</f>
        <v>#REF!</v>
      </c>
      <c r="BF1116" s="628"/>
      <c r="BG1116" s="843" t="e">
        <f aca="false">IF($AT$44="region",IF($E1116=BG$762,$S1116,""),IF($G1116=BG$762,$S1116,""))</f>
        <v>#REF!</v>
      </c>
      <c r="BH1116" s="843" t="e">
        <f aca="false">IF($AT$44="Region",IF($E1116=BG$762,$T1116,""),IF($G1116=BG$762,$T1116,""))</f>
        <v>#REF!</v>
      </c>
      <c r="BI1116" s="628"/>
      <c r="BJ1116" s="843" t="str">
        <f aca="false">IF($E1116=$BJ$47,S1116,"")</f>
        <v/>
      </c>
      <c r="BK1116" s="843" t="str">
        <f aca="false">IF($E1116=$BJ$47,T1116,"")</f>
        <v/>
      </c>
      <c r="BL1116" s="628"/>
      <c r="BM1116" s="843" t="str">
        <f aca="false">IF($E1116=$BM$47,S1116,"")</f>
        <v/>
      </c>
      <c r="BN1116" s="843" t="str">
        <f aca="false">IF($E1116=$BM$47,T1116,"")</f>
        <v/>
      </c>
      <c r="BO1116" s="628"/>
      <c r="BP1116" s="843" t="str">
        <f aca="false">IF($E1116=$BP$47,S1116,"")</f>
        <v/>
      </c>
      <c r="BQ1116" s="843" t="str">
        <f aca="false">IF($E1116=$BP$47,T1116,"")</f>
        <v/>
      </c>
      <c r="BR1116" s="628"/>
      <c r="BS1116" s="843" t="str">
        <f aca="false">IF($E1116=$BS$47,S1116,"")</f>
        <v/>
      </c>
      <c r="BT1116" s="843" t="str">
        <f aca="false">IF($E1116=$BS$47,T1116,"")</f>
        <v/>
      </c>
      <c r="BU1116" s="628"/>
      <c r="BV1116" s="729"/>
    </row>
    <row r="1117" s="667" customFormat="true" ht="15" hidden="false" customHeight="false" outlineLevel="0" collapsed="false">
      <c r="A1117" s="828" t="n">
        <v>10</v>
      </c>
      <c r="B1117" s="829" t="str">
        <f aca="false">CONCATENATE(E1117,": ",C1117)</f>
        <v>: </v>
      </c>
      <c r="C1117" s="830"/>
      <c r="D1117" s="830"/>
      <c r="E1117" s="831"/>
      <c r="F1117" s="830"/>
      <c r="G1117" s="831"/>
      <c r="H1117" s="832"/>
      <c r="I1117" s="830"/>
      <c r="J1117" s="830"/>
      <c r="K1117" s="833"/>
      <c r="L1117" s="834"/>
      <c r="M1117" s="835"/>
      <c r="N1117" s="837"/>
      <c r="O1117" s="837"/>
      <c r="P1117" s="833"/>
      <c r="Q1117" s="838"/>
      <c r="R1117" s="839"/>
      <c r="S1117" s="840" t="str">
        <f aca="false">IF(R1117="Y","",IF(AND(M1117="",K1117=""),"",IF(M1117="",K1117,M1117)))</f>
        <v/>
      </c>
      <c r="T1117" s="841" t="str">
        <f aca="false">IF(S1117="","",IF($S$1136="Y",U1117,IF(S1117&gt;=$S$1128-$AB$35*$S$1132,IF(S1117&lt;=$S$1128+$AB$35*$S$1132,S1117,""),"")))</f>
        <v/>
      </c>
      <c r="U1117" s="840" t="str">
        <f aca="false">IF(R1117="Y","",IF(AND(M1117="",K1117=""),"",IF(M1117="",K1117*O1117,M1117*O1117)))</f>
        <v/>
      </c>
      <c r="V1117" s="842" t="str">
        <f aca="false">IF(AND(N1117="",L1117=""),"",IF(N1117="",L1117,N1117))</f>
        <v/>
      </c>
      <c r="W1117" s="628"/>
      <c r="X1117" s="628"/>
      <c r="Z1117" s="728"/>
      <c r="AP1117" s="729"/>
      <c r="AQ1117" s="628"/>
      <c r="AR1117" s="628"/>
      <c r="AS1117" s="844"/>
      <c r="AT1117" s="628"/>
      <c r="AU1117" s="843" t="e">
        <f aca="false">IF($AT$44="region",IF($E1117=AU$762,$S1117,""),IF($G1117=AU$762,$S1117,""))</f>
        <v>#REF!</v>
      </c>
      <c r="AV1117" s="843" t="e">
        <f aca="false">IF($AT$44="Region",IF($E1117=AU$762,$T1117,""),IF($G1117=AU$762,$T1117,""))</f>
        <v>#REF!</v>
      </c>
      <c r="AW1117" s="628"/>
      <c r="AX1117" s="843" t="e">
        <f aca="false">IF($AT$44="region",IF($E1117=AX$762,$S1117,""),IF($G1117=AX$762,$S1117,""))</f>
        <v>#REF!</v>
      </c>
      <c r="AY1117" s="843" t="e">
        <f aca="false">IF($AT$44="Region",IF($E1117=AX$762,$T1117,""),IF($G1117=AX$762,$T1117,""))</f>
        <v>#REF!</v>
      </c>
      <c r="AZ1117" s="628"/>
      <c r="BA1117" s="843" t="e">
        <f aca="false">IF($AT$44="region",IF($E1117=BA$762,$S1117,""),IF($G1117=BA$762,$S1117,""))</f>
        <v>#REF!</v>
      </c>
      <c r="BB1117" s="843" t="e">
        <f aca="false">IF($AT$44="Region",IF($E1117=BA$762,$T1117,""),IF($G1117=BA$762,$T1117,""))</f>
        <v>#REF!</v>
      </c>
      <c r="BC1117" s="628"/>
      <c r="BD1117" s="843" t="e">
        <f aca="false">IF($AT$44="region",IF($E1117=BD$762,$S1117,""),IF($G1117=BD$762,$S1117,""))</f>
        <v>#REF!</v>
      </c>
      <c r="BE1117" s="843" t="e">
        <f aca="false">IF($AT$44="Region",IF($E1117=BD$762,$T1117,""),IF($G1117=BD$762,$T1117,""))</f>
        <v>#REF!</v>
      </c>
      <c r="BF1117" s="628"/>
      <c r="BG1117" s="843" t="e">
        <f aca="false">IF($AT$44="region",IF($E1117=BG$762,$S1117,""),IF($G1117=BG$762,$S1117,""))</f>
        <v>#REF!</v>
      </c>
      <c r="BH1117" s="843" t="e">
        <f aca="false">IF($AT$44="Region",IF($E1117=BG$762,$T1117,""),IF($G1117=BG$762,$T1117,""))</f>
        <v>#REF!</v>
      </c>
      <c r="BI1117" s="628"/>
      <c r="BJ1117" s="843" t="str">
        <f aca="false">IF($E1117=$BJ$47,S1117,"")</f>
        <v/>
      </c>
      <c r="BK1117" s="843" t="str">
        <f aca="false">IF($E1117=$BJ$47,T1117,"")</f>
        <v/>
      </c>
      <c r="BL1117" s="628"/>
      <c r="BM1117" s="843" t="str">
        <f aca="false">IF($E1117=$BM$47,S1117,"")</f>
        <v/>
      </c>
      <c r="BN1117" s="843" t="str">
        <f aca="false">IF($E1117=$BM$47,T1117,"")</f>
        <v/>
      </c>
      <c r="BO1117" s="628"/>
      <c r="BP1117" s="843" t="str">
        <f aca="false">IF($E1117=$BP$47,S1117,"")</f>
        <v/>
      </c>
      <c r="BQ1117" s="843" t="str">
        <f aca="false">IF($E1117=$BP$47,T1117,"")</f>
        <v/>
      </c>
      <c r="BR1117" s="628"/>
      <c r="BS1117" s="843" t="str">
        <f aca="false">IF($E1117=$BS$47,S1117,"")</f>
        <v/>
      </c>
      <c r="BT1117" s="843" t="str">
        <f aca="false">IF($E1117=$BS$47,T1117,"")</f>
        <v/>
      </c>
      <c r="BU1117" s="628"/>
      <c r="BV1117" s="729"/>
    </row>
    <row r="1118" s="667" customFormat="true" ht="15" hidden="false" customHeight="false" outlineLevel="0" collapsed="false">
      <c r="A1118" s="828" t="n">
        <v>11</v>
      </c>
      <c r="B1118" s="829" t="str">
        <f aca="false">CONCATENATE(E1118,": ",C1118)</f>
        <v>: </v>
      </c>
      <c r="C1118" s="830"/>
      <c r="D1118" s="830"/>
      <c r="E1118" s="831"/>
      <c r="F1118" s="830"/>
      <c r="G1118" s="831"/>
      <c r="H1118" s="832"/>
      <c r="I1118" s="830"/>
      <c r="J1118" s="830"/>
      <c r="K1118" s="833"/>
      <c r="L1118" s="834"/>
      <c r="M1118" s="835"/>
      <c r="N1118" s="837"/>
      <c r="O1118" s="837"/>
      <c r="P1118" s="833"/>
      <c r="Q1118" s="838"/>
      <c r="R1118" s="839"/>
      <c r="S1118" s="840" t="str">
        <f aca="false">IF(R1118="Y","",IF(AND(M1118="",K1118=""),"",IF(M1118="",K1118,M1118)))</f>
        <v/>
      </c>
      <c r="T1118" s="841" t="str">
        <f aca="false">IF(S1118="","",IF($S$1136="Y",U1118,IF(S1118&gt;=$S$1128-$AB$35*$S$1132,IF(S1118&lt;=$S$1128+$AB$35*$S$1132,S1118,""),"")))</f>
        <v/>
      </c>
      <c r="U1118" s="840" t="str">
        <f aca="false">IF(R1118="Y","",IF(AND(M1118="",K1118=""),"",IF(M1118="",K1118*O1118,M1118*O1118)))</f>
        <v/>
      </c>
      <c r="V1118" s="842" t="str">
        <f aca="false">IF(AND(N1118="",L1118=""),"",IF(N1118="",L1118,N1118))</f>
        <v/>
      </c>
      <c r="W1118" s="628"/>
      <c r="X1118" s="628"/>
      <c r="Z1118" s="728"/>
      <c r="AP1118" s="729"/>
      <c r="AQ1118" s="628"/>
      <c r="AR1118" s="628"/>
      <c r="AS1118" s="844"/>
      <c r="AT1118" s="628"/>
      <c r="AU1118" s="843" t="e">
        <f aca="false">IF($AT$44="region",IF($E1118=AU$762,$S1118,""),IF($G1118=AU$762,$S1118,""))</f>
        <v>#REF!</v>
      </c>
      <c r="AV1118" s="843" t="e">
        <f aca="false">IF($AT$44="Region",IF($E1118=AU$762,$T1118,""),IF($G1118=AU$762,$T1118,""))</f>
        <v>#REF!</v>
      </c>
      <c r="AW1118" s="628"/>
      <c r="AX1118" s="843" t="e">
        <f aca="false">IF($AT$44="region",IF($E1118=AX$762,$S1118,""),IF($G1118=AX$762,$S1118,""))</f>
        <v>#REF!</v>
      </c>
      <c r="AY1118" s="843" t="e">
        <f aca="false">IF($AT$44="Region",IF($E1118=AX$762,$T1118,""),IF($G1118=AX$762,$T1118,""))</f>
        <v>#REF!</v>
      </c>
      <c r="AZ1118" s="628"/>
      <c r="BA1118" s="843" t="e">
        <f aca="false">IF($AT$44="region",IF($E1118=BA$762,$S1118,""),IF($G1118=BA$762,$S1118,""))</f>
        <v>#REF!</v>
      </c>
      <c r="BB1118" s="843" t="e">
        <f aca="false">IF($AT$44="Region",IF($E1118=BA$762,$T1118,""),IF($G1118=BA$762,$T1118,""))</f>
        <v>#REF!</v>
      </c>
      <c r="BC1118" s="628"/>
      <c r="BD1118" s="843" t="e">
        <f aca="false">IF($AT$44="region",IF($E1118=BD$762,$S1118,""),IF($G1118=BD$762,$S1118,""))</f>
        <v>#REF!</v>
      </c>
      <c r="BE1118" s="843" t="e">
        <f aca="false">IF($AT$44="Region",IF($E1118=BD$762,$T1118,""),IF($G1118=BD$762,$T1118,""))</f>
        <v>#REF!</v>
      </c>
      <c r="BF1118" s="628"/>
      <c r="BG1118" s="843" t="e">
        <f aca="false">IF($AT$44="region",IF($E1118=BG$762,$S1118,""),IF($G1118=BG$762,$S1118,""))</f>
        <v>#REF!</v>
      </c>
      <c r="BH1118" s="843" t="e">
        <f aca="false">IF($AT$44="Region",IF($E1118=BG$762,$T1118,""),IF($G1118=BG$762,$T1118,""))</f>
        <v>#REF!</v>
      </c>
      <c r="BI1118" s="628"/>
      <c r="BJ1118" s="843" t="str">
        <f aca="false">IF($E1118=$BJ$47,S1118,"")</f>
        <v/>
      </c>
      <c r="BK1118" s="843" t="str">
        <f aca="false">IF($E1118=$BJ$47,T1118,"")</f>
        <v/>
      </c>
      <c r="BL1118" s="628"/>
      <c r="BM1118" s="843" t="str">
        <f aca="false">IF($E1118=$BM$47,S1118,"")</f>
        <v/>
      </c>
      <c r="BN1118" s="843" t="str">
        <f aca="false">IF($E1118=$BM$47,T1118,"")</f>
        <v/>
      </c>
      <c r="BO1118" s="628"/>
      <c r="BP1118" s="843" t="str">
        <f aca="false">IF($E1118=$BP$47,S1118,"")</f>
        <v/>
      </c>
      <c r="BQ1118" s="843" t="str">
        <f aca="false">IF($E1118=$BP$47,T1118,"")</f>
        <v/>
      </c>
      <c r="BR1118" s="628"/>
      <c r="BS1118" s="843" t="str">
        <f aca="false">IF($E1118=$BS$47,S1118,"")</f>
        <v/>
      </c>
      <c r="BT1118" s="843" t="str">
        <f aca="false">IF($E1118=$BS$47,T1118,"")</f>
        <v/>
      </c>
      <c r="BU1118" s="628"/>
      <c r="BV1118" s="729"/>
    </row>
    <row r="1119" s="667" customFormat="true" ht="15" hidden="false" customHeight="false" outlineLevel="0" collapsed="false">
      <c r="A1119" s="828" t="n">
        <v>12</v>
      </c>
      <c r="B1119" s="829" t="str">
        <f aca="false">CONCATENATE(E1119,": ",C1119)</f>
        <v>: </v>
      </c>
      <c r="C1119" s="830"/>
      <c r="D1119" s="830"/>
      <c r="E1119" s="831"/>
      <c r="F1119" s="830"/>
      <c r="G1119" s="831"/>
      <c r="H1119" s="832"/>
      <c r="I1119" s="830"/>
      <c r="J1119" s="830"/>
      <c r="K1119" s="833"/>
      <c r="L1119" s="834"/>
      <c r="M1119" s="835"/>
      <c r="N1119" s="837"/>
      <c r="O1119" s="837"/>
      <c r="P1119" s="833"/>
      <c r="Q1119" s="838"/>
      <c r="R1119" s="839"/>
      <c r="S1119" s="840" t="str">
        <f aca="false">IF(R1119="Y","",IF(AND(M1119="",K1119=""),"",IF(M1119="",K1119,M1119)))</f>
        <v/>
      </c>
      <c r="T1119" s="841" t="str">
        <f aca="false">IF(S1119="","",IF($S$1136="Y",U1119,IF(S1119&gt;=$S$1128-$AB$35*$S$1132,IF(S1119&lt;=$S$1128+$AB$35*$S$1132,S1119,""),"")))</f>
        <v/>
      </c>
      <c r="U1119" s="840" t="str">
        <f aca="false">IF(R1119="Y","",IF(AND(M1119="",K1119=""),"",IF(M1119="",K1119*O1119,M1119*O1119)))</f>
        <v/>
      </c>
      <c r="V1119" s="842" t="str">
        <f aca="false">IF(AND(N1119="",L1119=""),"",IF(N1119="",L1119,N1119))</f>
        <v/>
      </c>
      <c r="W1119" s="628"/>
      <c r="X1119" s="628"/>
      <c r="Z1119" s="728"/>
      <c r="AP1119" s="729"/>
      <c r="AQ1119" s="628"/>
      <c r="AR1119" s="628"/>
      <c r="AS1119" s="844"/>
      <c r="AT1119" s="628"/>
      <c r="AU1119" s="843" t="e">
        <f aca="false">IF($AT$44="region",IF($E1119=AU$762,$S1119,""),IF($G1119=AU$762,$S1119,""))</f>
        <v>#REF!</v>
      </c>
      <c r="AV1119" s="843" t="e">
        <f aca="false">IF($AT$44="Region",IF($E1119=AU$762,$T1119,""),IF($G1119=AU$762,$T1119,""))</f>
        <v>#REF!</v>
      </c>
      <c r="AW1119" s="628"/>
      <c r="AX1119" s="843" t="e">
        <f aca="false">IF($AT$44="region",IF($E1119=AX$762,$S1119,""),IF($G1119=AX$762,$S1119,""))</f>
        <v>#REF!</v>
      </c>
      <c r="AY1119" s="843" t="e">
        <f aca="false">IF($AT$44="Region",IF($E1119=AX$762,$T1119,""),IF($G1119=AX$762,$T1119,""))</f>
        <v>#REF!</v>
      </c>
      <c r="AZ1119" s="628"/>
      <c r="BA1119" s="843" t="e">
        <f aca="false">IF($AT$44="region",IF($E1119=BA$762,$S1119,""),IF($G1119=BA$762,$S1119,""))</f>
        <v>#REF!</v>
      </c>
      <c r="BB1119" s="843" t="e">
        <f aca="false">IF($AT$44="Region",IF($E1119=BA$762,$T1119,""),IF($G1119=BA$762,$T1119,""))</f>
        <v>#REF!</v>
      </c>
      <c r="BC1119" s="628"/>
      <c r="BD1119" s="843" t="e">
        <f aca="false">IF($AT$44="region",IF($E1119=BD$762,$S1119,""),IF($G1119=BD$762,$S1119,""))</f>
        <v>#REF!</v>
      </c>
      <c r="BE1119" s="843" t="e">
        <f aca="false">IF($AT$44="Region",IF($E1119=BD$762,$T1119,""),IF($G1119=BD$762,$T1119,""))</f>
        <v>#REF!</v>
      </c>
      <c r="BF1119" s="628"/>
      <c r="BG1119" s="843" t="e">
        <f aca="false">IF($AT$44="region",IF($E1119=BG$762,$S1119,""),IF($G1119=BG$762,$S1119,""))</f>
        <v>#REF!</v>
      </c>
      <c r="BH1119" s="843" t="e">
        <f aca="false">IF($AT$44="Region",IF($E1119=BG$762,$T1119,""),IF($G1119=BG$762,$T1119,""))</f>
        <v>#REF!</v>
      </c>
      <c r="BI1119" s="628"/>
      <c r="BJ1119" s="843" t="str">
        <f aca="false">IF($E1119=$BJ$47,S1119,"")</f>
        <v/>
      </c>
      <c r="BK1119" s="843" t="str">
        <f aca="false">IF($E1119=$BJ$47,T1119,"")</f>
        <v/>
      </c>
      <c r="BL1119" s="628"/>
      <c r="BM1119" s="843" t="str">
        <f aca="false">IF($E1119=$BM$47,S1119,"")</f>
        <v/>
      </c>
      <c r="BN1119" s="843" t="str">
        <f aca="false">IF($E1119=$BM$47,T1119,"")</f>
        <v/>
      </c>
      <c r="BO1119" s="628"/>
      <c r="BP1119" s="843" t="str">
        <f aca="false">IF($E1119=$BP$47,S1119,"")</f>
        <v/>
      </c>
      <c r="BQ1119" s="843" t="str">
        <f aca="false">IF($E1119=$BP$47,T1119,"")</f>
        <v/>
      </c>
      <c r="BR1119" s="628"/>
      <c r="BS1119" s="843" t="str">
        <f aca="false">IF($E1119=$BS$47,S1119,"")</f>
        <v/>
      </c>
      <c r="BT1119" s="843" t="str">
        <f aca="false">IF($E1119=$BS$47,T1119,"")</f>
        <v/>
      </c>
      <c r="BU1119" s="628"/>
      <c r="BV1119" s="729"/>
    </row>
    <row r="1120" s="667" customFormat="true" ht="15" hidden="false" customHeight="false" outlineLevel="0" collapsed="false">
      <c r="A1120" s="828" t="n">
        <v>13</v>
      </c>
      <c r="B1120" s="829" t="str">
        <f aca="false">CONCATENATE(E1120,": ",C1120)</f>
        <v>: </v>
      </c>
      <c r="C1120" s="830"/>
      <c r="D1120" s="830"/>
      <c r="E1120" s="831"/>
      <c r="F1120" s="830"/>
      <c r="G1120" s="831"/>
      <c r="H1120" s="832"/>
      <c r="I1120" s="830"/>
      <c r="J1120" s="830"/>
      <c r="K1120" s="833"/>
      <c r="L1120" s="834"/>
      <c r="M1120" s="833"/>
      <c r="N1120" s="837"/>
      <c r="O1120" s="837"/>
      <c r="P1120" s="833"/>
      <c r="Q1120" s="838"/>
      <c r="R1120" s="839"/>
      <c r="S1120" s="840" t="str">
        <f aca="false">IF(R1120="Y","",IF(AND(M1120="",K1120=""),"",IF(M1120="",K1120,M1120)))</f>
        <v/>
      </c>
      <c r="T1120" s="841" t="str">
        <f aca="false">IF(S1120="","",IF($S$1136="Y",U1120,IF(S1120&gt;=$S$1128-$AB$35*$S$1132,IF(S1120&lt;=$S$1128+$AB$35*$S$1132,S1120,""),"")))</f>
        <v/>
      </c>
      <c r="U1120" s="840" t="str">
        <f aca="false">IF(R1120="Y","",IF(AND(M1120="",K1120=""),"",IF(M1120="",K1120*O1120,M1120*O1120)))</f>
        <v/>
      </c>
      <c r="V1120" s="842" t="str">
        <f aca="false">IF(AND(N1120="",L1120=""),"",IF(N1120="",L1120,N1120))</f>
        <v/>
      </c>
      <c r="W1120" s="628"/>
      <c r="X1120" s="628"/>
      <c r="Z1120" s="728"/>
      <c r="AP1120" s="729"/>
      <c r="AQ1120" s="628"/>
      <c r="AR1120" s="628"/>
      <c r="AS1120" s="844"/>
      <c r="AT1120" s="628"/>
      <c r="AU1120" s="843" t="e">
        <f aca="false">IF($AT$44="region",IF($E1120=AU$762,$S1120,""),IF($G1120=AU$762,$S1120,""))</f>
        <v>#REF!</v>
      </c>
      <c r="AV1120" s="843" t="e">
        <f aca="false">IF($AT$44="Region",IF($E1120=AU$762,$T1120,""),IF($G1120=AU$762,$T1120,""))</f>
        <v>#REF!</v>
      </c>
      <c r="AW1120" s="628"/>
      <c r="AX1120" s="843" t="e">
        <f aca="false">IF($AT$44="region",IF($E1120=AX$762,$S1120,""),IF($G1120=AX$762,$S1120,""))</f>
        <v>#REF!</v>
      </c>
      <c r="AY1120" s="843" t="e">
        <f aca="false">IF($AT$44="Region",IF($E1120=AX$762,$T1120,""),IF($G1120=AX$762,$T1120,""))</f>
        <v>#REF!</v>
      </c>
      <c r="AZ1120" s="628"/>
      <c r="BA1120" s="843" t="e">
        <f aca="false">IF($AT$44="region",IF($E1120=BA$762,$S1120,""),IF($G1120=BA$762,$S1120,""))</f>
        <v>#REF!</v>
      </c>
      <c r="BB1120" s="843" t="e">
        <f aca="false">IF($AT$44="Region",IF($E1120=BA$762,$T1120,""),IF($G1120=BA$762,$T1120,""))</f>
        <v>#REF!</v>
      </c>
      <c r="BC1120" s="628"/>
      <c r="BD1120" s="843" t="e">
        <f aca="false">IF($AT$44="region",IF($E1120=BD$762,$S1120,""),IF($G1120=BD$762,$S1120,""))</f>
        <v>#REF!</v>
      </c>
      <c r="BE1120" s="843" t="e">
        <f aca="false">IF($AT$44="Region",IF($E1120=BD$762,$T1120,""),IF($G1120=BD$762,$T1120,""))</f>
        <v>#REF!</v>
      </c>
      <c r="BF1120" s="628"/>
      <c r="BG1120" s="843" t="e">
        <f aca="false">IF($AT$44="region",IF($E1120=BG$762,$S1120,""),IF($G1120=BG$762,$S1120,""))</f>
        <v>#REF!</v>
      </c>
      <c r="BH1120" s="843" t="e">
        <f aca="false">IF($AT$44="Region",IF($E1120=BG$762,$T1120,""),IF($G1120=BG$762,$T1120,""))</f>
        <v>#REF!</v>
      </c>
      <c r="BI1120" s="628"/>
      <c r="BJ1120" s="843" t="str">
        <f aca="false">IF($E1120=$BJ$47,S1120,"")</f>
        <v/>
      </c>
      <c r="BK1120" s="843" t="str">
        <f aca="false">IF($E1120=$BJ$47,T1120,"")</f>
        <v/>
      </c>
      <c r="BL1120" s="628"/>
      <c r="BM1120" s="843" t="str">
        <f aca="false">IF($E1120=$BM$47,S1120,"")</f>
        <v/>
      </c>
      <c r="BN1120" s="843" t="str">
        <f aca="false">IF($E1120=$BM$47,T1120,"")</f>
        <v/>
      </c>
      <c r="BO1120" s="628"/>
      <c r="BP1120" s="843" t="str">
        <f aca="false">IF($E1120=$BP$47,S1120,"")</f>
        <v/>
      </c>
      <c r="BQ1120" s="843" t="str">
        <f aca="false">IF($E1120=$BP$47,T1120,"")</f>
        <v/>
      </c>
      <c r="BR1120" s="628"/>
      <c r="BS1120" s="843" t="str">
        <f aca="false">IF($E1120=$BS$47,S1120,"")</f>
        <v/>
      </c>
      <c r="BT1120" s="843" t="str">
        <f aca="false">IF($E1120=$BS$47,T1120,"")</f>
        <v/>
      </c>
      <c r="BU1120" s="628"/>
      <c r="BV1120" s="729"/>
    </row>
    <row r="1121" s="667" customFormat="true" ht="15" hidden="false" customHeight="false" outlineLevel="0" collapsed="false">
      <c r="A1121" s="828" t="n">
        <v>14</v>
      </c>
      <c r="B1121" s="829" t="str">
        <f aca="false">CONCATENATE(E1121,": ",C1121)</f>
        <v>: </v>
      </c>
      <c r="C1121" s="830"/>
      <c r="D1121" s="830"/>
      <c r="E1121" s="831"/>
      <c r="F1121" s="830"/>
      <c r="G1121" s="831"/>
      <c r="H1121" s="832"/>
      <c r="I1121" s="830"/>
      <c r="J1121" s="830"/>
      <c r="K1121" s="833"/>
      <c r="L1121" s="834"/>
      <c r="M1121" s="833"/>
      <c r="N1121" s="837"/>
      <c r="O1121" s="837"/>
      <c r="P1121" s="833"/>
      <c r="Q1121" s="838"/>
      <c r="R1121" s="839"/>
      <c r="S1121" s="840" t="str">
        <f aca="false">IF(R1121="Y","",IF(AND(M1121="",K1121=""),"",IF(M1121="",K1121,M1121)))</f>
        <v/>
      </c>
      <c r="T1121" s="841" t="str">
        <f aca="false">IF(S1121="","",IF($S$1136="Y",U1121,IF(S1121&gt;=$S$1128-$AB$35*$S$1132,IF(S1121&lt;=$S$1128+$AB$35*$S$1132,S1121,""),"")))</f>
        <v/>
      </c>
      <c r="U1121" s="840" t="str">
        <f aca="false">IF(R1121="Y","",IF(AND(M1121="",K1121=""),"",IF(M1121="",K1121*O1121,M1121*O1121)))</f>
        <v/>
      </c>
      <c r="V1121" s="842" t="str">
        <f aca="false">IF(AND(N1121="",L1121=""),"",IF(N1121="",L1121,N1121))</f>
        <v/>
      </c>
      <c r="W1121" s="628"/>
      <c r="X1121" s="628"/>
      <c r="Z1121" s="728"/>
      <c r="AP1121" s="729"/>
      <c r="AQ1121" s="628"/>
      <c r="AR1121" s="628"/>
      <c r="AS1121" s="844"/>
      <c r="AT1121" s="628"/>
      <c r="AU1121" s="843" t="e">
        <f aca="false">IF($AT$44="region",IF($E1121=AU$762,$S1121,""),IF($G1121=AU$762,$S1121,""))</f>
        <v>#REF!</v>
      </c>
      <c r="AV1121" s="843" t="e">
        <f aca="false">IF($AT$44="Region",IF($E1121=AU$762,$T1121,""),IF($G1121=AU$762,$T1121,""))</f>
        <v>#REF!</v>
      </c>
      <c r="AW1121" s="628"/>
      <c r="AX1121" s="843" t="e">
        <f aca="false">IF($AT$44="region",IF($E1121=AX$762,$S1121,""),IF($G1121=AX$762,$S1121,""))</f>
        <v>#REF!</v>
      </c>
      <c r="AY1121" s="843" t="e">
        <f aca="false">IF($AT$44="Region",IF($E1121=AX$762,$T1121,""),IF($G1121=AX$762,$T1121,""))</f>
        <v>#REF!</v>
      </c>
      <c r="AZ1121" s="628"/>
      <c r="BA1121" s="843" t="e">
        <f aca="false">IF($AT$44="region",IF($E1121=BA$762,$S1121,""),IF($G1121=BA$762,$S1121,""))</f>
        <v>#REF!</v>
      </c>
      <c r="BB1121" s="843" t="e">
        <f aca="false">IF($AT$44="Region",IF($E1121=BA$762,$T1121,""),IF($G1121=BA$762,$T1121,""))</f>
        <v>#REF!</v>
      </c>
      <c r="BC1121" s="628"/>
      <c r="BD1121" s="843" t="e">
        <f aca="false">IF($AT$44="region",IF($E1121=BD$762,$S1121,""),IF($G1121=BD$762,$S1121,""))</f>
        <v>#REF!</v>
      </c>
      <c r="BE1121" s="843" t="e">
        <f aca="false">IF($AT$44="Region",IF($E1121=BD$762,$T1121,""),IF($G1121=BD$762,$T1121,""))</f>
        <v>#REF!</v>
      </c>
      <c r="BF1121" s="628"/>
      <c r="BG1121" s="843" t="e">
        <f aca="false">IF($AT$44="region",IF($E1121=BG$762,$S1121,""),IF($G1121=BG$762,$S1121,""))</f>
        <v>#REF!</v>
      </c>
      <c r="BH1121" s="843" t="e">
        <f aca="false">IF($AT$44="Region",IF($E1121=BG$762,$T1121,""),IF($G1121=BG$762,$T1121,""))</f>
        <v>#REF!</v>
      </c>
      <c r="BI1121" s="628"/>
      <c r="BJ1121" s="843" t="str">
        <f aca="false">IF($E1121=$BJ$47,S1121,"")</f>
        <v/>
      </c>
      <c r="BK1121" s="843" t="str">
        <f aca="false">IF($E1121=$BJ$47,T1121,"")</f>
        <v/>
      </c>
      <c r="BL1121" s="628"/>
      <c r="BM1121" s="843" t="str">
        <f aca="false">IF($E1121=$BM$47,S1121,"")</f>
        <v/>
      </c>
      <c r="BN1121" s="843" t="str">
        <f aca="false">IF($E1121=$BM$47,T1121,"")</f>
        <v/>
      </c>
      <c r="BO1121" s="628"/>
      <c r="BP1121" s="843" t="str">
        <f aca="false">IF($E1121=$BP$47,S1121,"")</f>
        <v/>
      </c>
      <c r="BQ1121" s="843" t="str">
        <f aca="false">IF($E1121=$BP$47,T1121,"")</f>
        <v/>
      </c>
      <c r="BR1121" s="628"/>
      <c r="BS1121" s="843" t="str">
        <f aca="false">IF($E1121=$BS$47,S1121,"")</f>
        <v/>
      </c>
      <c r="BT1121" s="843" t="str">
        <f aca="false">IF($E1121=$BS$47,T1121,"")</f>
        <v/>
      </c>
      <c r="BU1121" s="628"/>
      <c r="BV1121" s="729"/>
    </row>
    <row r="1122" s="667" customFormat="true" ht="15" hidden="false" customHeight="false" outlineLevel="0" collapsed="false">
      <c r="A1122" s="828" t="n">
        <v>15</v>
      </c>
      <c r="B1122" s="829" t="str">
        <f aca="false">CONCATENATE(E1122,": ",C1122)</f>
        <v>: </v>
      </c>
      <c r="C1122" s="830"/>
      <c r="D1122" s="830"/>
      <c r="E1122" s="831"/>
      <c r="F1122" s="830"/>
      <c r="G1122" s="831"/>
      <c r="H1122" s="832"/>
      <c r="I1122" s="830"/>
      <c r="J1122" s="830"/>
      <c r="K1122" s="833"/>
      <c r="L1122" s="834"/>
      <c r="M1122" s="833"/>
      <c r="N1122" s="837"/>
      <c r="O1122" s="837"/>
      <c r="P1122" s="833"/>
      <c r="Q1122" s="838"/>
      <c r="R1122" s="839"/>
      <c r="S1122" s="840" t="str">
        <f aca="false">IF(R1122="Y","",IF(AND(M1122="",K1122=""),"",IF(M1122="",K1122,M1122)))</f>
        <v/>
      </c>
      <c r="T1122" s="841" t="str">
        <f aca="false">IF(S1122="","",IF($S$1136="Y",U1122,IF(S1122&gt;=$S$1128-$AB$35*$S$1132,IF(S1122&lt;=$S$1128+$AB$35*$S$1132,S1122,""),"")))</f>
        <v/>
      </c>
      <c r="U1122" s="840" t="str">
        <f aca="false">IF(R1122="Y","",IF(AND(M1122="",K1122=""),"",IF(M1122="",K1122*O1122,M1122*O1122)))</f>
        <v/>
      </c>
      <c r="V1122" s="842" t="str">
        <f aca="false">IF(AND(N1122="",L1122=""),"",IF(N1122="",L1122,N1122))</f>
        <v/>
      </c>
      <c r="W1122" s="628"/>
      <c r="X1122" s="628"/>
      <c r="Z1122" s="728"/>
      <c r="AP1122" s="729"/>
      <c r="AQ1122" s="628"/>
      <c r="AR1122" s="628"/>
      <c r="AS1122" s="844"/>
      <c r="AT1122" s="628"/>
      <c r="AU1122" s="843" t="e">
        <f aca="false">IF($AT$44="region",IF($E1122=AU$762,$S1122,""),IF($G1122=AU$762,$S1122,""))</f>
        <v>#REF!</v>
      </c>
      <c r="AV1122" s="843" t="e">
        <f aca="false">IF($AT$44="Region",IF($E1122=AU$762,$T1122,""),IF($G1122=AU$762,$T1122,""))</f>
        <v>#REF!</v>
      </c>
      <c r="AW1122" s="628"/>
      <c r="AX1122" s="843" t="e">
        <f aca="false">IF($AT$44="region",IF($E1122=AX$762,$S1122,""),IF($G1122=AX$762,$S1122,""))</f>
        <v>#REF!</v>
      </c>
      <c r="AY1122" s="843" t="e">
        <f aca="false">IF($AT$44="Region",IF($E1122=AX$762,$T1122,""),IF($G1122=AX$762,$T1122,""))</f>
        <v>#REF!</v>
      </c>
      <c r="AZ1122" s="628"/>
      <c r="BA1122" s="843" t="e">
        <f aca="false">IF($AT$44="region",IF($E1122=BA$762,$S1122,""),IF($G1122=BA$762,$S1122,""))</f>
        <v>#REF!</v>
      </c>
      <c r="BB1122" s="843" t="e">
        <f aca="false">IF($AT$44="Region",IF($E1122=BA$762,$T1122,""),IF($G1122=BA$762,$T1122,""))</f>
        <v>#REF!</v>
      </c>
      <c r="BC1122" s="628"/>
      <c r="BD1122" s="843" t="e">
        <f aca="false">IF($AT$44="region",IF($E1122=BD$762,$S1122,""),IF($G1122=BD$762,$S1122,""))</f>
        <v>#REF!</v>
      </c>
      <c r="BE1122" s="843" t="e">
        <f aca="false">IF($AT$44="Region",IF($E1122=BD$762,$T1122,""),IF($G1122=BD$762,$T1122,""))</f>
        <v>#REF!</v>
      </c>
      <c r="BF1122" s="628"/>
      <c r="BG1122" s="843" t="e">
        <f aca="false">IF($AT$44="region",IF($E1122=BG$762,$S1122,""),IF($G1122=BG$762,$S1122,""))</f>
        <v>#REF!</v>
      </c>
      <c r="BH1122" s="843" t="e">
        <f aca="false">IF($AT$44="Region",IF($E1122=BG$762,$T1122,""),IF($G1122=BG$762,$T1122,""))</f>
        <v>#REF!</v>
      </c>
      <c r="BI1122" s="628"/>
      <c r="BJ1122" s="843" t="str">
        <f aca="false">IF($E1122=$BJ$47,S1122,"")</f>
        <v/>
      </c>
      <c r="BK1122" s="843" t="str">
        <f aca="false">IF($E1122=$BJ$47,T1122,"")</f>
        <v/>
      </c>
      <c r="BL1122" s="628"/>
      <c r="BM1122" s="843" t="str">
        <f aca="false">IF($E1122=$BM$47,S1122,"")</f>
        <v/>
      </c>
      <c r="BN1122" s="843" t="str">
        <f aca="false">IF($E1122=$BM$47,T1122,"")</f>
        <v/>
      </c>
      <c r="BO1122" s="628"/>
      <c r="BP1122" s="843" t="str">
        <f aca="false">IF($E1122=$BP$47,S1122,"")</f>
        <v/>
      </c>
      <c r="BQ1122" s="843" t="str">
        <f aca="false">IF($E1122=$BP$47,T1122,"")</f>
        <v/>
      </c>
      <c r="BR1122" s="628"/>
      <c r="BS1122" s="843" t="str">
        <f aca="false">IF($E1122=$BS$47,S1122,"")</f>
        <v/>
      </c>
      <c r="BT1122" s="843" t="str">
        <f aca="false">IF($E1122=$BS$47,T1122,"")</f>
        <v/>
      </c>
      <c r="BU1122" s="628"/>
      <c r="BV1122" s="729"/>
    </row>
    <row r="1123" s="667" customFormat="true" ht="15" hidden="false" customHeight="false" outlineLevel="0" collapsed="false">
      <c r="A1123" s="828" t="n">
        <v>16</v>
      </c>
      <c r="B1123" s="829" t="str">
        <f aca="false">CONCATENATE(E1123,": ",C1123)</f>
        <v>: </v>
      </c>
      <c r="C1123" s="830"/>
      <c r="D1123" s="830"/>
      <c r="E1123" s="831"/>
      <c r="F1123" s="830"/>
      <c r="G1123" s="831"/>
      <c r="H1123" s="832"/>
      <c r="I1123" s="830"/>
      <c r="J1123" s="830"/>
      <c r="K1123" s="833"/>
      <c r="L1123" s="834"/>
      <c r="M1123" s="833"/>
      <c r="N1123" s="837"/>
      <c r="O1123" s="837"/>
      <c r="P1123" s="833"/>
      <c r="Q1123" s="838"/>
      <c r="R1123" s="839"/>
      <c r="S1123" s="840" t="str">
        <f aca="false">IF(R1123="Y","",IF(AND(M1123="",K1123=""),"",IF(M1123="",K1123,M1123)))</f>
        <v/>
      </c>
      <c r="T1123" s="841" t="str">
        <f aca="false">IF(S1123="","",IF($S$1136="Y",U1123,IF(S1123&gt;=$S$1128-$AB$35*$S$1132,IF(S1123&lt;=$S$1128+$AB$35*$S$1132,S1123,""),"")))</f>
        <v/>
      </c>
      <c r="U1123" s="840" t="str">
        <f aca="false">IF(R1123="Y","",IF(AND(M1123="",K1123=""),"",IF(M1123="",K1123*O1123,M1123*O1123)))</f>
        <v/>
      </c>
      <c r="V1123" s="842" t="str">
        <f aca="false">IF(AND(N1123="",L1123=""),"",IF(N1123="",L1123,N1123))</f>
        <v/>
      </c>
      <c r="W1123" s="628"/>
      <c r="X1123" s="628"/>
      <c r="Z1123" s="728"/>
      <c r="AP1123" s="729"/>
      <c r="AQ1123" s="628"/>
      <c r="AR1123" s="628"/>
      <c r="AS1123" s="844"/>
      <c r="AT1123" s="628"/>
      <c r="AU1123" s="843" t="e">
        <f aca="false">IF($AT$44="region",IF($E1123=AU$762,$S1123,""),IF($G1123=AU$762,$S1123,""))</f>
        <v>#REF!</v>
      </c>
      <c r="AV1123" s="843" t="e">
        <f aca="false">IF($AT$44="Region",IF($E1123=AU$762,$T1123,""),IF($G1123=AU$762,$T1123,""))</f>
        <v>#REF!</v>
      </c>
      <c r="AW1123" s="628"/>
      <c r="AX1123" s="843" t="e">
        <f aca="false">IF($AT$44="region",IF($E1123=AX$762,$S1123,""),IF($G1123=AX$762,$S1123,""))</f>
        <v>#REF!</v>
      </c>
      <c r="AY1123" s="843" t="e">
        <f aca="false">IF($AT$44="Region",IF($E1123=AX$762,$T1123,""),IF($G1123=AX$762,$T1123,""))</f>
        <v>#REF!</v>
      </c>
      <c r="AZ1123" s="628"/>
      <c r="BA1123" s="843" t="e">
        <f aca="false">IF($AT$44="region",IF($E1123=BA$762,$S1123,""),IF($G1123=BA$762,$S1123,""))</f>
        <v>#REF!</v>
      </c>
      <c r="BB1123" s="843" t="e">
        <f aca="false">IF($AT$44="Region",IF($E1123=BA$762,$T1123,""),IF($G1123=BA$762,$T1123,""))</f>
        <v>#REF!</v>
      </c>
      <c r="BC1123" s="628"/>
      <c r="BD1123" s="843" t="e">
        <f aca="false">IF($AT$44="region",IF($E1123=BD$762,$S1123,""),IF($G1123=BD$762,$S1123,""))</f>
        <v>#REF!</v>
      </c>
      <c r="BE1123" s="843" t="e">
        <f aca="false">IF($AT$44="Region",IF($E1123=BD$762,$T1123,""),IF($G1123=BD$762,$T1123,""))</f>
        <v>#REF!</v>
      </c>
      <c r="BF1123" s="628"/>
      <c r="BG1123" s="843" t="e">
        <f aca="false">IF($AT$44="region",IF($E1123=BG$762,$S1123,""),IF($G1123=BG$762,$S1123,""))</f>
        <v>#REF!</v>
      </c>
      <c r="BH1123" s="843" t="e">
        <f aca="false">IF($AT$44="Region",IF($E1123=BG$762,$T1123,""),IF($G1123=BG$762,$T1123,""))</f>
        <v>#REF!</v>
      </c>
      <c r="BI1123" s="628"/>
      <c r="BJ1123" s="843" t="str">
        <f aca="false">IF($E1123=$BJ$47,S1123,"")</f>
        <v/>
      </c>
      <c r="BK1123" s="843" t="str">
        <f aca="false">IF($E1123=$BJ$47,T1123,"")</f>
        <v/>
      </c>
      <c r="BL1123" s="628"/>
      <c r="BM1123" s="843" t="str">
        <f aca="false">IF($E1123=$BM$47,S1123,"")</f>
        <v/>
      </c>
      <c r="BN1123" s="843" t="str">
        <f aca="false">IF($E1123=$BM$47,T1123,"")</f>
        <v/>
      </c>
      <c r="BO1123" s="628"/>
      <c r="BP1123" s="843" t="str">
        <f aca="false">IF($E1123=$BP$47,S1123,"")</f>
        <v/>
      </c>
      <c r="BQ1123" s="843" t="str">
        <f aca="false">IF($E1123=$BP$47,T1123,"")</f>
        <v/>
      </c>
      <c r="BR1123" s="628"/>
      <c r="BS1123" s="843" t="str">
        <f aca="false">IF($E1123=$BS$47,S1123,"")</f>
        <v/>
      </c>
      <c r="BT1123" s="843" t="str">
        <f aca="false">IF($E1123=$BS$47,T1123,"")</f>
        <v/>
      </c>
      <c r="BU1123" s="628"/>
      <c r="BV1123" s="729"/>
    </row>
    <row r="1124" s="667" customFormat="true" ht="15" hidden="false" customHeight="false" outlineLevel="0" collapsed="false">
      <c r="A1124" s="828" t="n">
        <v>17</v>
      </c>
      <c r="B1124" s="829" t="str">
        <f aca="false">CONCATENATE(E1124,": ",C1124)</f>
        <v>: </v>
      </c>
      <c r="C1124" s="830"/>
      <c r="D1124" s="830"/>
      <c r="E1124" s="831"/>
      <c r="F1124" s="830"/>
      <c r="G1124" s="831"/>
      <c r="H1124" s="832"/>
      <c r="I1124" s="830"/>
      <c r="J1124" s="830"/>
      <c r="K1124" s="833"/>
      <c r="L1124" s="834"/>
      <c r="M1124" s="833"/>
      <c r="N1124" s="837"/>
      <c r="O1124" s="837"/>
      <c r="P1124" s="833"/>
      <c r="Q1124" s="838"/>
      <c r="R1124" s="839"/>
      <c r="S1124" s="840" t="str">
        <f aca="false">IF(R1124="Y","",IF(AND(M1124="",K1124=""),"",IF(M1124="",K1124,M1124)))</f>
        <v/>
      </c>
      <c r="T1124" s="841" t="str">
        <f aca="false">IF(S1124="","",IF($S$1136="Y",U1124,IF(S1124&gt;=$S$1128-$AB$35*$S$1132,IF(S1124&lt;=$S$1128+$AB$35*$S$1132,S1124,""),"")))</f>
        <v/>
      </c>
      <c r="U1124" s="840" t="str">
        <f aca="false">IF(R1124="Y","",IF(AND(M1124="",K1124=""),"",IF(M1124="",K1124*O1124,M1124*O1124)))</f>
        <v/>
      </c>
      <c r="V1124" s="842" t="str">
        <f aca="false">IF(AND(N1124="",L1124=""),"",IF(N1124="",L1124,N1124))</f>
        <v/>
      </c>
      <c r="W1124" s="628"/>
      <c r="X1124" s="628"/>
      <c r="Z1124" s="728"/>
      <c r="AP1124" s="729"/>
      <c r="AQ1124" s="628"/>
      <c r="AR1124" s="628"/>
      <c r="AS1124" s="844"/>
      <c r="AT1124" s="628"/>
      <c r="AU1124" s="843" t="e">
        <f aca="false">IF($AT$44="region",IF($E1124=AU$762,$S1124,""),IF($G1124=AU$762,$S1124,""))</f>
        <v>#REF!</v>
      </c>
      <c r="AV1124" s="843" t="e">
        <f aca="false">IF($AT$44="Region",IF($E1124=AU$762,$T1124,""),IF($G1124=AU$762,$T1124,""))</f>
        <v>#REF!</v>
      </c>
      <c r="AW1124" s="628"/>
      <c r="AX1124" s="843" t="e">
        <f aca="false">IF($AT$44="region",IF($E1124=AX$762,$S1124,""),IF($G1124=AX$762,$S1124,""))</f>
        <v>#REF!</v>
      </c>
      <c r="AY1124" s="843" t="e">
        <f aca="false">IF($AT$44="Region",IF($E1124=AX$762,$T1124,""),IF($G1124=AX$762,$T1124,""))</f>
        <v>#REF!</v>
      </c>
      <c r="AZ1124" s="628"/>
      <c r="BA1124" s="843" t="e">
        <f aca="false">IF($AT$44="region",IF($E1124=BA$762,$S1124,""),IF($G1124=BA$762,$S1124,""))</f>
        <v>#REF!</v>
      </c>
      <c r="BB1124" s="843" t="e">
        <f aca="false">IF($AT$44="Region",IF($E1124=BA$762,$T1124,""),IF($G1124=BA$762,$T1124,""))</f>
        <v>#REF!</v>
      </c>
      <c r="BC1124" s="628"/>
      <c r="BD1124" s="843" t="e">
        <f aca="false">IF($AT$44="region",IF($E1124=BD$762,$S1124,""),IF($G1124=BD$762,$S1124,""))</f>
        <v>#REF!</v>
      </c>
      <c r="BE1124" s="843" t="e">
        <f aca="false">IF($AT$44="Region",IF($E1124=BD$762,$T1124,""),IF($G1124=BD$762,$T1124,""))</f>
        <v>#REF!</v>
      </c>
      <c r="BF1124" s="628"/>
      <c r="BG1124" s="843" t="e">
        <f aca="false">IF($AT$44="region",IF($E1124=BG$762,$S1124,""),IF($G1124=BG$762,$S1124,""))</f>
        <v>#REF!</v>
      </c>
      <c r="BH1124" s="843" t="e">
        <f aca="false">IF($AT$44="Region",IF($E1124=BG$762,$T1124,""),IF($G1124=BG$762,$T1124,""))</f>
        <v>#REF!</v>
      </c>
      <c r="BI1124" s="628"/>
      <c r="BJ1124" s="843" t="str">
        <f aca="false">IF($E1124=$BJ$47,S1124,"")</f>
        <v/>
      </c>
      <c r="BK1124" s="843" t="str">
        <f aca="false">IF($E1124=$BJ$47,T1124,"")</f>
        <v/>
      </c>
      <c r="BL1124" s="628"/>
      <c r="BM1124" s="843" t="str">
        <f aca="false">IF($E1124=$BM$47,S1124,"")</f>
        <v/>
      </c>
      <c r="BN1124" s="843" t="str">
        <f aca="false">IF($E1124=$BM$47,T1124,"")</f>
        <v/>
      </c>
      <c r="BO1124" s="628"/>
      <c r="BP1124" s="843" t="str">
        <f aca="false">IF($E1124=$BP$47,S1124,"")</f>
        <v/>
      </c>
      <c r="BQ1124" s="843" t="str">
        <f aca="false">IF($E1124=$BP$47,T1124,"")</f>
        <v/>
      </c>
      <c r="BR1124" s="628"/>
      <c r="BS1124" s="843" t="str">
        <f aca="false">IF($E1124=$BS$47,S1124,"")</f>
        <v/>
      </c>
      <c r="BT1124" s="843" t="str">
        <f aca="false">IF($E1124=$BS$47,T1124,"")</f>
        <v/>
      </c>
      <c r="BU1124" s="628"/>
      <c r="BV1124" s="729"/>
    </row>
    <row r="1125" s="667" customFormat="true" ht="15" hidden="false" customHeight="false" outlineLevel="0" collapsed="false">
      <c r="A1125" s="828" t="n">
        <v>18</v>
      </c>
      <c r="B1125" s="829" t="str">
        <f aca="false">CONCATENATE(E1125,": ",C1125)</f>
        <v>: </v>
      </c>
      <c r="C1125" s="830"/>
      <c r="D1125" s="830"/>
      <c r="E1125" s="831"/>
      <c r="F1125" s="830"/>
      <c r="G1125" s="831"/>
      <c r="H1125" s="832"/>
      <c r="I1125" s="830"/>
      <c r="J1125" s="830"/>
      <c r="K1125" s="833"/>
      <c r="L1125" s="833"/>
      <c r="M1125" s="833"/>
      <c r="N1125" s="837"/>
      <c r="O1125" s="837"/>
      <c r="P1125" s="833"/>
      <c r="Q1125" s="838"/>
      <c r="R1125" s="839"/>
      <c r="S1125" s="840" t="str">
        <f aca="false">IF(R1125="Y","",IF(AND(M1125="",K1125=""),"",IF(M1125="",K1125,M1125)))</f>
        <v/>
      </c>
      <c r="T1125" s="841" t="str">
        <f aca="false">IF(S1125="","",IF($S$1136="Y",U1125,IF(S1125&gt;=$S$1128-$AB$35*$S$1132,IF(S1125&lt;=$S$1128+$AB$35*$S$1132,S1125,""),"")))</f>
        <v/>
      </c>
      <c r="U1125" s="840" t="str">
        <f aca="false">IF(R1125="Y","",IF(AND(M1125="",K1125=""),"",IF(M1125="",K1125*O1125,M1125*O1125)))</f>
        <v/>
      </c>
      <c r="V1125" s="842" t="str">
        <f aca="false">IF(AND(N1125="",L1125=""),"",IF(N1125="",L1125,N1125))</f>
        <v/>
      </c>
      <c r="W1125" s="628"/>
      <c r="X1125" s="628"/>
      <c r="Z1125" s="728"/>
      <c r="AP1125" s="729"/>
      <c r="AQ1125" s="628"/>
      <c r="AR1125" s="628"/>
      <c r="AS1125" s="844"/>
      <c r="AT1125" s="628"/>
      <c r="AU1125" s="843" t="e">
        <f aca="false">IF($AT$44="region",IF($E1125=AU$762,$S1125,""),IF($G1125=AU$762,$S1125,""))</f>
        <v>#REF!</v>
      </c>
      <c r="AV1125" s="843" t="e">
        <f aca="false">IF($AT$44="Region",IF($E1125=AU$762,$T1125,""),IF($G1125=AU$762,$T1125,""))</f>
        <v>#REF!</v>
      </c>
      <c r="AW1125" s="628"/>
      <c r="AX1125" s="843" t="e">
        <f aca="false">IF($AT$44="region",IF($E1125=AX$762,$S1125,""),IF($G1125=AX$762,$S1125,""))</f>
        <v>#REF!</v>
      </c>
      <c r="AY1125" s="843" t="e">
        <f aca="false">IF($AT$44="Region",IF($E1125=AX$762,$T1125,""),IF($G1125=AX$762,$T1125,""))</f>
        <v>#REF!</v>
      </c>
      <c r="AZ1125" s="628"/>
      <c r="BA1125" s="843" t="e">
        <f aca="false">IF($AT$44="region",IF($E1125=BA$762,$S1125,""),IF($G1125=BA$762,$S1125,""))</f>
        <v>#REF!</v>
      </c>
      <c r="BB1125" s="843" t="e">
        <f aca="false">IF($AT$44="Region",IF($E1125=BA$762,$T1125,""),IF($G1125=BA$762,$T1125,""))</f>
        <v>#REF!</v>
      </c>
      <c r="BC1125" s="628"/>
      <c r="BD1125" s="843" t="e">
        <f aca="false">IF($AT$44="region",IF($E1125=BD$762,$S1125,""),IF($G1125=BD$762,$S1125,""))</f>
        <v>#REF!</v>
      </c>
      <c r="BE1125" s="843" t="e">
        <f aca="false">IF($AT$44="Region",IF($E1125=BD$762,$T1125,""),IF($G1125=BD$762,$T1125,""))</f>
        <v>#REF!</v>
      </c>
      <c r="BF1125" s="628"/>
      <c r="BG1125" s="843" t="e">
        <f aca="false">IF($AT$44="region",IF($E1125=BG$762,$S1125,""),IF($G1125=BG$762,$S1125,""))</f>
        <v>#REF!</v>
      </c>
      <c r="BH1125" s="843" t="e">
        <f aca="false">IF($AT$44="Region",IF($E1125=BG$762,$T1125,""),IF($G1125=BG$762,$T1125,""))</f>
        <v>#REF!</v>
      </c>
      <c r="BI1125" s="628"/>
      <c r="BJ1125" s="843" t="str">
        <f aca="false">IF($E1125=$BJ$47,S1125,"")</f>
        <v/>
      </c>
      <c r="BK1125" s="843" t="str">
        <f aca="false">IF($E1125=$BJ$47,T1125,"")</f>
        <v/>
      </c>
      <c r="BL1125" s="628"/>
      <c r="BM1125" s="843" t="str">
        <f aca="false">IF($E1125=$BM$47,S1125,"")</f>
        <v/>
      </c>
      <c r="BN1125" s="843" t="str">
        <f aca="false">IF($E1125=$BM$47,T1125,"")</f>
        <v/>
      </c>
      <c r="BO1125" s="628"/>
      <c r="BP1125" s="843" t="str">
        <f aca="false">IF($E1125=$BP$47,S1125,"")</f>
        <v/>
      </c>
      <c r="BQ1125" s="843" t="str">
        <f aca="false">IF($E1125=$BP$47,T1125,"")</f>
        <v/>
      </c>
      <c r="BR1125" s="628"/>
      <c r="BS1125" s="843" t="str">
        <f aca="false">IF($E1125=$BS$47,S1125,"")</f>
        <v/>
      </c>
      <c r="BT1125" s="843" t="str">
        <f aca="false">IF($E1125=$BS$47,T1125,"")</f>
        <v/>
      </c>
      <c r="BU1125" s="628"/>
      <c r="BV1125" s="729"/>
    </row>
    <row r="1126" s="667" customFormat="true" ht="15" hidden="false" customHeight="false" outlineLevel="0" collapsed="false">
      <c r="A1126" s="828" t="n">
        <v>19</v>
      </c>
      <c r="B1126" s="829" t="str">
        <f aca="false">CONCATENATE(E1126,": ",C1126)</f>
        <v>: </v>
      </c>
      <c r="C1126" s="830"/>
      <c r="D1126" s="830"/>
      <c r="E1126" s="831"/>
      <c r="F1126" s="830"/>
      <c r="G1126" s="831"/>
      <c r="H1126" s="832"/>
      <c r="I1126" s="830"/>
      <c r="J1126" s="830"/>
      <c r="K1126" s="833"/>
      <c r="L1126" s="833"/>
      <c r="M1126" s="833"/>
      <c r="N1126" s="837"/>
      <c r="O1126" s="837"/>
      <c r="P1126" s="833"/>
      <c r="Q1126" s="838"/>
      <c r="R1126" s="839"/>
      <c r="S1126" s="840" t="str">
        <f aca="false">IF(R1126="Y","",IF(AND(M1126="",K1126=""),"",IF(M1126="",K1126,M1126)))</f>
        <v/>
      </c>
      <c r="T1126" s="841" t="str">
        <f aca="false">IF(S1126="","",IF($S$1136="Y",U1126,IF(S1126&gt;=$S$1128-$AB$35*$S$1132,IF(S1126&lt;=$S$1128+$AB$35*$S$1132,S1126,""),"")))</f>
        <v/>
      </c>
      <c r="U1126" s="840" t="str">
        <f aca="false">IF(R1126="Y","",IF(AND(M1126="",K1126=""),"",IF(M1126="",K1126*O1126,M1126*O1126)))</f>
        <v/>
      </c>
      <c r="V1126" s="842" t="str">
        <f aca="false">IF(AND(N1126="",L1126=""),"",IF(N1126="",L1126,N1126))</f>
        <v/>
      </c>
      <c r="W1126" s="628"/>
      <c r="X1126" s="628"/>
      <c r="Z1126" s="728"/>
      <c r="AP1126" s="729"/>
      <c r="AQ1126" s="628"/>
      <c r="AR1126" s="628"/>
      <c r="AS1126" s="844"/>
      <c r="AT1126" s="628"/>
      <c r="AU1126" s="843" t="e">
        <f aca="false">IF($AT$44="region",IF($E1126=AU$762,$S1126,""),IF($G1126=AU$762,$S1126,""))</f>
        <v>#REF!</v>
      </c>
      <c r="AV1126" s="843" t="e">
        <f aca="false">IF($AT$44="Region",IF($E1126=AU$762,$T1126,""),IF($G1126=AU$762,$T1126,""))</f>
        <v>#REF!</v>
      </c>
      <c r="AW1126" s="628"/>
      <c r="AX1126" s="843" t="e">
        <f aca="false">IF($AT$44="region",IF($E1126=AX$762,$S1126,""),IF($G1126=AX$762,$S1126,""))</f>
        <v>#REF!</v>
      </c>
      <c r="AY1126" s="843" t="e">
        <f aca="false">IF($AT$44="Region",IF($E1126=AX$762,$T1126,""),IF($G1126=AX$762,$T1126,""))</f>
        <v>#REF!</v>
      </c>
      <c r="AZ1126" s="628"/>
      <c r="BA1126" s="843" t="e">
        <f aca="false">IF($AT$44="region",IF($E1126=BA$762,$S1126,""),IF($G1126=BA$762,$S1126,""))</f>
        <v>#REF!</v>
      </c>
      <c r="BB1126" s="843" t="e">
        <f aca="false">IF($AT$44="Region",IF($E1126=BA$762,$T1126,""),IF($G1126=BA$762,$T1126,""))</f>
        <v>#REF!</v>
      </c>
      <c r="BC1126" s="628"/>
      <c r="BD1126" s="843" t="e">
        <f aca="false">IF($AT$44="region",IF($E1126=BD$762,$S1126,""),IF($G1126=BD$762,$S1126,""))</f>
        <v>#REF!</v>
      </c>
      <c r="BE1126" s="843" t="e">
        <f aca="false">IF($AT$44="Region",IF($E1126=BD$762,$T1126,""),IF($G1126=BD$762,$T1126,""))</f>
        <v>#REF!</v>
      </c>
      <c r="BF1126" s="628"/>
      <c r="BG1126" s="843" t="e">
        <f aca="false">IF($AT$44="region",IF($E1126=BG$762,$S1126,""),IF($G1126=BG$762,$S1126,""))</f>
        <v>#REF!</v>
      </c>
      <c r="BH1126" s="843" t="e">
        <f aca="false">IF($AT$44="Region",IF($E1126=BG$762,$T1126,""),IF($G1126=BG$762,$T1126,""))</f>
        <v>#REF!</v>
      </c>
      <c r="BI1126" s="628"/>
      <c r="BJ1126" s="843" t="str">
        <f aca="false">IF($E1126=$BJ$47,S1126,"")</f>
        <v/>
      </c>
      <c r="BK1126" s="843" t="str">
        <f aca="false">IF($E1126=$BJ$47,T1126,"")</f>
        <v/>
      </c>
      <c r="BL1126" s="628"/>
      <c r="BM1126" s="843" t="str">
        <f aca="false">IF($E1126=$BM$47,S1126,"")</f>
        <v/>
      </c>
      <c r="BN1126" s="843" t="str">
        <f aca="false">IF($E1126=$BM$47,T1126,"")</f>
        <v/>
      </c>
      <c r="BO1126" s="628"/>
      <c r="BP1126" s="843" t="str">
        <f aca="false">IF($E1126=$BP$47,S1126,"")</f>
        <v/>
      </c>
      <c r="BQ1126" s="843" t="str">
        <f aca="false">IF($E1126=$BP$47,T1126,"")</f>
        <v/>
      </c>
      <c r="BR1126" s="628"/>
      <c r="BS1126" s="843" t="str">
        <f aca="false">IF($E1126=$BS$47,S1126,"")</f>
        <v/>
      </c>
      <c r="BT1126" s="843" t="str">
        <f aca="false">IF($E1126=$BS$47,T1126,"")</f>
        <v/>
      </c>
      <c r="BU1126" s="628"/>
      <c r="BV1126" s="729"/>
    </row>
    <row r="1127" s="667" customFormat="true" ht="15" hidden="false" customHeight="false" outlineLevel="0" collapsed="false">
      <c r="A1127" s="828" t="n">
        <v>20</v>
      </c>
      <c r="B1127" s="829" t="str">
        <f aca="false">CONCATENATE(E1127,": ",C1127)</f>
        <v>: </v>
      </c>
      <c r="C1127" s="830"/>
      <c r="D1127" s="830"/>
      <c r="E1127" s="831"/>
      <c r="F1127" s="830"/>
      <c r="G1127" s="831"/>
      <c r="H1127" s="832"/>
      <c r="I1127" s="830"/>
      <c r="J1127" s="830"/>
      <c r="K1127" s="833"/>
      <c r="L1127" s="833"/>
      <c r="M1127" s="833"/>
      <c r="N1127" s="837"/>
      <c r="O1127" s="837"/>
      <c r="P1127" s="833"/>
      <c r="Q1127" s="838"/>
      <c r="R1127" s="839"/>
      <c r="S1127" s="840" t="str">
        <f aca="false">IF(R1127="Y","",IF(AND(M1127="",K1127=""),"",IF(M1127="",K1127,M1127)))</f>
        <v/>
      </c>
      <c r="T1127" s="841" t="str">
        <f aca="false">IF(S1127="","",IF($S$1136="Y",U1127,IF(S1127&gt;=$S$1128-$AB$35*$S$1132,IF(S1127&lt;=$S$1128+$AB$35*$S$1132,S1127,""),"")))</f>
        <v/>
      </c>
      <c r="U1127" s="840" t="str">
        <f aca="false">IF(R1127="Y","",IF(AND(M1127="",K1127=""),"",IF(M1127="",K1127*O1127,M1127*O1127)))</f>
        <v/>
      </c>
      <c r="V1127" s="842" t="str">
        <f aca="false">IF(AND(N1127="",L1127=""),"",IF(N1127="",L1127,N1127))</f>
        <v/>
      </c>
      <c r="W1127" s="628"/>
      <c r="X1127" s="628"/>
      <c r="Z1127" s="728"/>
      <c r="AP1127" s="729"/>
      <c r="AQ1127" s="628"/>
      <c r="AR1127" s="628"/>
      <c r="AS1127" s="844"/>
      <c r="AT1127" s="628"/>
      <c r="AU1127" s="843" t="e">
        <f aca="false">IF($AT$44="region",IF($E1127=AU$762,$S1127,""),IF($G1127=AU$762,$S1127,""))</f>
        <v>#REF!</v>
      </c>
      <c r="AV1127" s="843" t="e">
        <f aca="false">IF($AT$44="Region",IF($E1127=AU$762,$T1127,""),IF($G1127=AU$762,$T1127,""))</f>
        <v>#REF!</v>
      </c>
      <c r="AW1127" s="628"/>
      <c r="AX1127" s="843" t="e">
        <f aca="false">IF($AT$44="region",IF($E1127=AX$762,$S1127,""),IF($G1127=AX$762,$S1127,""))</f>
        <v>#REF!</v>
      </c>
      <c r="AY1127" s="843" t="e">
        <f aca="false">IF($AT$44="Region",IF($E1127=AX$762,$T1127,""),IF($G1127=AX$762,$T1127,""))</f>
        <v>#REF!</v>
      </c>
      <c r="AZ1127" s="628"/>
      <c r="BA1127" s="843" t="e">
        <f aca="false">IF($AT$44="region",IF($E1127=BA$762,$S1127,""),IF($G1127=BA$762,$S1127,""))</f>
        <v>#REF!</v>
      </c>
      <c r="BB1127" s="843" t="e">
        <f aca="false">IF($AT$44="Region",IF($E1127=BA$762,$T1127,""),IF($G1127=BA$762,$T1127,""))</f>
        <v>#REF!</v>
      </c>
      <c r="BC1127" s="628"/>
      <c r="BD1127" s="843" t="e">
        <f aca="false">IF($AT$44="region",IF($E1127=BD$762,$S1127,""),IF($G1127=BD$762,$S1127,""))</f>
        <v>#REF!</v>
      </c>
      <c r="BE1127" s="843" t="e">
        <f aca="false">IF($AT$44="Region",IF($E1127=BD$762,$T1127,""),IF($G1127=BD$762,$T1127,""))</f>
        <v>#REF!</v>
      </c>
      <c r="BF1127" s="628"/>
      <c r="BG1127" s="843" t="e">
        <f aca="false">IF($AT$44="region",IF($E1127=BG$762,$S1127,""),IF($G1127=BG$762,$S1127,""))</f>
        <v>#REF!</v>
      </c>
      <c r="BH1127" s="843" t="e">
        <f aca="false">IF($AT$44="Region",IF($E1127=BG$762,$T1127,""),IF($G1127=BG$762,$T1127,""))</f>
        <v>#REF!</v>
      </c>
      <c r="BI1127" s="628"/>
      <c r="BJ1127" s="843" t="str">
        <f aca="false">IF($E1127=$BJ$47,S1127,"")</f>
        <v/>
      </c>
      <c r="BK1127" s="843" t="str">
        <f aca="false">IF($E1127=$BJ$47,T1127,"")</f>
        <v/>
      </c>
      <c r="BL1127" s="628"/>
      <c r="BM1127" s="843" t="str">
        <f aca="false">IF($E1127=$BM$47,S1127,"")</f>
        <v/>
      </c>
      <c r="BN1127" s="843" t="str">
        <f aca="false">IF($E1127=$BM$47,T1127,"")</f>
        <v/>
      </c>
      <c r="BO1127" s="628"/>
      <c r="BP1127" s="843" t="str">
        <f aca="false">IF($E1127=$BP$47,S1127,"")</f>
        <v/>
      </c>
      <c r="BQ1127" s="843" t="str">
        <f aca="false">IF($E1127=$BP$47,T1127,"")</f>
        <v/>
      </c>
      <c r="BR1127" s="628"/>
      <c r="BS1127" s="843" t="str">
        <f aca="false">IF($E1127=$BS$47,S1127,"")</f>
        <v/>
      </c>
      <c r="BT1127" s="843" t="str">
        <f aca="false">IF($E1127=$BS$47,T1127,"")</f>
        <v/>
      </c>
      <c r="BU1127" s="628"/>
      <c r="BV1127" s="729"/>
    </row>
    <row r="1128" s="667" customFormat="true" ht="15" hidden="false" customHeight="false" outlineLevel="0" collapsed="false">
      <c r="A1128" s="846"/>
      <c r="B1128" s="847" t="s">
        <v>409</v>
      </c>
      <c r="C1128" s="848"/>
      <c r="D1128" s="848"/>
      <c r="E1128" s="848"/>
      <c r="F1128" s="848"/>
      <c r="G1128" s="848"/>
      <c r="I1128" s="628"/>
      <c r="J1128" s="849"/>
      <c r="K1128" s="810"/>
      <c r="L1128" s="810"/>
      <c r="M1128" s="810" t="s">
        <v>354</v>
      </c>
      <c r="N1128" s="810"/>
      <c r="O1128" s="810"/>
      <c r="P1128" s="838"/>
      <c r="Q1128" s="838"/>
      <c r="R1128" s="849" t="s">
        <v>356</v>
      </c>
      <c r="S1128" s="850" t="e">
        <f aca="false">AVERAGE(S1108:S1127)</f>
        <v>#DIV/0!</v>
      </c>
      <c r="T1128" s="850" t="e">
        <f aca="false">IF(S1136="Y",SUM(T1108:T1127)/SUM(O1108:O1127),AVERAGE(T1108:T1127))</f>
        <v>#DIV/0!</v>
      </c>
      <c r="U1128" s="851" t="e">
        <f aca="false">SUM(U1108:U1127)/SUM(O1108:O1127)</f>
        <v>#DIV/0!</v>
      </c>
      <c r="V1128" s="628"/>
      <c r="W1128" s="628"/>
      <c r="X1128" s="628"/>
      <c r="Z1128" s="912"/>
      <c r="AP1128" s="729"/>
      <c r="AQ1128" s="628"/>
      <c r="AR1128" s="628"/>
      <c r="AS1128" s="628"/>
      <c r="AT1128" s="849" t="s">
        <v>356</v>
      </c>
      <c r="AU1128" s="852" t="e">
        <f aca="false">AVERAGE(AU1108:AU1127)</f>
        <v>#REF!</v>
      </c>
      <c r="AV1128" s="852" t="e">
        <f aca="false">SUM(AV1108:AV1127)/COUNTIF(AV1108:AV1127,"&gt;0")</f>
        <v>#REF!</v>
      </c>
      <c r="AW1128" s="628"/>
      <c r="AX1128" s="852" t="e">
        <f aca="false">AVERAGE(AX1108:AX1127)</f>
        <v>#REF!</v>
      </c>
      <c r="AY1128" s="852" t="e">
        <f aca="false">SUM(AY1108:AY1127)/COUNTIF(AY1108:AY1127,"&gt;0")</f>
        <v>#REF!</v>
      </c>
      <c r="AZ1128" s="628"/>
      <c r="BA1128" s="852" t="e">
        <f aca="false">AVERAGE(BA1108:BA1127)</f>
        <v>#REF!</v>
      </c>
      <c r="BB1128" s="852" t="e">
        <f aca="false">SUM(BB1108:BB1127)/COUNTIF(BB1108:BB1127,"&gt;0")</f>
        <v>#REF!</v>
      </c>
      <c r="BC1128" s="628"/>
      <c r="BD1128" s="852" t="e">
        <f aca="false">AVERAGE(BD1108:BD1127)</f>
        <v>#REF!</v>
      </c>
      <c r="BE1128" s="852" t="e">
        <f aca="false">SUM(BE1108:BE1127)/COUNTIF(BE1108:BE1127,"&gt;0")</f>
        <v>#REF!</v>
      </c>
      <c r="BF1128" s="628"/>
      <c r="BG1128" s="852" t="e">
        <f aca="false">AVERAGE(BG1108:BG1127)</f>
        <v>#REF!</v>
      </c>
      <c r="BH1128" s="852" t="e">
        <f aca="false">SUM(BH1108:BH1127)/COUNTIF(BH1108:BH1127,"&gt;0")</f>
        <v>#REF!</v>
      </c>
      <c r="BI1128" s="849"/>
      <c r="BJ1128" s="852" t="e">
        <f aca="false">AVERAGE(BJ1108:BJ1127)</f>
        <v>#DIV/0!</v>
      </c>
      <c r="BK1128" s="852" t="e">
        <f aca="false">SUM(BK1108:BK1127)/COUNTIF(BK1108:BK1127,"&gt;0")</f>
        <v>#DIV/0!</v>
      </c>
      <c r="BL1128" s="628"/>
      <c r="BM1128" s="852" t="e">
        <f aca="false">AVERAGE(BM1108:BM1127)</f>
        <v>#DIV/0!</v>
      </c>
      <c r="BN1128" s="852" t="e">
        <f aca="false">SUM(BN1108:BN1127)/COUNTIF(BN1108:BN1127,"&gt;0")</f>
        <v>#DIV/0!</v>
      </c>
      <c r="BO1128" s="628"/>
      <c r="BP1128" s="852" t="e">
        <f aca="false">AVERAGE(BP1108:BP1127)</f>
        <v>#DIV/0!</v>
      </c>
      <c r="BQ1128" s="852" t="e">
        <f aca="false">SUM(BQ1108:BQ1127)/COUNTIF(BQ1108:BQ1127,"&gt;0")</f>
        <v>#DIV/0!</v>
      </c>
      <c r="BR1128" s="628"/>
      <c r="BS1128" s="852" t="e">
        <f aca="false">AVERAGE(BS1108:BS1127)</f>
        <v>#DIV/0!</v>
      </c>
      <c r="BT1128" s="852" t="e">
        <f aca="false">SUM(BT1108:BT1127)/COUNTIF(BT1108:BT1127,"&gt;0")</f>
        <v>#DIV/0!</v>
      </c>
      <c r="BU1128" s="628"/>
      <c r="BV1128" s="729"/>
    </row>
    <row r="1129" s="667" customFormat="true" ht="15" hidden="false" customHeight="false" outlineLevel="0" collapsed="false">
      <c r="A1129" s="846"/>
      <c r="B1129" s="847" t="s">
        <v>410</v>
      </c>
      <c r="C1129" s="848" t="s">
        <v>358</v>
      </c>
      <c r="D1129" s="893"/>
      <c r="E1129" s="893"/>
      <c r="F1129" s="893"/>
      <c r="G1129" s="893"/>
      <c r="H1129" s="893"/>
      <c r="I1129" s="893"/>
      <c r="J1129" s="893"/>
      <c r="K1129" s="893"/>
      <c r="L1129" s="810"/>
      <c r="M1129" s="810"/>
      <c r="N1129" s="810"/>
      <c r="O1129" s="810"/>
      <c r="P1129" s="838"/>
      <c r="Q1129" s="838"/>
      <c r="R1129" s="854" t="s">
        <v>97</v>
      </c>
      <c r="S1129" s="855" t="e">
        <f aca="false">S1128+V1129*S1132</f>
        <v>#DIV/0!</v>
      </c>
      <c r="T1129" s="855" t="e">
        <f aca="false">T1128+V1129*T1132</f>
        <v>#DIV/0!</v>
      </c>
      <c r="U1129" s="855" t="e">
        <f aca="false">U1128+V1129*U1132</f>
        <v>#DIV/0!</v>
      </c>
      <c r="V1129" s="856" t="n">
        <v>1</v>
      </c>
      <c r="W1129" s="669" t="s">
        <v>360</v>
      </c>
      <c r="X1129" s="628"/>
      <c r="Y1129" s="628" t="s">
        <v>361</v>
      </c>
      <c r="Z1129" s="914"/>
      <c r="AP1129" s="729"/>
      <c r="AQ1129" s="628"/>
      <c r="AR1129" s="628"/>
      <c r="AS1129" s="628"/>
      <c r="AT1129" s="854" t="s">
        <v>97</v>
      </c>
      <c r="AU1129" s="857" t="e">
        <f aca="false">AU1128+(AU1134*AU1131)</f>
        <v>#REF!</v>
      </c>
      <c r="AV1129" s="857" t="e">
        <f aca="false">AV1128+(AV1134*AU1131)</f>
        <v>#REF!</v>
      </c>
      <c r="AW1129" s="628"/>
      <c r="AX1129" s="857" t="e">
        <f aca="false">AX1128+(AX1134*AX1131)</f>
        <v>#REF!</v>
      </c>
      <c r="AY1129" s="857" t="e">
        <f aca="false">AY1128+(AY1134*AX1131)</f>
        <v>#REF!</v>
      </c>
      <c r="AZ1129" s="628"/>
      <c r="BA1129" s="857" t="e">
        <f aca="false">BA1128+(BA1134*BA1131)</f>
        <v>#REF!</v>
      </c>
      <c r="BB1129" s="857" t="e">
        <f aca="false">BB1128+(BB1134*BA1131)</f>
        <v>#REF!</v>
      </c>
      <c r="BC1129" s="628"/>
      <c r="BD1129" s="857" t="e">
        <f aca="false">BD1128+(BD1134*BD1131)</f>
        <v>#REF!</v>
      </c>
      <c r="BE1129" s="857" t="e">
        <f aca="false">BE1128+(BE1134*BD1131)</f>
        <v>#REF!</v>
      </c>
      <c r="BF1129" s="628"/>
      <c r="BG1129" s="857" t="e">
        <f aca="false">BG1128+(BG1134*BG1131)</f>
        <v>#REF!</v>
      </c>
      <c r="BH1129" s="857" t="e">
        <f aca="false">BH1128+(BH1134*BG1131)</f>
        <v>#REF!</v>
      </c>
      <c r="BI1129" s="854"/>
      <c r="BJ1129" s="857" t="e">
        <f aca="false">BJ1128+(BJ1134*BJ1131)</f>
        <v>#DIV/0!</v>
      </c>
      <c r="BK1129" s="857" t="e">
        <f aca="false">BK1128+(BK1134*BJ1131)</f>
        <v>#DIV/0!</v>
      </c>
      <c r="BL1129" s="628"/>
      <c r="BM1129" s="857" t="e">
        <f aca="false">BM1128+(BM1134*BM1131)</f>
        <v>#DIV/0!</v>
      </c>
      <c r="BN1129" s="857" t="e">
        <f aca="false">BN1128+(BN1134*BM1131)</f>
        <v>#DIV/0!</v>
      </c>
      <c r="BO1129" s="628"/>
      <c r="BP1129" s="857" t="e">
        <f aca="false">BP1128+(BP1134*BP1131)</f>
        <v>#DIV/0!</v>
      </c>
      <c r="BQ1129" s="857" t="e">
        <f aca="false">BQ1128+(BQ1134*BP1131)</f>
        <v>#DIV/0!</v>
      </c>
      <c r="BR1129" s="628"/>
      <c r="BS1129" s="857" t="e">
        <f aca="false">BS1128+(BS1134*BS1131)</f>
        <v>#DIV/0!</v>
      </c>
      <c r="BT1129" s="857" t="e">
        <f aca="false">BT1128+(BT1134*BS1131)</f>
        <v>#DIV/0!</v>
      </c>
      <c r="BU1129" s="628"/>
      <c r="BV1129" s="729"/>
    </row>
    <row r="1130" s="667" customFormat="true" ht="15" hidden="false" customHeight="false" outlineLevel="0" collapsed="false">
      <c r="A1130" s="846"/>
      <c r="B1130" s="847" t="s">
        <v>411</v>
      </c>
      <c r="C1130" s="858"/>
      <c r="D1130" s="893"/>
      <c r="E1130" s="893"/>
      <c r="F1130" s="893"/>
      <c r="G1130" s="893"/>
      <c r="H1130" s="893"/>
      <c r="I1130" s="893"/>
      <c r="J1130" s="893"/>
      <c r="K1130" s="893"/>
      <c r="L1130" s="628"/>
      <c r="M1130" s="628"/>
      <c r="N1130" s="810"/>
      <c r="O1130" s="810"/>
      <c r="P1130" s="810"/>
      <c r="Q1130" s="810"/>
      <c r="R1130" s="854" t="s">
        <v>98</v>
      </c>
      <c r="S1130" s="855" t="e">
        <f aca="false">IF($Y1130="Y",MIN(S1108:S1127),S1128-$V1130*S1132)</f>
        <v>#DIV/0!</v>
      </c>
      <c r="T1130" s="855" t="e">
        <f aca="false">IF($Y1130="Y",MIN(T1108:T1127),T1128-$V1130*T1132)</f>
        <v>#DIV/0!</v>
      </c>
      <c r="U1130" s="855" t="e">
        <f aca="false">IF($Y1130="Y",MIN(U1108:U1127),U1128-$V1130*U1132)</f>
        <v>#DIV/0!</v>
      </c>
      <c r="V1130" s="856" t="n">
        <v>1</v>
      </c>
      <c r="W1130" s="669" t="s">
        <v>364</v>
      </c>
      <c r="X1130" s="628"/>
      <c r="Y1130" s="859" t="s">
        <v>166</v>
      </c>
      <c r="Z1130" s="914"/>
      <c r="AP1130" s="729"/>
      <c r="AQ1130" s="628"/>
      <c r="AR1130" s="628"/>
      <c r="AS1130" s="628"/>
      <c r="AT1130" s="854" t="s">
        <v>98</v>
      </c>
      <c r="AU1130" s="857" t="e">
        <f aca="false">AU1128-(AU1134*AU1132)</f>
        <v>#REF!</v>
      </c>
      <c r="AV1130" s="857" t="e">
        <f aca="false">AV1128-(AV1134*AU1132)</f>
        <v>#REF!</v>
      </c>
      <c r="AW1130" s="628"/>
      <c r="AX1130" s="857" t="e">
        <f aca="false">AX1128-(AX1134*AX1132)</f>
        <v>#REF!</v>
      </c>
      <c r="AY1130" s="857" t="e">
        <f aca="false">AY1128-(AY1134*AX1132)</f>
        <v>#REF!</v>
      </c>
      <c r="AZ1130" s="628"/>
      <c r="BA1130" s="857" t="e">
        <f aca="false">BA1128-(BA1134*BA1132)</f>
        <v>#REF!</v>
      </c>
      <c r="BB1130" s="857" t="e">
        <f aca="false">BB1128-(BB1134*BA1132)</f>
        <v>#REF!</v>
      </c>
      <c r="BC1130" s="628"/>
      <c r="BD1130" s="857" t="e">
        <f aca="false">BD1128-(BD1134*BD1132)</f>
        <v>#REF!</v>
      </c>
      <c r="BE1130" s="857" t="e">
        <f aca="false">BE1128-(BE1134*BD1132)</f>
        <v>#REF!</v>
      </c>
      <c r="BF1130" s="628"/>
      <c r="BG1130" s="857" t="e">
        <f aca="false">BG1128-(BG1134*BG1132)</f>
        <v>#REF!</v>
      </c>
      <c r="BH1130" s="857" t="e">
        <f aca="false">BH1128-(BH1134*BG1132)</f>
        <v>#REF!</v>
      </c>
      <c r="BI1130" s="854"/>
      <c r="BJ1130" s="857" t="e">
        <f aca="false">BJ1128-(BJ1134*BJ1132)</f>
        <v>#DIV/0!</v>
      </c>
      <c r="BK1130" s="857" t="e">
        <f aca="false">BK1128-(BK1134*BJ1132)</f>
        <v>#DIV/0!</v>
      </c>
      <c r="BL1130" s="628"/>
      <c r="BM1130" s="857" t="e">
        <f aca="false">BM1128-(BM1134*BM1132)</f>
        <v>#DIV/0!</v>
      </c>
      <c r="BN1130" s="857" t="e">
        <f aca="false">BN1128-(BN1134*BM1132)</f>
        <v>#DIV/0!</v>
      </c>
      <c r="BO1130" s="628"/>
      <c r="BP1130" s="857" t="e">
        <f aca="false">BP1128-(BP1134*BP1132)</f>
        <v>#DIV/0!</v>
      </c>
      <c r="BQ1130" s="857" t="e">
        <f aca="false">BQ1128-(BQ1134*BP1132)</f>
        <v>#DIV/0!</v>
      </c>
      <c r="BR1130" s="628"/>
      <c r="BS1130" s="857" t="e">
        <f aca="false">BS1128-(BS1134*BS1132)</f>
        <v>#DIV/0!</v>
      </c>
      <c r="BT1130" s="857" t="e">
        <f aca="false">BT1128-(BT1134*BS1132)</f>
        <v>#DIV/0!</v>
      </c>
      <c r="BU1130" s="628"/>
      <c r="BV1130" s="729"/>
    </row>
    <row r="1131" s="667" customFormat="true" ht="14.25" hidden="false" customHeight="false" outlineLevel="0" collapsed="false">
      <c r="A1131" s="846"/>
      <c r="B1131" s="846"/>
      <c r="C1131" s="858"/>
      <c r="D1131" s="893"/>
      <c r="E1131" s="893"/>
      <c r="F1131" s="893"/>
      <c r="G1131" s="893"/>
      <c r="H1131" s="893"/>
      <c r="I1131" s="893"/>
      <c r="J1131" s="893"/>
      <c r="K1131" s="893"/>
      <c r="L1131" s="810"/>
      <c r="M1131" s="810"/>
      <c r="N1131" s="810"/>
      <c r="O1131" s="810"/>
      <c r="P1131" s="810"/>
      <c r="Q1131" s="810"/>
      <c r="R1131" s="854" t="s">
        <v>365</v>
      </c>
      <c r="S1131" s="855" t="e">
        <f aca="false">IF((0.67*S1132)&gt;S1128,"no","yes")</f>
        <v>#DIV/0!</v>
      </c>
      <c r="T1131" s="855" t="e">
        <f aca="false">IF((0.67*T1132)&gt;T1128,"no","yes")</f>
        <v>#DIV/0!</v>
      </c>
      <c r="U1131" s="855" t="e">
        <f aca="false">IF((0.67*U1132)&gt;U1128,"no","yes")</f>
        <v>#DIV/0!</v>
      </c>
      <c r="V1131" s="810"/>
      <c r="W1131" s="810"/>
      <c r="X1131" s="810"/>
      <c r="Z1131" s="914"/>
      <c r="AP1131" s="729"/>
      <c r="AQ1131" s="810"/>
      <c r="AR1131" s="810"/>
      <c r="AS1131" s="861" t="s">
        <v>366</v>
      </c>
      <c r="AT1131" s="861"/>
      <c r="AU1131" s="856" t="n">
        <v>1</v>
      </c>
      <c r="AV1131" s="810"/>
      <c r="AW1131" s="810"/>
      <c r="AX1131" s="856" t="n">
        <v>1</v>
      </c>
      <c r="AY1131" s="810"/>
      <c r="AZ1131" s="810"/>
      <c r="BA1131" s="856" t="n">
        <v>1</v>
      </c>
      <c r="BB1131" s="810"/>
      <c r="BC1131" s="810"/>
      <c r="BD1131" s="856" t="n">
        <v>1</v>
      </c>
      <c r="BE1131" s="810"/>
      <c r="BF1131" s="810"/>
      <c r="BG1131" s="856" t="n">
        <v>1</v>
      </c>
      <c r="BH1131" s="810"/>
      <c r="BI1131" s="854"/>
      <c r="BJ1131" s="856" t="n">
        <v>1</v>
      </c>
      <c r="BK1131" s="810"/>
      <c r="BL1131" s="810"/>
      <c r="BM1131" s="856" t="n">
        <v>1</v>
      </c>
      <c r="BN1131" s="810"/>
      <c r="BO1131" s="810"/>
      <c r="BP1131" s="856" t="n">
        <v>1</v>
      </c>
      <c r="BQ1131" s="810"/>
      <c r="BR1131" s="810"/>
      <c r="BS1131" s="856" t="n">
        <v>1</v>
      </c>
      <c r="BT1131" s="810"/>
      <c r="BU1131" s="810"/>
      <c r="BV1131" s="729"/>
    </row>
    <row r="1132" s="667" customFormat="true" ht="14.25" hidden="false" customHeight="false" outlineLevel="0" collapsed="false">
      <c r="A1132" s="846"/>
      <c r="B1132" s="846"/>
      <c r="C1132" s="858"/>
      <c r="D1132" s="893"/>
      <c r="E1132" s="893"/>
      <c r="F1132" s="893"/>
      <c r="G1132" s="893"/>
      <c r="H1132" s="893"/>
      <c r="I1132" s="893"/>
      <c r="J1132" s="893"/>
      <c r="K1132" s="893"/>
      <c r="L1132" s="810"/>
      <c r="M1132" s="810"/>
      <c r="N1132" s="669"/>
      <c r="O1132" s="669"/>
      <c r="P1132" s="810"/>
      <c r="Q1132" s="810"/>
      <c r="R1132" s="854" t="s">
        <v>371</v>
      </c>
      <c r="S1132" s="855" t="e">
        <f aca="false">_xlfn.STDEV.P(S1108:S1127)</f>
        <v>#DIV/0!</v>
      </c>
      <c r="T1132" s="855" t="e">
        <f aca="false" t="array" ref="T1132:T1132">IF(S1136="Y",SQRT(SUM(IFERROR(O1108:O1127*(S1108:S1127-(T1128))^2,0))/((COUNTIFS(O1108:O1127,"&lt;&gt;"&amp;"")-1)/COUNTIFS(O1108:O1127,"&lt;&gt;"&amp;"")*SUM(O1108:O1127))),_xlfn.STDEV.P(T1108:T1127))</f>
        <v>#DIV/0!</v>
      </c>
      <c r="U1132" s="855" t="e">
        <f aca="false" t="array" ref="U1132:U1132">SQRT(SUM(IFERROR(O1108:O1127*(S1108:S1127-(U1128))^2,0))/((COUNTIFS(O1108:O1127,"&lt;&gt;"&amp;"")-1)/COUNTIFS(O1108:O1127,"&lt;&gt;"&amp;"")*SUM(O1108:O1127)))</f>
        <v>#DIV/0!</v>
      </c>
      <c r="V1132" s="810"/>
      <c r="W1132" s="810"/>
      <c r="X1132" s="810"/>
      <c r="Z1132" s="914"/>
      <c r="AP1132" s="729"/>
      <c r="AQ1132" s="810"/>
      <c r="AR1132" s="810"/>
      <c r="AS1132" s="861"/>
      <c r="AT1132" s="861"/>
      <c r="AU1132" s="856" t="n">
        <v>1</v>
      </c>
      <c r="AV1132" s="810"/>
      <c r="AW1132" s="810"/>
      <c r="AX1132" s="856" t="n">
        <v>1</v>
      </c>
      <c r="AY1132" s="810"/>
      <c r="AZ1132" s="810"/>
      <c r="BA1132" s="856" t="n">
        <v>1</v>
      </c>
      <c r="BB1132" s="810"/>
      <c r="BC1132" s="810"/>
      <c r="BD1132" s="856" t="n">
        <v>1</v>
      </c>
      <c r="BE1132" s="810"/>
      <c r="BF1132" s="810"/>
      <c r="BG1132" s="856" t="n">
        <v>1</v>
      </c>
      <c r="BH1132" s="810"/>
      <c r="BI1132" s="854"/>
      <c r="BJ1132" s="856" t="n">
        <v>1</v>
      </c>
      <c r="BK1132" s="810"/>
      <c r="BL1132" s="810"/>
      <c r="BM1132" s="856" t="n">
        <v>1</v>
      </c>
      <c r="BN1132" s="810"/>
      <c r="BO1132" s="810"/>
      <c r="BP1132" s="856" t="n">
        <v>1</v>
      </c>
      <c r="BQ1132" s="810"/>
      <c r="BR1132" s="810"/>
      <c r="BS1132" s="856" t="n">
        <v>1</v>
      </c>
      <c r="BT1132" s="810"/>
      <c r="BU1132" s="810"/>
      <c r="BV1132" s="729"/>
    </row>
    <row r="1133" s="667" customFormat="true" ht="15" hidden="false" customHeight="false" outlineLevel="0" collapsed="false">
      <c r="A1133" s="810"/>
      <c r="B1133" s="810"/>
      <c r="C1133" s="828"/>
      <c r="D1133" s="893"/>
      <c r="E1133" s="893"/>
      <c r="F1133" s="893"/>
      <c r="G1133" s="893"/>
      <c r="H1133" s="893"/>
      <c r="I1133" s="893"/>
      <c r="J1133" s="893"/>
      <c r="K1133" s="893"/>
      <c r="L1133" s="810"/>
      <c r="M1133" s="810"/>
      <c r="N1133" s="810"/>
      <c r="O1133" s="810"/>
      <c r="P1133" s="810"/>
      <c r="Q1133" s="810"/>
      <c r="R1133" s="863" t="s">
        <v>372</v>
      </c>
      <c r="S1133" s="864" t="n">
        <f aca="false">COUNTIF(S1108:S1127,"&gt;0")</f>
        <v>0</v>
      </c>
      <c r="T1133" s="864" t="n">
        <f aca="false">COUNTIF(T1108:T1127,"&gt;0")</f>
        <v>0</v>
      </c>
      <c r="U1133" s="865"/>
      <c r="V1133" s="866" t="s">
        <v>369</v>
      </c>
      <c r="W1133" s="810"/>
      <c r="X1133" s="810"/>
      <c r="Z1133" s="728"/>
      <c r="AP1133" s="729"/>
      <c r="AQ1133" s="810"/>
      <c r="AR1133" s="810"/>
      <c r="AS1133" s="810"/>
      <c r="AT1133" s="854" t="s">
        <v>365</v>
      </c>
      <c r="AU1133" s="857" t="e">
        <f aca="false">IF((0.67*AU1134)&gt;AU1128,"no","yes")</f>
        <v>#REF!</v>
      </c>
      <c r="AV1133" s="857" t="e">
        <f aca="false">IF((0.67*AV1134)&gt;AV1128,"no","yes")</f>
        <v>#REF!</v>
      </c>
      <c r="AW1133" s="810"/>
      <c r="AX1133" s="857" t="e">
        <f aca="false">IF((0.67*AX1134)&gt;AX1128,"no","yes")</f>
        <v>#REF!</v>
      </c>
      <c r="AY1133" s="857" t="e">
        <f aca="false">IF((0.67*AY1134)&gt;AY1128,"no","yes")</f>
        <v>#REF!</v>
      </c>
      <c r="AZ1133" s="810"/>
      <c r="BA1133" s="857" t="e">
        <f aca="false">IF((0.67*BA1134)&gt;BA1128,"no","yes")</f>
        <v>#REF!</v>
      </c>
      <c r="BB1133" s="857" t="e">
        <f aca="false">IF((0.67*BB1134)&gt;BB1128,"no","yes")</f>
        <v>#REF!</v>
      </c>
      <c r="BC1133" s="810"/>
      <c r="BD1133" s="857" t="e">
        <f aca="false">IF((0.67*BD1134)&gt;BD1128,"no","yes")</f>
        <v>#REF!</v>
      </c>
      <c r="BE1133" s="857" t="e">
        <f aca="false">IF((0.67*BE1134)&gt;BE1128,"no","yes")</f>
        <v>#REF!</v>
      </c>
      <c r="BF1133" s="810"/>
      <c r="BG1133" s="857" t="e">
        <f aca="false">IF((0.67*BG1134)&gt;BG1128,"no","yes")</f>
        <v>#REF!</v>
      </c>
      <c r="BH1133" s="857" t="e">
        <f aca="false">IF((0.67*BH1134)&gt;BH1128,"no","yes")</f>
        <v>#REF!</v>
      </c>
      <c r="BI1133" s="863"/>
      <c r="BJ1133" s="857" t="e">
        <f aca="false">IF((0.67*BJ1134)&gt;BJ1128,"no","yes")</f>
        <v>#DIV/0!</v>
      </c>
      <c r="BK1133" s="857" t="e">
        <f aca="false">IF((0.67*BK1134)&gt;BK1128,"no","yes")</f>
        <v>#DIV/0!</v>
      </c>
      <c r="BL1133" s="810"/>
      <c r="BM1133" s="857" t="e">
        <f aca="false">IF((0.67*BM1134)&gt;BM1128,"no","yes")</f>
        <v>#DIV/0!</v>
      </c>
      <c r="BN1133" s="857" t="e">
        <f aca="false">IF((0.67*BN1134)&gt;BN1128,"no","yes")</f>
        <v>#DIV/0!</v>
      </c>
      <c r="BO1133" s="810"/>
      <c r="BP1133" s="857" t="e">
        <f aca="false">IF((0.67*BP1134)&gt;BP1128,"no","yes")</f>
        <v>#DIV/0!</v>
      </c>
      <c r="BQ1133" s="857" t="e">
        <f aca="false">IF((0.67*BQ1134)&gt;BQ1128,"no","yes")</f>
        <v>#DIV/0!</v>
      </c>
      <c r="BR1133" s="810"/>
      <c r="BS1133" s="857" t="e">
        <f aca="false">IF((0.67*BS1134)&gt;BS1128,"no","yes")</f>
        <v>#DIV/0!</v>
      </c>
      <c r="BT1133" s="857" t="e">
        <f aca="false">IF((0.67*BT1134)&gt;BT1128,"no","yes")</f>
        <v>#DIV/0!</v>
      </c>
      <c r="BU1133" s="810"/>
      <c r="BV1133" s="729"/>
    </row>
    <row r="1134" s="667" customFormat="true" ht="14.25" hidden="false" customHeight="false" outlineLevel="0" collapsed="false">
      <c r="C1134" s="846"/>
      <c r="D1134" s="893"/>
      <c r="E1134" s="893"/>
      <c r="F1134" s="893"/>
      <c r="G1134" s="893"/>
      <c r="H1134" s="893"/>
      <c r="I1134" s="893"/>
      <c r="J1134" s="893"/>
      <c r="K1134" s="893"/>
      <c r="L1134" s="810"/>
      <c r="M1134" s="810"/>
      <c r="N1134" s="810"/>
      <c r="O1134" s="810"/>
      <c r="P1134" s="810"/>
      <c r="Q1134" s="810"/>
      <c r="R1134" s="810"/>
      <c r="S1134" s="1"/>
      <c r="T1134" s="916"/>
      <c r="U1134" s="916"/>
      <c r="V1134" s="894"/>
      <c r="W1134" s="895"/>
      <c r="X1134" s="896"/>
      <c r="Z1134" s="728"/>
      <c r="AP1134" s="729"/>
      <c r="AQ1134" s="810"/>
      <c r="AR1134" s="810"/>
      <c r="AS1134" s="810"/>
      <c r="AT1134" s="854" t="s">
        <v>371</v>
      </c>
      <c r="AU1134" s="857" t="e">
        <f aca="false">_xlfn.STDEV.P(AU1108:AU1127)</f>
        <v>#REF!</v>
      </c>
      <c r="AV1134" s="857" t="e">
        <f aca="false">_xlfn.STDEV.P(AV1108:AV1127)</f>
        <v>#REF!</v>
      </c>
      <c r="AW1134" s="810"/>
      <c r="AX1134" s="857" t="e">
        <f aca="false">_xlfn.STDEV.P(AX1108:AX1127)</f>
        <v>#REF!</v>
      </c>
      <c r="AY1134" s="857" t="e">
        <f aca="false">_xlfn.STDEV.P(AY1108:AY1127)</f>
        <v>#REF!</v>
      </c>
      <c r="AZ1134" s="810"/>
      <c r="BA1134" s="857" t="e">
        <f aca="false">_xlfn.STDEV.P(BA1108:BA1127)</f>
        <v>#REF!</v>
      </c>
      <c r="BB1134" s="857" t="e">
        <f aca="false">_xlfn.STDEV.P(BB1108:BB1127)</f>
        <v>#REF!</v>
      </c>
      <c r="BC1134" s="810"/>
      <c r="BD1134" s="857" t="e">
        <f aca="false">_xlfn.STDEV.P(BD1108:BD1127)</f>
        <v>#REF!</v>
      </c>
      <c r="BE1134" s="857" t="e">
        <f aca="false">_xlfn.STDEV.P(BE1108:BE1127)</f>
        <v>#REF!</v>
      </c>
      <c r="BF1134" s="810"/>
      <c r="BG1134" s="857" t="e">
        <f aca="false">_xlfn.STDEV.P(BG1108:BG1127)</f>
        <v>#REF!</v>
      </c>
      <c r="BH1134" s="857" t="e">
        <f aca="false">_xlfn.STDEV.P(BH1108:BH1127)</f>
        <v>#REF!</v>
      </c>
      <c r="BI1134" s="810"/>
      <c r="BJ1134" s="857" t="e">
        <f aca="false">_xlfn.STDEV.P(BJ1108:BJ1127)</f>
        <v>#DIV/0!</v>
      </c>
      <c r="BK1134" s="857" t="e">
        <f aca="false">_xlfn.STDEV.P(BK1108:BK1127)</f>
        <v>#DIV/0!</v>
      </c>
      <c r="BL1134" s="810"/>
      <c r="BM1134" s="857" t="e">
        <f aca="false">_xlfn.STDEV.P(BM1108:BM1127)</f>
        <v>#DIV/0!</v>
      </c>
      <c r="BN1134" s="857" t="e">
        <f aca="false">_xlfn.STDEV.P(BN1108:BN1127)</f>
        <v>#DIV/0!</v>
      </c>
      <c r="BO1134" s="810"/>
      <c r="BP1134" s="857" t="e">
        <f aca="false">_xlfn.STDEV.P(BP1108:BP1127)</f>
        <v>#DIV/0!</v>
      </c>
      <c r="BQ1134" s="857" t="e">
        <f aca="false">_xlfn.STDEV.P(BQ1108:BQ1127)</f>
        <v>#DIV/0!</v>
      </c>
      <c r="BR1134" s="810"/>
      <c r="BS1134" s="857" t="e">
        <f aca="false">_xlfn.STDEV.P(BS1108:BS1127)</f>
        <v>#DIV/0!</v>
      </c>
      <c r="BT1134" s="857" t="e">
        <f aca="false">_xlfn.STDEV.P(BT1108:BT1127)</f>
        <v>#DIV/0!</v>
      </c>
      <c r="BV1134" s="729"/>
    </row>
    <row r="1135" s="667" customFormat="true" ht="15" hidden="false" customHeight="false" outlineLevel="0" collapsed="false">
      <c r="A1135" s="862" t="str">
        <f aca="false">HYPERLINK("#"&amp;"'"&amp;A$1&amp;"'!a1","Back to top")</f>
        <v>Back to top</v>
      </c>
      <c r="B1135" s="862"/>
      <c r="C1135" s="810"/>
      <c r="D1135" s="893"/>
      <c r="E1135" s="893"/>
      <c r="F1135" s="893"/>
      <c r="G1135" s="893"/>
      <c r="H1135" s="893"/>
      <c r="I1135" s="893"/>
      <c r="J1135" s="893"/>
      <c r="K1135" s="893"/>
      <c r="S1135" s="944" t="s">
        <v>373</v>
      </c>
      <c r="T1135" s="708"/>
      <c r="U1135" s="810"/>
      <c r="V1135" s="897"/>
      <c r="W1135" s="898"/>
      <c r="X1135" s="899"/>
      <c r="Z1135" s="728"/>
      <c r="AP1135" s="729"/>
      <c r="AQ1135" s="810"/>
      <c r="AR1135" s="810"/>
      <c r="AS1135" s="810"/>
      <c r="AT1135" s="863" t="s">
        <v>372</v>
      </c>
      <c r="AU1135" s="868" t="n">
        <f aca="false">COUNTIF(AU1108:AU1127,"&gt;0")</f>
        <v>0</v>
      </c>
      <c r="AV1135" s="868" t="n">
        <f aca="false">COUNTIF(AV1108:AV1127,"&gt;0")</f>
        <v>0</v>
      </c>
      <c r="AW1135" s="810"/>
      <c r="AX1135" s="868" t="n">
        <f aca="false">COUNTIF(AX1108:AX1127,"&gt;0")</f>
        <v>0</v>
      </c>
      <c r="AY1135" s="868" t="n">
        <f aca="false">COUNTIF(AY1108:AY1127,"&gt;0")</f>
        <v>0</v>
      </c>
      <c r="AZ1135" s="810"/>
      <c r="BA1135" s="868" t="n">
        <f aca="false">COUNTIF(BA1108:BA1127,"&gt;0")</f>
        <v>0</v>
      </c>
      <c r="BB1135" s="868" t="n">
        <f aca="false">COUNTIF(BB1108:BB1127,"&gt;0")</f>
        <v>0</v>
      </c>
      <c r="BC1135" s="810"/>
      <c r="BD1135" s="868" t="n">
        <f aca="false">COUNTIF(BD1108:BD1127,"&gt;0")</f>
        <v>0</v>
      </c>
      <c r="BE1135" s="868" t="n">
        <f aca="false">COUNTIF(BE1108:BE1127,"&gt;0")</f>
        <v>0</v>
      </c>
      <c r="BF1135" s="810"/>
      <c r="BG1135" s="868" t="n">
        <f aca="false">COUNTIF(BG1108:BG1127,"&gt;0")</f>
        <v>0</v>
      </c>
      <c r="BH1135" s="868" t="n">
        <f aca="false">COUNTIF(BH1108:BH1127,"&gt;0")</f>
        <v>0</v>
      </c>
      <c r="BI1135" s="810"/>
      <c r="BJ1135" s="868" t="n">
        <f aca="false">COUNTIF(BJ1108:BJ1127,"&gt;0")</f>
        <v>0</v>
      </c>
      <c r="BK1135" s="868" t="n">
        <f aca="false">COUNTIF(BK1108:BK1127,"&gt;0")</f>
        <v>0</v>
      </c>
      <c r="BL1135" s="810"/>
      <c r="BM1135" s="868" t="n">
        <f aca="false">COUNTIF(BM1108:BM1127,"&gt;0")</f>
        <v>0</v>
      </c>
      <c r="BN1135" s="868" t="n">
        <f aca="false">COUNTIF(BN1108:BN1127,"&gt;0")</f>
        <v>0</v>
      </c>
      <c r="BO1135" s="810"/>
      <c r="BP1135" s="868" t="n">
        <f aca="false">COUNTIF(BP1108:BP1127,"&gt;0")</f>
        <v>0</v>
      </c>
      <c r="BQ1135" s="868" t="n">
        <f aca="false">COUNTIF(BQ1108:BQ1127,"&gt;0")</f>
        <v>0</v>
      </c>
      <c r="BR1135" s="810"/>
      <c r="BS1135" s="868" t="n">
        <f aca="false">COUNTIF(BS1108:BS1127,"&gt;0")</f>
        <v>0</v>
      </c>
      <c r="BT1135" s="868" t="n">
        <f aca="false">COUNTIF(BT1108:BT1127,"&gt;0")</f>
        <v>0</v>
      </c>
      <c r="BV1135" s="729"/>
    </row>
    <row r="1136" s="667" customFormat="true" ht="14.25" hidden="false" customHeight="false" outlineLevel="0" collapsed="false">
      <c r="A1136" s="862"/>
      <c r="B1136" s="862"/>
      <c r="C1136" s="810"/>
      <c r="D1136" s="900"/>
      <c r="E1136" s="900"/>
      <c r="F1136" s="900"/>
      <c r="G1136" s="900"/>
      <c r="H1136" s="900"/>
      <c r="I1136" s="900"/>
      <c r="J1136" s="900"/>
      <c r="K1136" s="900"/>
      <c r="S1136" s="925" t="s">
        <v>166</v>
      </c>
      <c r="T1136" s="708"/>
      <c r="U1136" s="810"/>
      <c r="V1136" s="897"/>
      <c r="W1136" s="898"/>
      <c r="X1136" s="899"/>
      <c r="Z1136" s="728"/>
      <c r="AP1136" s="729"/>
      <c r="AT1136" s="905"/>
      <c r="BV1136" s="729"/>
    </row>
    <row r="1137" s="667" customFormat="true" ht="14.25" hidden="false" customHeight="false" outlineLevel="0" collapsed="false">
      <c r="A1137" s="862"/>
      <c r="B1137" s="862"/>
      <c r="C1137" s="810"/>
      <c r="D1137" s="900"/>
      <c r="E1137" s="900"/>
      <c r="F1137" s="900"/>
      <c r="G1137" s="900"/>
      <c r="H1137" s="900"/>
      <c r="I1137" s="900"/>
      <c r="J1137" s="900"/>
      <c r="K1137" s="900"/>
      <c r="T1137" s="708"/>
      <c r="U1137" s="810"/>
      <c r="V1137" s="902"/>
      <c r="W1137" s="903"/>
      <c r="X1137" s="904"/>
      <c r="Z1137" s="728"/>
      <c r="AP1137" s="729"/>
      <c r="AT1137" s="905"/>
      <c r="BV1137" s="729"/>
    </row>
    <row r="1138" s="667" customFormat="true" ht="18" hidden="false" customHeight="false" outlineLevel="0" collapsed="false">
      <c r="D1138" s="736"/>
      <c r="E1138" s="736"/>
      <c r="F1138" s="736"/>
      <c r="G1138" s="736"/>
      <c r="H1138" s="736"/>
      <c r="I1138" s="736"/>
      <c r="J1138" s="736"/>
      <c r="K1138" s="736"/>
      <c r="T1138" s="708"/>
      <c r="U1138" s="810"/>
      <c r="V1138" s="810"/>
      <c r="W1138" s="810"/>
      <c r="X1138" s="810"/>
      <c r="Z1138" s="728"/>
      <c r="AP1138" s="805"/>
      <c r="AQ1138" s="927"/>
      <c r="AR1138" s="927"/>
      <c r="AS1138" s="921"/>
      <c r="AT1138" s="921"/>
      <c r="AU1138" s="921"/>
      <c r="AV1138" s="921"/>
      <c r="AW1138" s="921"/>
      <c r="AX1138" s="921"/>
      <c r="AY1138" s="921"/>
      <c r="AZ1138" s="921"/>
      <c r="BA1138" s="921"/>
      <c r="BB1138" s="921"/>
      <c r="BC1138" s="921"/>
      <c r="BD1138" s="921"/>
      <c r="BE1138" s="921"/>
      <c r="BF1138" s="921"/>
      <c r="BG1138" s="921"/>
      <c r="BH1138" s="921"/>
      <c r="BI1138" s="921"/>
      <c r="BJ1138" s="921"/>
      <c r="BK1138" s="921"/>
      <c r="BL1138" s="921"/>
      <c r="BM1138" s="921"/>
      <c r="BN1138" s="921"/>
      <c r="BO1138" s="921"/>
      <c r="BP1138" s="921"/>
      <c r="BQ1138" s="921"/>
      <c r="BR1138" s="921"/>
      <c r="BS1138" s="921"/>
      <c r="BT1138" s="921"/>
      <c r="BU1138" s="921"/>
      <c r="BV1138" s="805"/>
    </row>
    <row r="1139" s="667" customFormat="true" ht="14.25" hidden="false" customHeight="false" outlineLevel="0" collapsed="false">
      <c r="T1139" s="708"/>
      <c r="U1139" s="708"/>
      <c r="V1139" s="708"/>
      <c r="Z1139" s="728"/>
      <c r="AP1139" s="729"/>
      <c r="AQ1139" s="905"/>
      <c r="AR1139" s="905"/>
      <c r="AS1139" s="905"/>
      <c r="AT1139" s="905"/>
      <c r="AU1139" s="905"/>
      <c r="AV1139" s="905"/>
      <c r="AW1139" s="905"/>
      <c r="AX1139" s="905"/>
      <c r="AY1139" s="905"/>
      <c r="AZ1139" s="905"/>
      <c r="BA1139" s="905"/>
      <c r="BB1139" s="905"/>
      <c r="BC1139" s="905"/>
      <c r="BD1139" s="905"/>
      <c r="BE1139" s="905"/>
      <c r="BF1139" s="905"/>
      <c r="BG1139" s="905"/>
      <c r="BH1139" s="905"/>
      <c r="BI1139" s="905"/>
      <c r="BJ1139" s="905"/>
      <c r="BK1139" s="905"/>
      <c r="BL1139" s="905"/>
      <c r="BM1139" s="905"/>
      <c r="BN1139" s="905"/>
      <c r="BO1139" s="905"/>
      <c r="BP1139" s="905"/>
      <c r="BQ1139" s="905"/>
      <c r="BR1139" s="905"/>
      <c r="BS1139" s="905"/>
      <c r="BT1139" s="905"/>
      <c r="BU1139" s="905"/>
      <c r="BV1139" s="729"/>
    </row>
    <row r="1140" s="600" customFormat="true" ht="15.75" hidden="false" customHeight="false" outlineLevel="0" collapsed="false">
      <c r="A1140" s="800" t="n">
        <f aca="false">1+A1105</f>
        <v>31</v>
      </c>
      <c r="B1140" s="800"/>
      <c r="C1140" s="801" t="s">
        <v>670</v>
      </c>
      <c r="D1140" s="881"/>
      <c r="E1140" s="881"/>
      <c r="F1140" s="881"/>
      <c r="G1140" s="881"/>
      <c r="H1140" s="881"/>
      <c r="K1140" s="881"/>
      <c r="L1140" s="881"/>
      <c r="M1140" s="802"/>
      <c r="N1140" s="802"/>
      <c r="O1140" s="802"/>
      <c r="T1140" s="883"/>
      <c r="U1140" s="883"/>
      <c r="Z1140" s="883"/>
      <c r="AQ1140" s="771" t="n">
        <f aca="false">A1140</f>
        <v>31</v>
      </c>
      <c r="AR1140" s="771" t="str">
        <f aca="false">C1140</f>
        <v>VARIABLE31</v>
      </c>
      <c r="AT1140" s="883"/>
    </row>
    <row r="1141" s="667" customFormat="true" ht="15" hidden="false" customHeight="false" outlineLevel="0" collapsed="false">
      <c r="A1141" s="884"/>
      <c r="B1141" s="884"/>
      <c r="C1141" s="884"/>
      <c r="D1141" s="785"/>
      <c r="E1141" s="785"/>
      <c r="F1141" s="785"/>
      <c r="G1141" s="785"/>
      <c r="H1141" s="785"/>
      <c r="K1141" s="785"/>
      <c r="L1141" s="785"/>
      <c r="M1141" s="810"/>
      <c r="N1141" s="810"/>
      <c r="O1141" s="810"/>
      <c r="T1141" s="708"/>
      <c r="U1141" s="708"/>
      <c r="Z1141" s="728"/>
      <c r="AP1141" s="729"/>
      <c r="AQ1141" s="628"/>
      <c r="AR1141" s="628"/>
      <c r="AS1141" s="628"/>
      <c r="AT1141" s="628"/>
      <c r="AU1141" s="809" t="e">
        <f aca="false">IF($AT$44="Region",'Advanced Controls'!$A$59,#REF!)</f>
        <v>#REF!</v>
      </c>
      <c r="AV1141" s="809"/>
      <c r="AW1141" s="628"/>
      <c r="AX1141" s="809" t="e">
        <f aca="false">IF($AT$44="Region",'Advanced Controls'!$A$60,#REF!)</f>
        <v>#REF!</v>
      </c>
      <c r="AY1141" s="809"/>
      <c r="AZ1141" s="628"/>
      <c r="BA1141" s="809" t="e">
        <f aca="false">IF($AT$44="Region",'Advanced Controls'!$A$61,#REF!)</f>
        <v>#REF!</v>
      </c>
      <c r="BB1141" s="809"/>
      <c r="BC1141" s="628"/>
      <c r="BD1141" s="809" t="e">
        <f aca="false">IF($AT$44="Region",'Advanced Controls'!$A$62,#REF!)</f>
        <v>#REF!</v>
      </c>
      <c r="BE1141" s="809"/>
      <c r="BF1141" s="628"/>
      <c r="BG1141" s="809" t="e">
        <f aca="false">IF($AT$44="Region",'Advanced Controls'!$A$63,#REF!)</f>
        <v>#REF!</v>
      </c>
      <c r="BH1141" s="809"/>
      <c r="BI1141" s="628"/>
      <c r="BJ1141" s="809" t="s">
        <v>80</v>
      </c>
      <c r="BK1141" s="809"/>
      <c r="BL1141" s="628"/>
      <c r="BM1141" s="809" t="s">
        <v>81</v>
      </c>
      <c r="BN1141" s="809"/>
      <c r="BO1141" s="628"/>
      <c r="BP1141" s="809" t="s">
        <v>82</v>
      </c>
      <c r="BQ1141" s="809"/>
      <c r="BR1141" s="628"/>
      <c r="BS1141" s="809" t="s">
        <v>83</v>
      </c>
      <c r="BT1141" s="809"/>
      <c r="BU1141" s="628"/>
      <c r="BV1141" s="729"/>
    </row>
    <row r="1142" s="667" customFormat="true" ht="45.75" hidden="false" customHeight="false" outlineLevel="0" collapsed="false">
      <c r="A1142" s="848" t="s">
        <v>329</v>
      </c>
      <c r="B1142" s="812" t="s">
        <v>104</v>
      </c>
      <c r="C1142" s="816" t="s">
        <v>330</v>
      </c>
      <c r="D1142" s="907" t="s">
        <v>331</v>
      </c>
      <c r="E1142" s="907" t="s">
        <v>332</v>
      </c>
      <c r="F1142" s="816" t="s">
        <v>333</v>
      </c>
      <c r="G1142" s="815" t="s">
        <v>326</v>
      </c>
      <c r="H1142" s="816" t="s">
        <v>334</v>
      </c>
      <c r="I1142" s="816" t="s">
        <v>335</v>
      </c>
      <c r="J1142" s="816" t="s">
        <v>336</v>
      </c>
      <c r="K1142" s="908" t="s">
        <v>337</v>
      </c>
      <c r="L1142" s="818" t="s">
        <v>338</v>
      </c>
      <c r="M1142" s="819" t="s">
        <v>339</v>
      </c>
      <c r="N1142" s="820" t="s">
        <v>340</v>
      </c>
      <c r="O1142" s="821" t="s">
        <v>341</v>
      </c>
      <c r="P1142" s="820" t="s">
        <v>342</v>
      </c>
      <c r="Q1142" s="807"/>
      <c r="R1142" s="822" t="s">
        <v>343</v>
      </c>
      <c r="S1142" s="823" t="s">
        <v>344</v>
      </c>
      <c r="T1142" s="824" t="s">
        <v>345</v>
      </c>
      <c r="U1142" s="823" t="s">
        <v>346</v>
      </c>
      <c r="V1142" s="825" t="s">
        <v>347</v>
      </c>
      <c r="W1142" s="807"/>
      <c r="X1142" s="807"/>
      <c r="Z1142" s="728"/>
      <c r="AP1142" s="729"/>
      <c r="AQ1142" s="807"/>
      <c r="AR1142" s="807"/>
      <c r="AS1142" s="825" t="s">
        <v>348</v>
      </c>
      <c r="AT1142" s="807"/>
      <c r="AU1142" s="826" t="s">
        <v>344</v>
      </c>
      <c r="AV1142" s="827" t="s">
        <v>345</v>
      </c>
      <c r="AW1142" s="807"/>
      <c r="AX1142" s="826" t="s">
        <v>344</v>
      </c>
      <c r="AY1142" s="827" t="s">
        <v>345</v>
      </c>
      <c r="AZ1142" s="807"/>
      <c r="BA1142" s="826" t="s">
        <v>344</v>
      </c>
      <c r="BB1142" s="827" t="s">
        <v>345</v>
      </c>
      <c r="BC1142" s="807"/>
      <c r="BD1142" s="826" t="s">
        <v>344</v>
      </c>
      <c r="BE1142" s="827" t="s">
        <v>345</v>
      </c>
      <c r="BF1142" s="807"/>
      <c r="BG1142" s="826" t="s">
        <v>344</v>
      </c>
      <c r="BH1142" s="827" t="s">
        <v>345</v>
      </c>
      <c r="BI1142" s="807"/>
      <c r="BJ1142" s="826" t="s">
        <v>344</v>
      </c>
      <c r="BK1142" s="827" t="s">
        <v>345</v>
      </c>
      <c r="BL1142" s="807"/>
      <c r="BM1142" s="826" t="s">
        <v>344</v>
      </c>
      <c r="BN1142" s="827" t="s">
        <v>345</v>
      </c>
      <c r="BO1142" s="807"/>
      <c r="BP1142" s="826" t="s">
        <v>344</v>
      </c>
      <c r="BQ1142" s="827" t="s">
        <v>345</v>
      </c>
      <c r="BR1142" s="807"/>
      <c r="BS1142" s="826" t="s">
        <v>344</v>
      </c>
      <c r="BT1142" s="827" t="s">
        <v>345</v>
      </c>
      <c r="BU1142" s="807"/>
      <c r="BV1142" s="729"/>
    </row>
    <row r="1143" s="667" customFormat="true" ht="15" hidden="false" customHeight="false" outlineLevel="0" collapsed="false">
      <c r="A1143" s="828" t="n">
        <v>1</v>
      </c>
      <c r="B1143" s="829" t="str">
        <f aca="false">CONCATENATE(E1143,": ",C1143)</f>
        <v>: </v>
      </c>
      <c r="C1143" s="831"/>
      <c r="D1143" s="831"/>
      <c r="E1143" s="831"/>
      <c r="F1143" s="871"/>
      <c r="G1143" s="831"/>
      <c r="H1143" s="832"/>
      <c r="I1143" s="830"/>
      <c r="J1143" s="830"/>
      <c r="K1143" s="834"/>
      <c r="L1143" s="834"/>
      <c r="M1143" s="835"/>
      <c r="N1143" s="837"/>
      <c r="O1143" s="837"/>
      <c r="P1143" s="833"/>
      <c r="Q1143" s="838"/>
      <c r="R1143" s="839"/>
      <c r="S1143" s="840" t="str">
        <f aca="false">IF(R1143="Y","",IF(AND(M1143="",K1143=""),"",IF(M1143="",K1143,M1143)))</f>
        <v/>
      </c>
      <c r="T1143" s="841" t="str">
        <f aca="false">IF(S1143="","",IF($S$1171="Y",U1143,IF(S1143&gt;=$S$1163-$AB$35*$S$1167,IF(S1143&lt;=$S$1163+$AB$35*$S$1167,S1143,""),"")))</f>
        <v/>
      </c>
      <c r="U1143" s="840" t="str">
        <f aca="false">IF(R1143="Y","",IF(AND(M1143="",K1143=""),"",IF(M1143="",K1143*O1143,M1143*O1143)))</f>
        <v/>
      </c>
      <c r="V1143" s="842" t="str">
        <f aca="false">IF(AND(N1143="",L1143=""),"",IF(N1143="",L1143,N1143))</f>
        <v/>
      </c>
      <c r="W1143" s="628"/>
      <c r="X1143" s="628"/>
      <c r="Z1143" s="728"/>
      <c r="AP1143" s="729"/>
      <c r="AQ1143" s="628"/>
      <c r="AR1143" s="628"/>
      <c r="AS1143" s="843" t="str">
        <f aca="false">$U1143</f>
        <v/>
      </c>
      <c r="AT1143" s="628"/>
      <c r="AU1143" s="843" t="e">
        <f aca="false">IF($AT$44="region",IF($E1143=AU$762,$S1143,""),IF($G1143=AU$762,$S1143,""))</f>
        <v>#REF!</v>
      </c>
      <c r="AV1143" s="843" t="e">
        <f aca="false">IF($AT$44="Region",IF($E1143=AU$762,$T1143,""),IF($G1143=AU$762,$T1143,""))</f>
        <v>#REF!</v>
      </c>
      <c r="AW1143" s="628"/>
      <c r="AX1143" s="843" t="e">
        <f aca="false">IF($AT$44="region",IF($E1143=AX$762,$S1143,""),IF($G1143=AX$762,$S1143,""))</f>
        <v>#REF!</v>
      </c>
      <c r="AY1143" s="843" t="e">
        <f aca="false">IF($AT$44="Region",IF($E1143=AX$762,$T1143,""),IF($G1143=AX$762,$T1143,""))</f>
        <v>#REF!</v>
      </c>
      <c r="AZ1143" s="628"/>
      <c r="BA1143" s="843" t="e">
        <f aca="false">IF($AT$44="region",IF($E1143=BA$762,$S1143,""),IF($G1143=BA$762,$S1143,""))</f>
        <v>#REF!</v>
      </c>
      <c r="BB1143" s="843" t="e">
        <f aca="false">IF($AT$44="Region",IF($E1143=BA$762,$T1143,""),IF($G1143=BA$762,$T1143,""))</f>
        <v>#REF!</v>
      </c>
      <c r="BC1143" s="628"/>
      <c r="BD1143" s="843" t="e">
        <f aca="false">IF($AT$44="region",IF($E1143=BD$762,$S1143,""),IF($G1143=BD$762,$S1143,""))</f>
        <v>#REF!</v>
      </c>
      <c r="BE1143" s="843" t="e">
        <f aca="false">IF($AT$44="Region",IF($E1143=BD$762,$T1143,""),IF($G1143=BD$762,$T1143,""))</f>
        <v>#REF!</v>
      </c>
      <c r="BF1143" s="628"/>
      <c r="BG1143" s="843" t="e">
        <f aca="false">IF($AT$44="region",IF($E1143=BG$762,$S1143,""),IF($G1143=BG$762,$S1143,""))</f>
        <v>#REF!</v>
      </c>
      <c r="BH1143" s="843" t="e">
        <f aca="false">IF($AT$44="Region",IF($E1143=BG$762,$T1143,""),IF($G1143=BG$762,$T1143,""))</f>
        <v>#REF!</v>
      </c>
      <c r="BI1143" s="628"/>
      <c r="BJ1143" s="843" t="str">
        <f aca="false">IF($E1143=$BJ$47,S1143,"")</f>
        <v/>
      </c>
      <c r="BK1143" s="843" t="str">
        <f aca="false">IF($E1143=$BJ$47,T1143,"")</f>
        <v/>
      </c>
      <c r="BL1143" s="628"/>
      <c r="BM1143" s="843" t="str">
        <f aca="false">IF($E1143=$BM$47,S1143,"")</f>
        <v/>
      </c>
      <c r="BN1143" s="843" t="str">
        <f aca="false">IF($E1143=$BM$47,T1143,"")</f>
        <v/>
      </c>
      <c r="BO1143" s="628"/>
      <c r="BP1143" s="843" t="str">
        <f aca="false">IF($E1143=$BP$47,S1143,"")</f>
        <v/>
      </c>
      <c r="BQ1143" s="843" t="str">
        <f aca="false">IF($E1143=$BP$47,T1143,"")</f>
        <v/>
      </c>
      <c r="BR1143" s="628"/>
      <c r="BS1143" s="843" t="str">
        <f aca="false">IF($E1143=$BS$47,S1143,"")</f>
        <v/>
      </c>
      <c r="BT1143" s="843" t="str">
        <f aca="false">IF($E1143=$BS$47,T1143,"")</f>
        <v/>
      </c>
      <c r="BU1143" s="628"/>
      <c r="BV1143" s="729"/>
    </row>
    <row r="1144" s="667" customFormat="true" ht="15" hidden="false" customHeight="false" outlineLevel="0" collapsed="false">
      <c r="A1144" s="828" t="n">
        <v>2</v>
      </c>
      <c r="B1144" s="829" t="str">
        <f aca="false">CONCATENATE(E1144,": ",C1144)</f>
        <v>: </v>
      </c>
      <c r="C1144" s="831"/>
      <c r="D1144" s="831"/>
      <c r="E1144" s="831"/>
      <c r="F1144" s="831"/>
      <c r="G1144" s="831"/>
      <c r="H1144" s="832"/>
      <c r="I1144" s="830"/>
      <c r="J1144" s="830"/>
      <c r="K1144" s="837"/>
      <c r="L1144" s="834"/>
      <c r="M1144" s="835"/>
      <c r="N1144" s="837"/>
      <c r="O1144" s="837"/>
      <c r="P1144" s="833"/>
      <c r="Q1144" s="838"/>
      <c r="R1144" s="839"/>
      <c r="S1144" s="840" t="str">
        <f aca="false">IF(R1144="Y","",IF(AND(M1144="",K1144=""),"",IF(M1144="",K1144,M1144)))</f>
        <v/>
      </c>
      <c r="T1144" s="841" t="str">
        <f aca="false">IF(S1144="","",IF($S$1171="Y",U1144,IF(S1144&gt;=$S$1163-$AB$35*$S$1167,IF(S1144&lt;=$S$1163+$AB$35*$S$1167,S1144,""),"")))</f>
        <v/>
      </c>
      <c r="U1144" s="840" t="str">
        <f aca="false">IF(R1144="Y","",IF(AND(M1144="",K1144=""),"",IF(M1144="",K1144*O1144,M1144*O1144)))</f>
        <v/>
      </c>
      <c r="V1144" s="842" t="str">
        <f aca="false">IF(AND(N1144="",L1144=""),"",IF(N1144="",L1144,N1144))</f>
        <v/>
      </c>
      <c r="W1144" s="628"/>
      <c r="X1144" s="628"/>
      <c r="Z1144" s="728"/>
      <c r="AP1144" s="729"/>
      <c r="AQ1144" s="628"/>
      <c r="AR1144" s="628"/>
      <c r="AS1144" s="844"/>
      <c r="AT1144" s="628"/>
      <c r="AU1144" s="843" t="e">
        <f aca="false">IF($AT$44="region",IF($E1144=AU$762,$S1144,""),IF($G1144=AU$762,$S1144,""))</f>
        <v>#REF!</v>
      </c>
      <c r="AV1144" s="843" t="e">
        <f aca="false">IF($AT$44="Region",IF($E1144=AU$762,$T1144,""),IF($G1144=AU$762,$T1144,""))</f>
        <v>#REF!</v>
      </c>
      <c r="AW1144" s="628"/>
      <c r="AX1144" s="843" t="e">
        <f aca="false">IF($AT$44="region",IF($E1144=AX$762,$S1144,""),IF($G1144=AX$762,$S1144,""))</f>
        <v>#REF!</v>
      </c>
      <c r="AY1144" s="843" t="e">
        <f aca="false">IF($AT$44="Region",IF($E1144=AX$762,$T1144,""),IF($G1144=AX$762,$T1144,""))</f>
        <v>#REF!</v>
      </c>
      <c r="AZ1144" s="628"/>
      <c r="BA1144" s="843" t="e">
        <f aca="false">IF($AT$44="region",IF($E1144=BA$762,$S1144,""),IF($G1144=BA$762,$S1144,""))</f>
        <v>#REF!</v>
      </c>
      <c r="BB1144" s="843" t="e">
        <f aca="false">IF($AT$44="Region",IF($E1144=BA$762,$T1144,""),IF($G1144=BA$762,$T1144,""))</f>
        <v>#REF!</v>
      </c>
      <c r="BC1144" s="628"/>
      <c r="BD1144" s="843" t="e">
        <f aca="false">IF($AT$44="region",IF($E1144=BD$762,$S1144,""),IF($G1144=BD$762,$S1144,""))</f>
        <v>#REF!</v>
      </c>
      <c r="BE1144" s="843" t="e">
        <f aca="false">IF($AT$44="Region",IF($E1144=BD$762,$T1144,""),IF($G1144=BD$762,$T1144,""))</f>
        <v>#REF!</v>
      </c>
      <c r="BF1144" s="628"/>
      <c r="BG1144" s="843" t="e">
        <f aca="false">IF($AT$44="region",IF($E1144=BG$762,$S1144,""),IF($G1144=BG$762,$S1144,""))</f>
        <v>#REF!</v>
      </c>
      <c r="BH1144" s="843" t="e">
        <f aca="false">IF($AT$44="Region",IF($E1144=BG$762,$T1144,""),IF($G1144=BG$762,$T1144,""))</f>
        <v>#REF!</v>
      </c>
      <c r="BI1144" s="628"/>
      <c r="BJ1144" s="843" t="str">
        <f aca="false">IF($E1144=$BJ$47,S1144,"")</f>
        <v/>
      </c>
      <c r="BK1144" s="843" t="str">
        <f aca="false">IF($E1144=$BJ$47,T1144,"")</f>
        <v/>
      </c>
      <c r="BL1144" s="628"/>
      <c r="BM1144" s="843" t="str">
        <f aca="false">IF($E1144=$BM$47,S1144,"")</f>
        <v/>
      </c>
      <c r="BN1144" s="843" t="str">
        <f aca="false">IF($E1144=$BM$47,T1144,"")</f>
        <v/>
      </c>
      <c r="BO1144" s="628"/>
      <c r="BP1144" s="843" t="str">
        <f aca="false">IF($E1144=$BP$47,S1144,"")</f>
        <v/>
      </c>
      <c r="BQ1144" s="843" t="str">
        <f aca="false">IF($E1144=$BP$47,T1144,"")</f>
        <v/>
      </c>
      <c r="BR1144" s="628"/>
      <c r="BS1144" s="843" t="str">
        <f aca="false">IF($E1144=$BS$47,S1144,"")</f>
        <v/>
      </c>
      <c r="BT1144" s="843" t="str">
        <f aca="false">IF($E1144=$BS$47,T1144,"")</f>
        <v/>
      </c>
      <c r="BU1144" s="628"/>
      <c r="BV1144" s="729"/>
    </row>
    <row r="1145" s="667" customFormat="true" ht="15" hidden="false" customHeight="false" outlineLevel="0" collapsed="false">
      <c r="A1145" s="828" t="n">
        <v>3</v>
      </c>
      <c r="B1145" s="829" t="str">
        <f aca="false">CONCATENATE(E1145,": ",C1145)</f>
        <v>: </v>
      </c>
      <c r="C1145" s="830"/>
      <c r="D1145" s="830"/>
      <c r="E1145" s="831"/>
      <c r="F1145" s="830"/>
      <c r="G1145" s="831"/>
      <c r="H1145" s="832"/>
      <c r="I1145" s="830"/>
      <c r="J1145" s="830"/>
      <c r="K1145" s="833"/>
      <c r="L1145" s="834"/>
      <c r="M1145" s="835"/>
      <c r="N1145" s="837"/>
      <c r="O1145" s="837"/>
      <c r="P1145" s="833"/>
      <c r="Q1145" s="838"/>
      <c r="R1145" s="839"/>
      <c r="S1145" s="840" t="str">
        <f aca="false">IF(R1145="Y","",IF(AND(M1145="",K1145=""),"",IF(M1145="",K1145,M1145)))</f>
        <v/>
      </c>
      <c r="T1145" s="841" t="str">
        <f aca="false">IF(S1145="","",IF($S$1171="Y",U1145,IF(S1145&gt;=$S$1163-$AB$35*$S$1167,IF(S1145&lt;=$S$1163+$AB$35*$S$1167,S1145,""),"")))</f>
        <v/>
      </c>
      <c r="U1145" s="840" t="str">
        <f aca="false">IF(R1145="Y","",IF(AND(M1145="",K1145=""),"",IF(M1145="",K1145*O1145,M1145*O1145)))</f>
        <v/>
      </c>
      <c r="V1145" s="842" t="str">
        <f aca="false">IF(AND(N1145="",L1145=""),"",IF(N1145="",L1145,N1145))</f>
        <v/>
      </c>
      <c r="W1145" s="628"/>
      <c r="X1145" s="628"/>
      <c r="Z1145" s="728"/>
      <c r="AP1145" s="729"/>
      <c r="AQ1145" s="628"/>
      <c r="AR1145" s="628"/>
      <c r="AS1145" s="810"/>
      <c r="AT1145" s="628"/>
      <c r="AU1145" s="843" t="e">
        <f aca="false">IF($AT$44="region",IF($E1145=AU$762,$S1145,""),IF($G1145=AU$762,$S1145,""))</f>
        <v>#REF!</v>
      </c>
      <c r="AV1145" s="843" t="e">
        <f aca="false">IF($AT$44="Region",IF($E1145=AU$762,$T1145,""),IF($G1145=AU$762,$T1145,""))</f>
        <v>#REF!</v>
      </c>
      <c r="AW1145" s="628"/>
      <c r="AX1145" s="843" t="e">
        <f aca="false">IF($AT$44="region",IF($E1145=AX$762,$S1145,""),IF($G1145=AX$762,$S1145,""))</f>
        <v>#REF!</v>
      </c>
      <c r="AY1145" s="843" t="e">
        <f aca="false">IF($AT$44="Region",IF($E1145=AX$762,$T1145,""),IF($G1145=AX$762,$T1145,""))</f>
        <v>#REF!</v>
      </c>
      <c r="AZ1145" s="628"/>
      <c r="BA1145" s="843" t="e">
        <f aca="false">IF($AT$44="region",IF($E1145=BA$762,$S1145,""),IF($G1145=BA$762,$S1145,""))</f>
        <v>#REF!</v>
      </c>
      <c r="BB1145" s="843" t="e">
        <f aca="false">IF($AT$44="Region",IF($E1145=BA$762,$T1145,""),IF($G1145=BA$762,$T1145,""))</f>
        <v>#REF!</v>
      </c>
      <c r="BC1145" s="628"/>
      <c r="BD1145" s="843" t="e">
        <f aca="false">IF($AT$44="region",IF($E1145=BD$762,$S1145,""),IF($G1145=BD$762,$S1145,""))</f>
        <v>#REF!</v>
      </c>
      <c r="BE1145" s="843" t="e">
        <f aca="false">IF($AT$44="Region",IF($E1145=BD$762,$T1145,""),IF($G1145=BD$762,$T1145,""))</f>
        <v>#REF!</v>
      </c>
      <c r="BF1145" s="628"/>
      <c r="BG1145" s="843" t="e">
        <f aca="false">IF($AT$44="region",IF($E1145=BG$762,$S1145,""),IF($G1145=BG$762,$S1145,""))</f>
        <v>#REF!</v>
      </c>
      <c r="BH1145" s="843" t="e">
        <f aca="false">IF($AT$44="Region",IF($E1145=BG$762,$T1145,""),IF($G1145=BG$762,$T1145,""))</f>
        <v>#REF!</v>
      </c>
      <c r="BI1145" s="628"/>
      <c r="BJ1145" s="843" t="str">
        <f aca="false">IF($E1145=$BJ$47,S1145,"")</f>
        <v/>
      </c>
      <c r="BK1145" s="843" t="str">
        <f aca="false">IF($E1145=$BJ$47,T1145,"")</f>
        <v/>
      </c>
      <c r="BL1145" s="628"/>
      <c r="BM1145" s="843" t="str">
        <f aca="false">IF($E1145=$BM$47,S1145,"")</f>
        <v/>
      </c>
      <c r="BN1145" s="843" t="str">
        <f aca="false">IF($E1145=$BM$47,T1145,"")</f>
        <v/>
      </c>
      <c r="BO1145" s="628"/>
      <c r="BP1145" s="843" t="str">
        <f aca="false">IF($E1145=$BP$47,S1145,"")</f>
        <v/>
      </c>
      <c r="BQ1145" s="843" t="str">
        <f aca="false">IF($E1145=$BP$47,T1145,"")</f>
        <v/>
      </c>
      <c r="BR1145" s="628"/>
      <c r="BS1145" s="843" t="str">
        <f aca="false">IF($E1145=$BS$47,S1145,"")</f>
        <v/>
      </c>
      <c r="BT1145" s="843" t="str">
        <f aca="false">IF($E1145=$BS$47,T1145,"")</f>
        <v/>
      </c>
      <c r="BU1145" s="628"/>
      <c r="BV1145" s="729"/>
    </row>
    <row r="1146" s="667" customFormat="true" ht="15" hidden="false" customHeight="false" outlineLevel="0" collapsed="false">
      <c r="A1146" s="828" t="n">
        <v>4</v>
      </c>
      <c r="B1146" s="829" t="str">
        <f aca="false">CONCATENATE(E1146,": ",C1146)</f>
        <v>: </v>
      </c>
      <c r="C1146" s="830"/>
      <c r="D1146" s="830"/>
      <c r="E1146" s="831"/>
      <c r="F1146" s="830"/>
      <c r="G1146" s="831"/>
      <c r="H1146" s="832"/>
      <c r="I1146" s="830"/>
      <c r="J1146" s="830"/>
      <c r="K1146" s="833"/>
      <c r="L1146" s="834"/>
      <c r="M1146" s="835"/>
      <c r="N1146" s="837"/>
      <c r="O1146" s="837"/>
      <c r="P1146" s="833"/>
      <c r="Q1146" s="838"/>
      <c r="R1146" s="839"/>
      <c r="S1146" s="840" t="str">
        <f aca="false">IF(R1146="Y","",IF(AND(M1146="",K1146=""),"",IF(M1146="",K1146,M1146)))</f>
        <v/>
      </c>
      <c r="T1146" s="841" t="str">
        <f aca="false">IF(S1146="","",IF($S$1171="Y",U1146,IF(S1146&gt;=$S$1163-$AB$35*$S$1167,IF(S1146&lt;=$S$1163+$AB$35*$S$1167,S1146,""),"")))</f>
        <v/>
      </c>
      <c r="U1146" s="840" t="str">
        <f aca="false">IF(R1146="Y","",IF(AND(M1146="",K1146=""),"",IF(M1146="",K1146*O1146,M1146*O1146)))</f>
        <v/>
      </c>
      <c r="V1146" s="842" t="str">
        <f aca="false">IF(AND(N1146="",L1146=""),"",IF(N1146="",L1146,N1146))</f>
        <v/>
      </c>
      <c r="W1146" s="628"/>
      <c r="X1146" s="628"/>
      <c r="Z1146" s="728"/>
      <c r="AP1146" s="729"/>
      <c r="AQ1146" s="628"/>
      <c r="AR1146" s="628"/>
      <c r="AS1146" s="844"/>
      <c r="AT1146" s="628"/>
      <c r="AU1146" s="843" t="e">
        <f aca="false">IF($AT$44="region",IF($E1146=AU$762,$S1146,""),IF($G1146=AU$762,$S1146,""))</f>
        <v>#REF!</v>
      </c>
      <c r="AV1146" s="843" t="e">
        <f aca="false">IF($AT$44="Region",IF($E1146=AU$762,$T1146,""),IF($G1146=AU$762,$T1146,""))</f>
        <v>#REF!</v>
      </c>
      <c r="AW1146" s="628"/>
      <c r="AX1146" s="843" t="e">
        <f aca="false">IF($AT$44="region",IF($E1146=AX$762,$S1146,""),IF($G1146=AX$762,$S1146,""))</f>
        <v>#REF!</v>
      </c>
      <c r="AY1146" s="843" t="e">
        <f aca="false">IF($AT$44="Region",IF($E1146=AX$762,$T1146,""),IF($G1146=AX$762,$T1146,""))</f>
        <v>#REF!</v>
      </c>
      <c r="AZ1146" s="628"/>
      <c r="BA1146" s="843" t="e">
        <f aca="false">IF($AT$44="region",IF($E1146=BA$762,$S1146,""),IF($G1146=BA$762,$S1146,""))</f>
        <v>#REF!</v>
      </c>
      <c r="BB1146" s="843" t="e">
        <f aca="false">IF($AT$44="Region",IF($E1146=BA$762,$T1146,""),IF($G1146=BA$762,$T1146,""))</f>
        <v>#REF!</v>
      </c>
      <c r="BC1146" s="628"/>
      <c r="BD1146" s="843" t="e">
        <f aca="false">IF($AT$44="region",IF($E1146=BD$762,$S1146,""),IF($G1146=BD$762,$S1146,""))</f>
        <v>#REF!</v>
      </c>
      <c r="BE1146" s="843" t="e">
        <f aca="false">IF($AT$44="Region",IF($E1146=BD$762,$T1146,""),IF($G1146=BD$762,$T1146,""))</f>
        <v>#REF!</v>
      </c>
      <c r="BF1146" s="628"/>
      <c r="BG1146" s="843" t="e">
        <f aca="false">IF($AT$44="region",IF($E1146=BG$762,$S1146,""),IF($G1146=BG$762,$S1146,""))</f>
        <v>#REF!</v>
      </c>
      <c r="BH1146" s="843" t="e">
        <f aca="false">IF($AT$44="Region",IF($E1146=BG$762,$T1146,""),IF($G1146=BG$762,$T1146,""))</f>
        <v>#REF!</v>
      </c>
      <c r="BI1146" s="628"/>
      <c r="BJ1146" s="843" t="str">
        <f aca="false">IF($E1146=$BJ$47,S1146,"")</f>
        <v/>
      </c>
      <c r="BK1146" s="843" t="str">
        <f aca="false">IF($E1146=$BJ$47,T1146,"")</f>
        <v/>
      </c>
      <c r="BL1146" s="628"/>
      <c r="BM1146" s="843" t="str">
        <f aca="false">IF($E1146=$BM$47,S1146,"")</f>
        <v/>
      </c>
      <c r="BN1146" s="843" t="str">
        <f aca="false">IF($E1146=$BM$47,T1146,"")</f>
        <v/>
      </c>
      <c r="BO1146" s="628"/>
      <c r="BP1146" s="843" t="str">
        <f aca="false">IF($E1146=$BP$47,S1146,"")</f>
        <v/>
      </c>
      <c r="BQ1146" s="843" t="str">
        <f aca="false">IF($E1146=$BP$47,T1146,"")</f>
        <v/>
      </c>
      <c r="BR1146" s="628"/>
      <c r="BS1146" s="843" t="str">
        <f aca="false">IF($E1146=$BS$47,S1146,"")</f>
        <v/>
      </c>
      <c r="BT1146" s="843" t="str">
        <f aca="false">IF($E1146=$BS$47,T1146,"")</f>
        <v/>
      </c>
      <c r="BU1146" s="628"/>
      <c r="BV1146" s="729"/>
    </row>
    <row r="1147" s="667" customFormat="true" ht="15" hidden="false" customHeight="false" outlineLevel="0" collapsed="false">
      <c r="A1147" s="828" t="n">
        <v>5</v>
      </c>
      <c r="B1147" s="829" t="str">
        <f aca="false">CONCATENATE(E1147,": ",C1147)</f>
        <v>: </v>
      </c>
      <c r="C1147" s="830"/>
      <c r="D1147" s="830"/>
      <c r="E1147" s="831"/>
      <c r="F1147" s="830"/>
      <c r="G1147" s="831"/>
      <c r="H1147" s="832"/>
      <c r="I1147" s="830"/>
      <c r="J1147" s="830"/>
      <c r="K1147" s="833"/>
      <c r="L1147" s="834"/>
      <c r="M1147" s="835"/>
      <c r="N1147" s="837"/>
      <c r="O1147" s="837"/>
      <c r="P1147" s="833"/>
      <c r="Q1147" s="838"/>
      <c r="R1147" s="839"/>
      <c r="S1147" s="840" t="str">
        <f aca="false">IF(R1147="Y","",IF(AND(M1147="",K1147=""),"",IF(M1147="",K1147,M1147)))</f>
        <v/>
      </c>
      <c r="T1147" s="841" t="str">
        <f aca="false">IF(S1147="","",IF($S$1171="Y",U1147,IF(S1147&gt;=$S$1163-$AB$35*$S$1167,IF(S1147&lt;=$S$1163+$AB$35*$S$1167,S1147,""),"")))</f>
        <v/>
      </c>
      <c r="U1147" s="840" t="str">
        <f aca="false">IF(R1147="Y","",IF(AND(M1147="",K1147=""),"",IF(M1147="",K1147*O1147,M1147*O1147)))</f>
        <v/>
      </c>
      <c r="V1147" s="842" t="str">
        <f aca="false">IF(AND(N1147="",L1147=""),"",IF(N1147="",L1147,N1147))</f>
        <v/>
      </c>
      <c r="W1147" s="628"/>
      <c r="X1147" s="628"/>
      <c r="Z1147" s="728"/>
      <c r="AP1147" s="729"/>
      <c r="AQ1147" s="628"/>
      <c r="AR1147" s="628"/>
      <c r="AS1147" s="844"/>
      <c r="AT1147" s="628"/>
      <c r="AU1147" s="843" t="e">
        <f aca="false">IF($AT$44="region",IF($E1147=AU$762,$S1147,""),IF($G1147=AU$762,$S1147,""))</f>
        <v>#REF!</v>
      </c>
      <c r="AV1147" s="843" t="e">
        <f aca="false">IF($AT$44="Region",IF($E1147=AU$762,$T1147,""),IF($G1147=AU$762,$T1147,""))</f>
        <v>#REF!</v>
      </c>
      <c r="AW1147" s="628"/>
      <c r="AX1147" s="843" t="e">
        <f aca="false">IF($AT$44="region",IF($E1147=AX$762,$S1147,""),IF($G1147=AX$762,$S1147,""))</f>
        <v>#REF!</v>
      </c>
      <c r="AY1147" s="843" t="e">
        <f aca="false">IF($AT$44="Region",IF($E1147=AX$762,$T1147,""),IF($G1147=AX$762,$T1147,""))</f>
        <v>#REF!</v>
      </c>
      <c r="AZ1147" s="628"/>
      <c r="BA1147" s="843" t="e">
        <f aca="false">IF($AT$44="region",IF($E1147=BA$762,$S1147,""),IF($G1147=BA$762,$S1147,""))</f>
        <v>#REF!</v>
      </c>
      <c r="BB1147" s="843" t="e">
        <f aca="false">IF($AT$44="Region",IF($E1147=BA$762,$T1147,""),IF($G1147=BA$762,$T1147,""))</f>
        <v>#REF!</v>
      </c>
      <c r="BC1147" s="628"/>
      <c r="BD1147" s="843" t="e">
        <f aca="false">IF($AT$44="region",IF($E1147=BD$762,$S1147,""),IF($G1147=BD$762,$S1147,""))</f>
        <v>#REF!</v>
      </c>
      <c r="BE1147" s="843" t="e">
        <f aca="false">IF($AT$44="Region",IF($E1147=BD$762,$T1147,""),IF($G1147=BD$762,$T1147,""))</f>
        <v>#REF!</v>
      </c>
      <c r="BF1147" s="628"/>
      <c r="BG1147" s="843" t="e">
        <f aca="false">IF($AT$44="region",IF($E1147=BG$762,$S1147,""),IF($G1147=BG$762,$S1147,""))</f>
        <v>#REF!</v>
      </c>
      <c r="BH1147" s="843" t="e">
        <f aca="false">IF($AT$44="Region",IF($E1147=BG$762,$T1147,""),IF($G1147=BG$762,$T1147,""))</f>
        <v>#REF!</v>
      </c>
      <c r="BI1147" s="628"/>
      <c r="BJ1147" s="843" t="str">
        <f aca="false">IF($E1147=$BJ$47,S1147,"")</f>
        <v/>
      </c>
      <c r="BK1147" s="843" t="str">
        <f aca="false">IF($E1147=$BJ$47,T1147,"")</f>
        <v/>
      </c>
      <c r="BL1147" s="628"/>
      <c r="BM1147" s="843" t="str">
        <f aca="false">IF($E1147=$BM$47,S1147,"")</f>
        <v/>
      </c>
      <c r="BN1147" s="843" t="str">
        <f aca="false">IF($E1147=$BM$47,T1147,"")</f>
        <v/>
      </c>
      <c r="BO1147" s="628"/>
      <c r="BP1147" s="843" t="str">
        <f aca="false">IF($E1147=$BP$47,S1147,"")</f>
        <v/>
      </c>
      <c r="BQ1147" s="843" t="str">
        <f aca="false">IF($E1147=$BP$47,T1147,"")</f>
        <v/>
      </c>
      <c r="BR1147" s="628"/>
      <c r="BS1147" s="843" t="str">
        <f aca="false">IF($E1147=$BS$47,S1147,"")</f>
        <v/>
      </c>
      <c r="BT1147" s="843" t="str">
        <f aca="false">IF($E1147=$BS$47,T1147,"")</f>
        <v/>
      </c>
      <c r="BU1147" s="628"/>
      <c r="BV1147" s="729"/>
    </row>
    <row r="1148" s="667" customFormat="true" ht="15" hidden="false" customHeight="false" outlineLevel="0" collapsed="false">
      <c r="A1148" s="828" t="n">
        <v>6</v>
      </c>
      <c r="B1148" s="829" t="str">
        <f aca="false">CONCATENATE(E1148,": ",C1148)</f>
        <v>: </v>
      </c>
      <c r="C1148" s="830"/>
      <c r="D1148" s="830"/>
      <c r="E1148" s="831"/>
      <c r="F1148" s="830"/>
      <c r="G1148" s="831"/>
      <c r="H1148" s="832"/>
      <c r="I1148" s="830"/>
      <c r="J1148" s="830"/>
      <c r="K1148" s="833"/>
      <c r="L1148" s="834"/>
      <c r="M1148" s="835"/>
      <c r="N1148" s="837"/>
      <c r="O1148" s="837"/>
      <c r="P1148" s="833"/>
      <c r="Q1148" s="838"/>
      <c r="R1148" s="839"/>
      <c r="S1148" s="840" t="str">
        <f aca="false">IF(R1148="Y","",IF(AND(M1148="",K1148=""),"",IF(M1148="",K1148,M1148)))</f>
        <v/>
      </c>
      <c r="T1148" s="841" t="str">
        <f aca="false">IF(S1148="","",IF($S$1171="Y",U1148,IF(S1148&gt;=$S$1163-$AB$35*$S$1167,IF(S1148&lt;=$S$1163+$AB$35*$S$1167,S1148,""),"")))</f>
        <v/>
      </c>
      <c r="U1148" s="840" t="str">
        <f aca="false">IF(R1148="Y","",IF(AND(M1148="",K1148=""),"",IF(M1148="",K1148*O1148,M1148*O1148)))</f>
        <v/>
      </c>
      <c r="V1148" s="842" t="str">
        <f aca="false">IF(AND(N1148="",L1148=""),"",IF(N1148="",L1148,N1148))</f>
        <v/>
      </c>
      <c r="W1148" s="628"/>
      <c r="X1148" s="628"/>
      <c r="Z1148" s="728"/>
      <c r="AP1148" s="729"/>
      <c r="AQ1148" s="628"/>
      <c r="AR1148" s="628"/>
      <c r="AS1148" s="844"/>
      <c r="AT1148" s="628"/>
      <c r="AU1148" s="843" t="e">
        <f aca="false">IF($AT$44="region",IF($E1148=AU$762,$S1148,""),IF($G1148=AU$762,$S1148,""))</f>
        <v>#REF!</v>
      </c>
      <c r="AV1148" s="843" t="e">
        <f aca="false">IF($AT$44="Region",IF($E1148=AU$762,$T1148,""),IF($G1148=AU$762,$T1148,""))</f>
        <v>#REF!</v>
      </c>
      <c r="AW1148" s="628"/>
      <c r="AX1148" s="843" t="e">
        <f aca="false">IF($AT$44="region",IF($E1148=AX$762,$S1148,""),IF($G1148=AX$762,$S1148,""))</f>
        <v>#REF!</v>
      </c>
      <c r="AY1148" s="843" t="e">
        <f aca="false">IF($AT$44="Region",IF($E1148=AX$762,$T1148,""),IF($G1148=AX$762,$T1148,""))</f>
        <v>#REF!</v>
      </c>
      <c r="AZ1148" s="628"/>
      <c r="BA1148" s="843" t="e">
        <f aca="false">IF($AT$44="region",IF($E1148=BA$762,$S1148,""),IF($G1148=BA$762,$S1148,""))</f>
        <v>#REF!</v>
      </c>
      <c r="BB1148" s="843" t="e">
        <f aca="false">IF($AT$44="Region",IF($E1148=BA$762,$T1148,""),IF($G1148=BA$762,$T1148,""))</f>
        <v>#REF!</v>
      </c>
      <c r="BC1148" s="628"/>
      <c r="BD1148" s="843" t="e">
        <f aca="false">IF($AT$44="region",IF($E1148=BD$762,$S1148,""),IF($G1148=BD$762,$S1148,""))</f>
        <v>#REF!</v>
      </c>
      <c r="BE1148" s="843" t="e">
        <f aca="false">IF($AT$44="Region",IF($E1148=BD$762,$T1148,""),IF($G1148=BD$762,$T1148,""))</f>
        <v>#REF!</v>
      </c>
      <c r="BF1148" s="628"/>
      <c r="BG1148" s="843" t="e">
        <f aca="false">IF($AT$44="region",IF($E1148=BG$762,$S1148,""),IF($G1148=BG$762,$S1148,""))</f>
        <v>#REF!</v>
      </c>
      <c r="BH1148" s="843" t="e">
        <f aca="false">IF($AT$44="Region",IF($E1148=BG$762,$T1148,""),IF($G1148=BG$762,$T1148,""))</f>
        <v>#REF!</v>
      </c>
      <c r="BI1148" s="628"/>
      <c r="BJ1148" s="843" t="str">
        <f aca="false">IF($E1148=$BJ$47,S1148,"")</f>
        <v/>
      </c>
      <c r="BK1148" s="843" t="str">
        <f aca="false">IF($E1148=$BJ$47,T1148,"")</f>
        <v/>
      </c>
      <c r="BL1148" s="628"/>
      <c r="BM1148" s="843" t="str">
        <f aca="false">IF($E1148=$BM$47,S1148,"")</f>
        <v/>
      </c>
      <c r="BN1148" s="843" t="str">
        <f aca="false">IF($E1148=$BM$47,T1148,"")</f>
        <v/>
      </c>
      <c r="BO1148" s="628"/>
      <c r="BP1148" s="843" t="str">
        <f aca="false">IF($E1148=$BP$47,S1148,"")</f>
        <v/>
      </c>
      <c r="BQ1148" s="843" t="str">
        <f aca="false">IF($E1148=$BP$47,T1148,"")</f>
        <v/>
      </c>
      <c r="BR1148" s="628"/>
      <c r="BS1148" s="843" t="str">
        <f aca="false">IF($E1148=$BS$47,S1148,"")</f>
        <v/>
      </c>
      <c r="BT1148" s="843" t="str">
        <f aca="false">IF($E1148=$BS$47,T1148,"")</f>
        <v/>
      </c>
      <c r="BU1148" s="628"/>
      <c r="BV1148" s="729"/>
    </row>
    <row r="1149" s="667" customFormat="true" ht="15" hidden="false" customHeight="false" outlineLevel="0" collapsed="false">
      <c r="A1149" s="828" t="n">
        <v>7</v>
      </c>
      <c r="B1149" s="829" t="str">
        <f aca="false">CONCATENATE(E1149,": ",C1149)</f>
        <v>: </v>
      </c>
      <c r="C1149" s="830"/>
      <c r="D1149" s="830"/>
      <c r="E1149" s="831"/>
      <c r="F1149" s="830"/>
      <c r="G1149" s="831"/>
      <c r="H1149" s="832"/>
      <c r="I1149" s="830"/>
      <c r="J1149" s="830"/>
      <c r="K1149" s="833"/>
      <c r="L1149" s="834"/>
      <c r="M1149" s="835"/>
      <c r="N1149" s="837"/>
      <c r="O1149" s="837"/>
      <c r="P1149" s="833"/>
      <c r="Q1149" s="838"/>
      <c r="R1149" s="839"/>
      <c r="S1149" s="840" t="str">
        <f aca="false">IF(R1149="Y","",IF(AND(M1149="",K1149=""),"",IF(M1149="",K1149,M1149)))</f>
        <v/>
      </c>
      <c r="T1149" s="841" t="str">
        <f aca="false">IF(S1149="","",IF($S$1171="Y",U1149,IF(S1149&gt;=$S$1163-$AB$35*$S$1167,IF(S1149&lt;=$S$1163+$AB$35*$S$1167,S1149,""),"")))</f>
        <v/>
      </c>
      <c r="U1149" s="840" t="str">
        <f aca="false">IF(R1149="Y","",IF(AND(M1149="",K1149=""),"",IF(M1149="",K1149*O1149,M1149*O1149)))</f>
        <v/>
      </c>
      <c r="V1149" s="842" t="str">
        <f aca="false">IF(AND(N1149="",L1149=""),"",IF(N1149="",L1149,N1149))</f>
        <v/>
      </c>
      <c r="W1149" s="628"/>
      <c r="X1149" s="628"/>
      <c r="Z1149" s="728"/>
      <c r="AP1149" s="729"/>
      <c r="AQ1149" s="628"/>
      <c r="AR1149" s="628"/>
      <c r="AS1149" s="844"/>
      <c r="AT1149" s="628"/>
      <c r="AU1149" s="843" t="e">
        <f aca="false">IF($AT$44="region",IF($E1149=AU$762,$S1149,""),IF($G1149=AU$762,$S1149,""))</f>
        <v>#REF!</v>
      </c>
      <c r="AV1149" s="843" t="e">
        <f aca="false">IF($AT$44="Region",IF($E1149=AU$762,$T1149,""),IF($G1149=AU$762,$T1149,""))</f>
        <v>#REF!</v>
      </c>
      <c r="AW1149" s="628"/>
      <c r="AX1149" s="843" t="e">
        <f aca="false">IF($AT$44="region",IF($E1149=AX$762,$S1149,""),IF($G1149=AX$762,$S1149,""))</f>
        <v>#REF!</v>
      </c>
      <c r="AY1149" s="843" t="e">
        <f aca="false">IF($AT$44="Region",IF($E1149=AX$762,$T1149,""),IF($G1149=AX$762,$T1149,""))</f>
        <v>#REF!</v>
      </c>
      <c r="AZ1149" s="628"/>
      <c r="BA1149" s="843" t="e">
        <f aca="false">IF($AT$44="region",IF($E1149=BA$762,$S1149,""),IF($G1149=BA$762,$S1149,""))</f>
        <v>#REF!</v>
      </c>
      <c r="BB1149" s="843" t="e">
        <f aca="false">IF($AT$44="Region",IF($E1149=BA$762,$T1149,""),IF($G1149=BA$762,$T1149,""))</f>
        <v>#REF!</v>
      </c>
      <c r="BC1149" s="628"/>
      <c r="BD1149" s="843" t="e">
        <f aca="false">IF($AT$44="region",IF($E1149=BD$762,$S1149,""),IF($G1149=BD$762,$S1149,""))</f>
        <v>#REF!</v>
      </c>
      <c r="BE1149" s="843" t="e">
        <f aca="false">IF($AT$44="Region",IF($E1149=BD$762,$T1149,""),IF($G1149=BD$762,$T1149,""))</f>
        <v>#REF!</v>
      </c>
      <c r="BF1149" s="628"/>
      <c r="BG1149" s="843" t="e">
        <f aca="false">IF($AT$44="region",IF($E1149=BG$762,$S1149,""),IF($G1149=BG$762,$S1149,""))</f>
        <v>#REF!</v>
      </c>
      <c r="BH1149" s="843" t="e">
        <f aca="false">IF($AT$44="Region",IF($E1149=BG$762,$T1149,""),IF($G1149=BG$762,$T1149,""))</f>
        <v>#REF!</v>
      </c>
      <c r="BI1149" s="628"/>
      <c r="BJ1149" s="843" t="str">
        <f aca="false">IF($E1149=$BJ$47,S1149,"")</f>
        <v/>
      </c>
      <c r="BK1149" s="843" t="str">
        <f aca="false">IF($E1149=$BJ$47,T1149,"")</f>
        <v/>
      </c>
      <c r="BL1149" s="628"/>
      <c r="BM1149" s="843" t="str">
        <f aca="false">IF($E1149=$BM$47,S1149,"")</f>
        <v/>
      </c>
      <c r="BN1149" s="843" t="str">
        <f aca="false">IF($E1149=$BM$47,T1149,"")</f>
        <v/>
      </c>
      <c r="BO1149" s="628"/>
      <c r="BP1149" s="843" t="str">
        <f aca="false">IF($E1149=$BP$47,S1149,"")</f>
        <v/>
      </c>
      <c r="BQ1149" s="843" t="str">
        <f aca="false">IF($E1149=$BP$47,T1149,"")</f>
        <v/>
      </c>
      <c r="BR1149" s="628"/>
      <c r="BS1149" s="843" t="str">
        <f aca="false">IF($E1149=$BS$47,S1149,"")</f>
        <v/>
      </c>
      <c r="BT1149" s="843" t="str">
        <f aca="false">IF($E1149=$BS$47,T1149,"")</f>
        <v/>
      </c>
      <c r="BU1149" s="628"/>
      <c r="BV1149" s="729"/>
    </row>
    <row r="1150" s="667" customFormat="true" ht="15" hidden="false" customHeight="false" outlineLevel="0" collapsed="false">
      <c r="A1150" s="828" t="n">
        <v>8</v>
      </c>
      <c r="B1150" s="829" t="str">
        <f aca="false">CONCATENATE(E1150,": ",C1150)</f>
        <v>: </v>
      </c>
      <c r="C1150" s="830"/>
      <c r="D1150" s="830"/>
      <c r="E1150" s="831"/>
      <c r="F1150" s="830"/>
      <c r="G1150" s="831"/>
      <c r="H1150" s="832"/>
      <c r="I1150" s="830"/>
      <c r="J1150" s="830"/>
      <c r="K1150" s="833"/>
      <c r="L1150" s="834"/>
      <c r="M1150" s="835"/>
      <c r="N1150" s="837"/>
      <c r="O1150" s="837"/>
      <c r="P1150" s="833"/>
      <c r="Q1150" s="838"/>
      <c r="R1150" s="839"/>
      <c r="S1150" s="840" t="str">
        <f aca="false">IF(R1150="Y","",IF(AND(M1150="",K1150=""),"",IF(M1150="",K1150,M1150)))</f>
        <v/>
      </c>
      <c r="T1150" s="841" t="str">
        <f aca="false">IF(S1150="","",IF($S$1171="Y",U1150,IF(S1150&gt;=$S$1163-$AB$35*$S$1167,IF(S1150&lt;=$S$1163+$AB$35*$S$1167,S1150,""),"")))</f>
        <v/>
      </c>
      <c r="U1150" s="840" t="str">
        <f aca="false">IF(R1150="Y","",IF(AND(M1150="",K1150=""),"",IF(M1150="",K1150*O1150,M1150*O1150)))</f>
        <v/>
      </c>
      <c r="V1150" s="842" t="str">
        <f aca="false">IF(AND(N1150="",L1150=""),"",IF(N1150="",L1150,N1150))</f>
        <v/>
      </c>
      <c r="W1150" s="628"/>
      <c r="X1150" s="628"/>
      <c r="Z1150" s="728"/>
      <c r="AP1150" s="729"/>
      <c r="AQ1150" s="628"/>
      <c r="AR1150" s="628"/>
      <c r="AS1150" s="844"/>
      <c r="AT1150" s="628"/>
      <c r="AU1150" s="843" t="e">
        <f aca="false">IF($AT$44="region",IF($E1150=AU$762,$S1150,""),IF($G1150=AU$762,$S1150,""))</f>
        <v>#REF!</v>
      </c>
      <c r="AV1150" s="843" t="e">
        <f aca="false">IF($AT$44="Region",IF($E1150=AU$762,$T1150,""),IF($G1150=AU$762,$T1150,""))</f>
        <v>#REF!</v>
      </c>
      <c r="AW1150" s="628"/>
      <c r="AX1150" s="843" t="e">
        <f aca="false">IF($AT$44="region",IF($E1150=AX$762,$S1150,""),IF($G1150=AX$762,$S1150,""))</f>
        <v>#REF!</v>
      </c>
      <c r="AY1150" s="843" t="e">
        <f aca="false">IF($AT$44="Region",IF($E1150=AX$762,$T1150,""),IF($G1150=AX$762,$T1150,""))</f>
        <v>#REF!</v>
      </c>
      <c r="AZ1150" s="628"/>
      <c r="BA1150" s="843" t="e">
        <f aca="false">IF($AT$44="region",IF($E1150=BA$762,$S1150,""),IF($G1150=BA$762,$S1150,""))</f>
        <v>#REF!</v>
      </c>
      <c r="BB1150" s="843" t="e">
        <f aca="false">IF($AT$44="Region",IF($E1150=BA$762,$T1150,""),IF($G1150=BA$762,$T1150,""))</f>
        <v>#REF!</v>
      </c>
      <c r="BC1150" s="628"/>
      <c r="BD1150" s="843" t="e">
        <f aca="false">IF($AT$44="region",IF($E1150=BD$762,$S1150,""),IF($G1150=BD$762,$S1150,""))</f>
        <v>#REF!</v>
      </c>
      <c r="BE1150" s="843" t="e">
        <f aca="false">IF($AT$44="Region",IF($E1150=BD$762,$T1150,""),IF($G1150=BD$762,$T1150,""))</f>
        <v>#REF!</v>
      </c>
      <c r="BF1150" s="628"/>
      <c r="BG1150" s="843" t="e">
        <f aca="false">IF($AT$44="region",IF($E1150=BG$762,$S1150,""),IF($G1150=BG$762,$S1150,""))</f>
        <v>#REF!</v>
      </c>
      <c r="BH1150" s="843" t="e">
        <f aca="false">IF($AT$44="Region",IF($E1150=BG$762,$T1150,""),IF($G1150=BG$762,$T1150,""))</f>
        <v>#REF!</v>
      </c>
      <c r="BI1150" s="628"/>
      <c r="BJ1150" s="843" t="str">
        <f aca="false">IF($E1150=$BJ$47,S1150,"")</f>
        <v/>
      </c>
      <c r="BK1150" s="843" t="str">
        <f aca="false">IF($E1150=$BJ$47,T1150,"")</f>
        <v/>
      </c>
      <c r="BL1150" s="628"/>
      <c r="BM1150" s="843" t="str">
        <f aca="false">IF($E1150=$BM$47,S1150,"")</f>
        <v/>
      </c>
      <c r="BN1150" s="843" t="str">
        <f aca="false">IF($E1150=$BM$47,T1150,"")</f>
        <v/>
      </c>
      <c r="BO1150" s="628"/>
      <c r="BP1150" s="843" t="str">
        <f aca="false">IF($E1150=$BP$47,S1150,"")</f>
        <v/>
      </c>
      <c r="BQ1150" s="843" t="str">
        <f aca="false">IF($E1150=$BP$47,T1150,"")</f>
        <v/>
      </c>
      <c r="BR1150" s="628"/>
      <c r="BS1150" s="843" t="str">
        <f aca="false">IF($E1150=$BS$47,S1150,"")</f>
        <v/>
      </c>
      <c r="BT1150" s="843" t="str">
        <f aca="false">IF($E1150=$BS$47,T1150,"")</f>
        <v/>
      </c>
      <c r="BU1150" s="628"/>
      <c r="BV1150" s="729"/>
    </row>
    <row r="1151" s="667" customFormat="true" ht="15" hidden="false" customHeight="false" outlineLevel="0" collapsed="false">
      <c r="A1151" s="828" t="n">
        <v>9</v>
      </c>
      <c r="B1151" s="829" t="str">
        <f aca="false">CONCATENATE(E1151,": ",C1151)</f>
        <v>: </v>
      </c>
      <c r="C1151" s="830"/>
      <c r="D1151" s="830"/>
      <c r="E1151" s="831"/>
      <c r="F1151" s="830"/>
      <c r="G1151" s="831"/>
      <c r="H1151" s="832"/>
      <c r="I1151" s="830"/>
      <c r="J1151" s="830"/>
      <c r="K1151" s="833"/>
      <c r="L1151" s="834"/>
      <c r="M1151" s="835"/>
      <c r="N1151" s="837"/>
      <c r="O1151" s="837"/>
      <c r="P1151" s="833"/>
      <c r="Q1151" s="838"/>
      <c r="R1151" s="839"/>
      <c r="S1151" s="840" t="str">
        <f aca="false">IF(R1151="Y","",IF(AND(M1151="",K1151=""),"",IF(M1151="",K1151,M1151)))</f>
        <v/>
      </c>
      <c r="T1151" s="841" t="str">
        <f aca="false">IF(S1151="","",IF($S$1171="Y",U1151,IF(S1151&gt;=$S$1163-$AB$35*$S$1167,IF(S1151&lt;=$S$1163+$AB$35*$S$1167,S1151,""),"")))</f>
        <v/>
      </c>
      <c r="U1151" s="840" t="str">
        <f aca="false">IF(R1151="Y","",IF(AND(M1151="",K1151=""),"",IF(M1151="",K1151*O1151,M1151*O1151)))</f>
        <v/>
      </c>
      <c r="V1151" s="842" t="str">
        <f aca="false">IF(AND(N1151="",L1151=""),"",IF(N1151="",L1151,N1151))</f>
        <v/>
      </c>
      <c r="W1151" s="628"/>
      <c r="X1151" s="628"/>
      <c r="Z1151" s="728"/>
      <c r="AP1151" s="729"/>
      <c r="AQ1151" s="628"/>
      <c r="AR1151" s="628"/>
      <c r="AS1151" s="844"/>
      <c r="AT1151" s="628"/>
      <c r="AU1151" s="843" t="e">
        <f aca="false">IF($AT$44="region",IF($E1151=AU$762,$S1151,""),IF($G1151=AU$762,$S1151,""))</f>
        <v>#REF!</v>
      </c>
      <c r="AV1151" s="843" t="e">
        <f aca="false">IF($AT$44="Region",IF($E1151=AU$762,$T1151,""),IF($G1151=AU$762,$T1151,""))</f>
        <v>#REF!</v>
      </c>
      <c r="AW1151" s="628"/>
      <c r="AX1151" s="843" t="e">
        <f aca="false">IF($AT$44="region",IF($E1151=AX$762,$S1151,""),IF($G1151=AX$762,$S1151,""))</f>
        <v>#REF!</v>
      </c>
      <c r="AY1151" s="843" t="e">
        <f aca="false">IF($AT$44="Region",IF($E1151=AX$762,$T1151,""),IF($G1151=AX$762,$T1151,""))</f>
        <v>#REF!</v>
      </c>
      <c r="AZ1151" s="628"/>
      <c r="BA1151" s="843" t="e">
        <f aca="false">IF($AT$44="region",IF($E1151=BA$762,$S1151,""),IF($G1151=BA$762,$S1151,""))</f>
        <v>#REF!</v>
      </c>
      <c r="BB1151" s="843" t="e">
        <f aca="false">IF($AT$44="Region",IF($E1151=BA$762,$T1151,""),IF($G1151=BA$762,$T1151,""))</f>
        <v>#REF!</v>
      </c>
      <c r="BC1151" s="628"/>
      <c r="BD1151" s="843" t="e">
        <f aca="false">IF($AT$44="region",IF($E1151=BD$762,$S1151,""),IF($G1151=BD$762,$S1151,""))</f>
        <v>#REF!</v>
      </c>
      <c r="BE1151" s="843" t="e">
        <f aca="false">IF($AT$44="Region",IF($E1151=BD$762,$T1151,""),IF($G1151=BD$762,$T1151,""))</f>
        <v>#REF!</v>
      </c>
      <c r="BF1151" s="628"/>
      <c r="BG1151" s="843" t="e">
        <f aca="false">IF($AT$44="region",IF($E1151=BG$762,$S1151,""),IF($G1151=BG$762,$S1151,""))</f>
        <v>#REF!</v>
      </c>
      <c r="BH1151" s="843" t="e">
        <f aca="false">IF($AT$44="Region",IF($E1151=BG$762,$T1151,""),IF($G1151=BG$762,$T1151,""))</f>
        <v>#REF!</v>
      </c>
      <c r="BI1151" s="628"/>
      <c r="BJ1151" s="843" t="str">
        <f aca="false">IF($E1151=$BJ$47,S1151,"")</f>
        <v/>
      </c>
      <c r="BK1151" s="843" t="str">
        <f aca="false">IF($E1151=$BJ$47,T1151,"")</f>
        <v/>
      </c>
      <c r="BL1151" s="628"/>
      <c r="BM1151" s="843" t="str">
        <f aca="false">IF($E1151=$BM$47,S1151,"")</f>
        <v/>
      </c>
      <c r="BN1151" s="843" t="str">
        <f aca="false">IF($E1151=$BM$47,T1151,"")</f>
        <v/>
      </c>
      <c r="BO1151" s="628"/>
      <c r="BP1151" s="843" t="str">
        <f aca="false">IF($E1151=$BP$47,S1151,"")</f>
        <v/>
      </c>
      <c r="BQ1151" s="843" t="str">
        <f aca="false">IF($E1151=$BP$47,T1151,"")</f>
        <v/>
      </c>
      <c r="BR1151" s="628"/>
      <c r="BS1151" s="843" t="str">
        <f aca="false">IF($E1151=$BS$47,S1151,"")</f>
        <v/>
      </c>
      <c r="BT1151" s="843" t="str">
        <f aca="false">IF($E1151=$BS$47,T1151,"")</f>
        <v/>
      </c>
      <c r="BU1151" s="628"/>
      <c r="BV1151" s="729"/>
    </row>
    <row r="1152" s="667" customFormat="true" ht="15" hidden="false" customHeight="false" outlineLevel="0" collapsed="false">
      <c r="A1152" s="828" t="n">
        <v>10</v>
      </c>
      <c r="B1152" s="829" t="str">
        <f aca="false">CONCATENATE(E1152,": ",C1152)</f>
        <v>: </v>
      </c>
      <c r="C1152" s="830"/>
      <c r="D1152" s="830"/>
      <c r="E1152" s="831"/>
      <c r="F1152" s="830"/>
      <c r="G1152" s="831"/>
      <c r="H1152" s="832"/>
      <c r="I1152" s="830"/>
      <c r="J1152" s="830"/>
      <c r="K1152" s="833"/>
      <c r="L1152" s="834"/>
      <c r="M1152" s="835"/>
      <c r="N1152" s="837"/>
      <c r="O1152" s="837"/>
      <c r="P1152" s="833"/>
      <c r="Q1152" s="838"/>
      <c r="R1152" s="839"/>
      <c r="S1152" s="840" t="str">
        <f aca="false">IF(R1152="Y","",IF(AND(M1152="",K1152=""),"",IF(M1152="",K1152,M1152)))</f>
        <v/>
      </c>
      <c r="T1152" s="841" t="str">
        <f aca="false">IF(S1152="","",IF($S$1171="Y",U1152,IF(S1152&gt;=$S$1163-$AB$35*$S$1167,IF(S1152&lt;=$S$1163+$AB$35*$S$1167,S1152,""),"")))</f>
        <v/>
      </c>
      <c r="U1152" s="840" t="str">
        <f aca="false">IF(R1152="Y","",IF(AND(M1152="",K1152=""),"",IF(M1152="",K1152*O1152,M1152*O1152)))</f>
        <v/>
      </c>
      <c r="V1152" s="842" t="str">
        <f aca="false">IF(AND(N1152="",L1152=""),"",IF(N1152="",L1152,N1152))</f>
        <v/>
      </c>
      <c r="W1152" s="628"/>
      <c r="X1152" s="628"/>
      <c r="Z1152" s="728"/>
      <c r="AP1152" s="729"/>
      <c r="AQ1152" s="628"/>
      <c r="AR1152" s="628"/>
      <c r="AS1152" s="844"/>
      <c r="AT1152" s="628"/>
      <c r="AU1152" s="843" t="e">
        <f aca="false">IF($AT$44="region",IF($E1152=AU$762,$S1152,""),IF($G1152=AU$762,$S1152,""))</f>
        <v>#REF!</v>
      </c>
      <c r="AV1152" s="843" t="e">
        <f aca="false">IF($AT$44="Region",IF($E1152=AU$762,$T1152,""),IF($G1152=AU$762,$T1152,""))</f>
        <v>#REF!</v>
      </c>
      <c r="AW1152" s="628"/>
      <c r="AX1152" s="843" t="e">
        <f aca="false">IF($AT$44="region",IF($E1152=AX$762,$S1152,""),IF($G1152=AX$762,$S1152,""))</f>
        <v>#REF!</v>
      </c>
      <c r="AY1152" s="843" t="e">
        <f aca="false">IF($AT$44="Region",IF($E1152=AX$762,$T1152,""),IF($G1152=AX$762,$T1152,""))</f>
        <v>#REF!</v>
      </c>
      <c r="AZ1152" s="628"/>
      <c r="BA1152" s="843" t="e">
        <f aca="false">IF($AT$44="region",IF($E1152=BA$762,$S1152,""),IF($G1152=BA$762,$S1152,""))</f>
        <v>#REF!</v>
      </c>
      <c r="BB1152" s="843" t="e">
        <f aca="false">IF($AT$44="Region",IF($E1152=BA$762,$T1152,""),IF($G1152=BA$762,$T1152,""))</f>
        <v>#REF!</v>
      </c>
      <c r="BC1152" s="628"/>
      <c r="BD1152" s="843" t="e">
        <f aca="false">IF($AT$44="region",IF($E1152=BD$762,$S1152,""),IF($G1152=BD$762,$S1152,""))</f>
        <v>#REF!</v>
      </c>
      <c r="BE1152" s="843" t="e">
        <f aca="false">IF($AT$44="Region",IF($E1152=BD$762,$T1152,""),IF($G1152=BD$762,$T1152,""))</f>
        <v>#REF!</v>
      </c>
      <c r="BF1152" s="628"/>
      <c r="BG1152" s="843" t="e">
        <f aca="false">IF($AT$44="region",IF($E1152=BG$762,$S1152,""),IF($G1152=BG$762,$S1152,""))</f>
        <v>#REF!</v>
      </c>
      <c r="BH1152" s="843" t="e">
        <f aca="false">IF($AT$44="Region",IF($E1152=BG$762,$T1152,""),IF($G1152=BG$762,$T1152,""))</f>
        <v>#REF!</v>
      </c>
      <c r="BI1152" s="628"/>
      <c r="BJ1152" s="843" t="str">
        <f aca="false">IF($E1152=$BJ$47,S1152,"")</f>
        <v/>
      </c>
      <c r="BK1152" s="843" t="str">
        <f aca="false">IF($E1152=$BJ$47,T1152,"")</f>
        <v/>
      </c>
      <c r="BL1152" s="628"/>
      <c r="BM1152" s="843" t="str">
        <f aca="false">IF($E1152=$BM$47,S1152,"")</f>
        <v/>
      </c>
      <c r="BN1152" s="843" t="str">
        <f aca="false">IF($E1152=$BM$47,T1152,"")</f>
        <v/>
      </c>
      <c r="BO1152" s="628"/>
      <c r="BP1152" s="843" t="str">
        <f aca="false">IF($E1152=$BP$47,S1152,"")</f>
        <v/>
      </c>
      <c r="BQ1152" s="843" t="str">
        <f aca="false">IF($E1152=$BP$47,T1152,"")</f>
        <v/>
      </c>
      <c r="BR1152" s="628"/>
      <c r="BS1152" s="843" t="str">
        <f aca="false">IF($E1152=$BS$47,S1152,"")</f>
        <v/>
      </c>
      <c r="BT1152" s="843" t="str">
        <f aca="false">IF($E1152=$BS$47,T1152,"")</f>
        <v/>
      </c>
      <c r="BU1152" s="628"/>
      <c r="BV1152" s="729"/>
    </row>
    <row r="1153" s="667" customFormat="true" ht="15" hidden="false" customHeight="false" outlineLevel="0" collapsed="false">
      <c r="A1153" s="828" t="n">
        <v>11</v>
      </c>
      <c r="B1153" s="829" t="str">
        <f aca="false">CONCATENATE(E1153,": ",C1153)</f>
        <v>: </v>
      </c>
      <c r="C1153" s="830"/>
      <c r="D1153" s="830"/>
      <c r="E1153" s="831"/>
      <c r="F1153" s="830"/>
      <c r="G1153" s="831"/>
      <c r="H1153" s="832"/>
      <c r="I1153" s="830"/>
      <c r="J1153" s="830"/>
      <c r="K1153" s="833"/>
      <c r="L1153" s="834"/>
      <c r="M1153" s="835"/>
      <c r="N1153" s="837"/>
      <c r="O1153" s="837"/>
      <c r="P1153" s="833"/>
      <c r="Q1153" s="838"/>
      <c r="R1153" s="839"/>
      <c r="S1153" s="840" t="str">
        <f aca="false">IF(R1153="Y","",IF(AND(M1153="",K1153=""),"",IF(M1153="",K1153,M1153)))</f>
        <v/>
      </c>
      <c r="T1153" s="841" t="str">
        <f aca="false">IF(S1153="","",IF($S$1171="Y",U1153,IF(S1153&gt;=$S$1163-$AB$35*$S$1167,IF(S1153&lt;=$S$1163+$AB$35*$S$1167,S1153,""),"")))</f>
        <v/>
      </c>
      <c r="U1153" s="840" t="str">
        <f aca="false">IF(R1153="Y","",IF(AND(M1153="",K1153=""),"",IF(M1153="",K1153*O1153,M1153*O1153)))</f>
        <v/>
      </c>
      <c r="V1153" s="842" t="str">
        <f aca="false">IF(AND(N1153="",L1153=""),"",IF(N1153="",L1153,N1153))</f>
        <v/>
      </c>
      <c r="W1153" s="628"/>
      <c r="X1153" s="628"/>
      <c r="Z1153" s="728"/>
      <c r="AP1153" s="729"/>
      <c r="AQ1153" s="628"/>
      <c r="AR1153" s="628"/>
      <c r="AS1153" s="844"/>
      <c r="AT1153" s="628"/>
      <c r="AU1153" s="843" t="e">
        <f aca="false">IF($AT$44="region",IF($E1153=AU$762,$S1153,""),IF($G1153=AU$762,$S1153,""))</f>
        <v>#REF!</v>
      </c>
      <c r="AV1153" s="843" t="e">
        <f aca="false">IF($AT$44="Region",IF($E1153=AU$762,$T1153,""),IF($G1153=AU$762,$T1153,""))</f>
        <v>#REF!</v>
      </c>
      <c r="AW1153" s="628"/>
      <c r="AX1153" s="843" t="e">
        <f aca="false">IF($AT$44="region",IF($E1153=AX$762,$S1153,""),IF($G1153=AX$762,$S1153,""))</f>
        <v>#REF!</v>
      </c>
      <c r="AY1153" s="843" t="e">
        <f aca="false">IF($AT$44="Region",IF($E1153=AX$762,$T1153,""),IF($G1153=AX$762,$T1153,""))</f>
        <v>#REF!</v>
      </c>
      <c r="AZ1153" s="628"/>
      <c r="BA1153" s="843" t="e">
        <f aca="false">IF($AT$44="region",IF($E1153=BA$762,$S1153,""),IF($G1153=BA$762,$S1153,""))</f>
        <v>#REF!</v>
      </c>
      <c r="BB1153" s="843" t="e">
        <f aca="false">IF($AT$44="Region",IF($E1153=BA$762,$T1153,""),IF($G1153=BA$762,$T1153,""))</f>
        <v>#REF!</v>
      </c>
      <c r="BC1153" s="628"/>
      <c r="BD1153" s="843" t="e">
        <f aca="false">IF($AT$44="region",IF($E1153=BD$762,$S1153,""),IF($G1153=BD$762,$S1153,""))</f>
        <v>#REF!</v>
      </c>
      <c r="BE1153" s="843" t="e">
        <f aca="false">IF($AT$44="Region",IF($E1153=BD$762,$T1153,""),IF($G1153=BD$762,$T1153,""))</f>
        <v>#REF!</v>
      </c>
      <c r="BF1153" s="628"/>
      <c r="BG1153" s="843" t="e">
        <f aca="false">IF($AT$44="region",IF($E1153=BG$762,$S1153,""),IF($G1153=BG$762,$S1153,""))</f>
        <v>#REF!</v>
      </c>
      <c r="BH1153" s="843" t="e">
        <f aca="false">IF($AT$44="Region",IF($E1153=BG$762,$T1153,""),IF($G1153=BG$762,$T1153,""))</f>
        <v>#REF!</v>
      </c>
      <c r="BI1153" s="628"/>
      <c r="BJ1153" s="843" t="str">
        <f aca="false">IF($E1153=$BJ$47,S1153,"")</f>
        <v/>
      </c>
      <c r="BK1153" s="843" t="str">
        <f aca="false">IF($E1153=$BJ$47,T1153,"")</f>
        <v/>
      </c>
      <c r="BL1153" s="628"/>
      <c r="BM1153" s="843" t="str">
        <f aca="false">IF($E1153=$BM$47,S1153,"")</f>
        <v/>
      </c>
      <c r="BN1153" s="843" t="str">
        <f aca="false">IF($E1153=$BM$47,T1153,"")</f>
        <v/>
      </c>
      <c r="BO1153" s="628"/>
      <c r="BP1153" s="843" t="str">
        <f aca="false">IF($E1153=$BP$47,S1153,"")</f>
        <v/>
      </c>
      <c r="BQ1153" s="843" t="str">
        <f aca="false">IF($E1153=$BP$47,T1153,"")</f>
        <v/>
      </c>
      <c r="BR1153" s="628"/>
      <c r="BS1153" s="843" t="str">
        <f aca="false">IF($E1153=$BS$47,S1153,"")</f>
        <v/>
      </c>
      <c r="BT1153" s="843" t="str">
        <f aca="false">IF($E1153=$BS$47,T1153,"")</f>
        <v/>
      </c>
      <c r="BU1153" s="628"/>
      <c r="BV1153" s="729"/>
    </row>
    <row r="1154" s="667" customFormat="true" ht="15" hidden="false" customHeight="false" outlineLevel="0" collapsed="false">
      <c r="A1154" s="828" t="n">
        <v>12</v>
      </c>
      <c r="B1154" s="829" t="str">
        <f aca="false">CONCATENATE(E1154,": ",C1154)</f>
        <v>: </v>
      </c>
      <c r="C1154" s="830"/>
      <c r="D1154" s="830"/>
      <c r="E1154" s="831"/>
      <c r="F1154" s="830"/>
      <c r="G1154" s="831"/>
      <c r="H1154" s="832"/>
      <c r="I1154" s="830"/>
      <c r="J1154" s="830"/>
      <c r="K1154" s="833"/>
      <c r="L1154" s="834"/>
      <c r="M1154" s="835"/>
      <c r="N1154" s="837"/>
      <c r="O1154" s="837"/>
      <c r="P1154" s="833"/>
      <c r="Q1154" s="838"/>
      <c r="R1154" s="839"/>
      <c r="S1154" s="840" t="str">
        <f aca="false">IF(R1154="Y","",IF(AND(M1154="",K1154=""),"",IF(M1154="",K1154,M1154)))</f>
        <v/>
      </c>
      <c r="T1154" s="841" t="str">
        <f aca="false">IF(S1154="","",IF($S$1171="Y",U1154,IF(S1154&gt;=$S$1163-$AB$35*$S$1167,IF(S1154&lt;=$S$1163+$AB$35*$S$1167,S1154,""),"")))</f>
        <v/>
      </c>
      <c r="U1154" s="840" t="str">
        <f aca="false">IF(R1154="Y","",IF(AND(M1154="",K1154=""),"",IF(M1154="",K1154*O1154,M1154*O1154)))</f>
        <v/>
      </c>
      <c r="V1154" s="842" t="str">
        <f aca="false">IF(AND(N1154="",L1154=""),"",IF(N1154="",L1154,N1154))</f>
        <v/>
      </c>
      <c r="W1154" s="628"/>
      <c r="X1154" s="628"/>
      <c r="Z1154" s="728"/>
      <c r="AP1154" s="729"/>
      <c r="AQ1154" s="628"/>
      <c r="AR1154" s="628"/>
      <c r="AS1154" s="844"/>
      <c r="AT1154" s="628"/>
      <c r="AU1154" s="843" t="e">
        <f aca="false">IF($AT$44="region",IF($E1154=AU$762,$S1154,""),IF($G1154=AU$762,$S1154,""))</f>
        <v>#REF!</v>
      </c>
      <c r="AV1154" s="843" t="e">
        <f aca="false">IF($AT$44="Region",IF($E1154=AU$762,$T1154,""),IF($G1154=AU$762,$T1154,""))</f>
        <v>#REF!</v>
      </c>
      <c r="AW1154" s="628"/>
      <c r="AX1154" s="843" t="e">
        <f aca="false">IF($AT$44="region",IF($E1154=AX$762,$S1154,""),IF($G1154=AX$762,$S1154,""))</f>
        <v>#REF!</v>
      </c>
      <c r="AY1154" s="843" t="e">
        <f aca="false">IF($AT$44="Region",IF($E1154=AX$762,$T1154,""),IF($G1154=AX$762,$T1154,""))</f>
        <v>#REF!</v>
      </c>
      <c r="AZ1154" s="628"/>
      <c r="BA1154" s="843" t="e">
        <f aca="false">IF($AT$44="region",IF($E1154=BA$762,$S1154,""),IF($G1154=BA$762,$S1154,""))</f>
        <v>#REF!</v>
      </c>
      <c r="BB1154" s="843" t="e">
        <f aca="false">IF($AT$44="Region",IF($E1154=BA$762,$T1154,""),IF($G1154=BA$762,$T1154,""))</f>
        <v>#REF!</v>
      </c>
      <c r="BC1154" s="628"/>
      <c r="BD1154" s="843" t="e">
        <f aca="false">IF($AT$44="region",IF($E1154=BD$762,$S1154,""),IF($G1154=BD$762,$S1154,""))</f>
        <v>#REF!</v>
      </c>
      <c r="BE1154" s="843" t="e">
        <f aca="false">IF($AT$44="Region",IF($E1154=BD$762,$T1154,""),IF($G1154=BD$762,$T1154,""))</f>
        <v>#REF!</v>
      </c>
      <c r="BF1154" s="628"/>
      <c r="BG1154" s="843" t="e">
        <f aca="false">IF($AT$44="region",IF($E1154=BG$762,$S1154,""),IF($G1154=BG$762,$S1154,""))</f>
        <v>#REF!</v>
      </c>
      <c r="BH1154" s="843" t="e">
        <f aca="false">IF($AT$44="Region",IF($E1154=BG$762,$T1154,""),IF($G1154=BG$762,$T1154,""))</f>
        <v>#REF!</v>
      </c>
      <c r="BI1154" s="628"/>
      <c r="BJ1154" s="843" t="str">
        <f aca="false">IF($E1154=$BJ$47,S1154,"")</f>
        <v/>
      </c>
      <c r="BK1154" s="843" t="str">
        <f aca="false">IF($E1154=$BJ$47,T1154,"")</f>
        <v/>
      </c>
      <c r="BL1154" s="628"/>
      <c r="BM1154" s="843" t="str">
        <f aca="false">IF($E1154=$BM$47,S1154,"")</f>
        <v/>
      </c>
      <c r="BN1154" s="843" t="str">
        <f aca="false">IF($E1154=$BM$47,T1154,"")</f>
        <v/>
      </c>
      <c r="BO1154" s="628"/>
      <c r="BP1154" s="843" t="str">
        <f aca="false">IF($E1154=$BP$47,S1154,"")</f>
        <v/>
      </c>
      <c r="BQ1154" s="843" t="str">
        <f aca="false">IF($E1154=$BP$47,T1154,"")</f>
        <v/>
      </c>
      <c r="BR1154" s="628"/>
      <c r="BS1154" s="843" t="str">
        <f aca="false">IF($E1154=$BS$47,S1154,"")</f>
        <v/>
      </c>
      <c r="BT1154" s="843" t="str">
        <f aca="false">IF($E1154=$BS$47,T1154,"")</f>
        <v/>
      </c>
      <c r="BU1154" s="628"/>
      <c r="BV1154" s="729"/>
    </row>
    <row r="1155" s="667" customFormat="true" ht="15" hidden="false" customHeight="false" outlineLevel="0" collapsed="false">
      <c r="A1155" s="828" t="n">
        <v>13</v>
      </c>
      <c r="B1155" s="829" t="str">
        <f aca="false">CONCATENATE(E1155,": ",C1155)</f>
        <v>: </v>
      </c>
      <c r="C1155" s="830"/>
      <c r="D1155" s="830"/>
      <c r="E1155" s="831"/>
      <c r="F1155" s="830"/>
      <c r="G1155" s="831"/>
      <c r="H1155" s="832"/>
      <c r="I1155" s="830"/>
      <c r="J1155" s="830"/>
      <c r="K1155" s="833"/>
      <c r="L1155" s="834"/>
      <c r="M1155" s="833"/>
      <c r="N1155" s="837"/>
      <c r="O1155" s="837"/>
      <c r="P1155" s="833"/>
      <c r="Q1155" s="838"/>
      <c r="R1155" s="839"/>
      <c r="S1155" s="840" t="str">
        <f aca="false">IF(R1155="Y","",IF(AND(M1155="",K1155=""),"",IF(M1155="",K1155,M1155)))</f>
        <v/>
      </c>
      <c r="T1155" s="841" t="str">
        <f aca="false">IF(S1155="","",IF($S$1171="Y",U1155,IF(S1155&gt;=$S$1163-$AB$35*$S$1167,IF(S1155&lt;=$S$1163+$AB$35*$S$1167,S1155,""),"")))</f>
        <v/>
      </c>
      <c r="U1155" s="840" t="str">
        <f aca="false">IF(R1155="Y","",IF(AND(M1155="",K1155=""),"",IF(M1155="",K1155*O1155,M1155*O1155)))</f>
        <v/>
      </c>
      <c r="V1155" s="842" t="str">
        <f aca="false">IF(AND(N1155="",L1155=""),"",IF(N1155="",L1155,N1155))</f>
        <v/>
      </c>
      <c r="W1155" s="628"/>
      <c r="X1155" s="628"/>
      <c r="Z1155" s="728"/>
      <c r="AP1155" s="729"/>
      <c r="AQ1155" s="628"/>
      <c r="AR1155" s="628"/>
      <c r="AS1155" s="844"/>
      <c r="AT1155" s="628"/>
      <c r="AU1155" s="843" t="e">
        <f aca="false">IF($AT$44="region",IF($E1155=AU$762,$S1155,""),IF($G1155=AU$762,$S1155,""))</f>
        <v>#REF!</v>
      </c>
      <c r="AV1155" s="843" t="e">
        <f aca="false">IF($AT$44="Region",IF($E1155=AU$762,$T1155,""),IF($G1155=AU$762,$T1155,""))</f>
        <v>#REF!</v>
      </c>
      <c r="AW1155" s="628"/>
      <c r="AX1155" s="843" t="e">
        <f aca="false">IF($AT$44="region",IF($E1155=AX$762,$S1155,""),IF($G1155=AX$762,$S1155,""))</f>
        <v>#REF!</v>
      </c>
      <c r="AY1155" s="843" t="e">
        <f aca="false">IF($AT$44="Region",IF($E1155=AX$762,$T1155,""),IF($G1155=AX$762,$T1155,""))</f>
        <v>#REF!</v>
      </c>
      <c r="AZ1155" s="628"/>
      <c r="BA1155" s="843" t="e">
        <f aca="false">IF($AT$44="region",IF($E1155=BA$762,$S1155,""),IF($G1155=BA$762,$S1155,""))</f>
        <v>#REF!</v>
      </c>
      <c r="BB1155" s="843" t="e">
        <f aca="false">IF($AT$44="Region",IF($E1155=BA$762,$T1155,""),IF($G1155=BA$762,$T1155,""))</f>
        <v>#REF!</v>
      </c>
      <c r="BC1155" s="628"/>
      <c r="BD1155" s="843" t="e">
        <f aca="false">IF($AT$44="region",IF($E1155=BD$762,$S1155,""),IF($G1155=BD$762,$S1155,""))</f>
        <v>#REF!</v>
      </c>
      <c r="BE1155" s="843" t="e">
        <f aca="false">IF($AT$44="Region",IF($E1155=BD$762,$T1155,""),IF($G1155=BD$762,$T1155,""))</f>
        <v>#REF!</v>
      </c>
      <c r="BF1155" s="628"/>
      <c r="BG1155" s="843" t="e">
        <f aca="false">IF($AT$44="region",IF($E1155=BG$762,$S1155,""),IF($G1155=BG$762,$S1155,""))</f>
        <v>#REF!</v>
      </c>
      <c r="BH1155" s="843" t="e">
        <f aca="false">IF($AT$44="Region",IF($E1155=BG$762,$T1155,""),IF($G1155=BG$762,$T1155,""))</f>
        <v>#REF!</v>
      </c>
      <c r="BI1155" s="628"/>
      <c r="BJ1155" s="843" t="str">
        <f aca="false">IF($E1155=$BJ$47,S1155,"")</f>
        <v/>
      </c>
      <c r="BK1155" s="843" t="str">
        <f aca="false">IF($E1155=$BJ$47,T1155,"")</f>
        <v/>
      </c>
      <c r="BL1155" s="628"/>
      <c r="BM1155" s="843" t="str">
        <f aca="false">IF($E1155=$BM$47,S1155,"")</f>
        <v/>
      </c>
      <c r="BN1155" s="843" t="str">
        <f aca="false">IF($E1155=$BM$47,T1155,"")</f>
        <v/>
      </c>
      <c r="BO1155" s="628"/>
      <c r="BP1155" s="843" t="str">
        <f aca="false">IF($E1155=$BP$47,S1155,"")</f>
        <v/>
      </c>
      <c r="BQ1155" s="843" t="str">
        <f aca="false">IF($E1155=$BP$47,T1155,"")</f>
        <v/>
      </c>
      <c r="BR1155" s="628"/>
      <c r="BS1155" s="843" t="str">
        <f aca="false">IF($E1155=$BS$47,S1155,"")</f>
        <v/>
      </c>
      <c r="BT1155" s="843" t="str">
        <f aca="false">IF($E1155=$BS$47,T1155,"")</f>
        <v/>
      </c>
      <c r="BU1155" s="628"/>
      <c r="BV1155" s="729"/>
    </row>
    <row r="1156" s="667" customFormat="true" ht="15" hidden="false" customHeight="false" outlineLevel="0" collapsed="false">
      <c r="A1156" s="828" t="n">
        <v>14</v>
      </c>
      <c r="B1156" s="829" t="str">
        <f aca="false">CONCATENATE(E1156,": ",C1156)</f>
        <v>: </v>
      </c>
      <c r="C1156" s="830"/>
      <c r="D1156" s="830"/>
      <c r="E1156" s="831"/>
      <c r="F1156" s="830"/>
      <c r="G1156" s="831"/>
      <c r="H1156" s="832"/>
      <c r="I1156" s="830"/>
      <c r="J1156" s="830"/>
      <c r="K1156" s="833"/>
      <c r="L1156" s="834"/>
      <c r="M1156" s="833"/>
      <c r="N1156" s="837"/>
      <c r="O1156" s="837"/>
      <c r="P1156" s="833"/>
      <c r="Q1156" s="838"/>
      <c r="R1156" s="839"/>
      <c r="S1156" s="840" t="str">
        <f aca="false">IF(R1156="Y","",IF(AND(M1156="",K1156=""),"",IF(M1156="",K1156,M1156)))</f>
        <v/>
      </c>
      <c r="T1156" s="841" t="str">
        <f aca="false">IF(S1156="","",IF($S$1171="Y",U1156,IF(S1156&gt;=$S$1163-$AB$35*$S$1167,IF(S1156&lt;=$S$1163+$AB$35*$S$1167,S1156,""),"")))</f>
        <v/>
      </c>
      <c r="U1156" s="840" t="str">
        <f aca="false">IF(R1156="Y","",IF(AND(M1156="",K1156=""),"",IF(M1156="",K1156*O1156,M1156*O1156)))</f>
        <v/>
      </c>
      <c r="V1156" s="842" t="str">
        <f aca="false">IF(AND(N1156="",L1156=""),"",IF(N1156="",L1156,N1156))</f>
        <v/>
      </c>
      <c r="W1156" s="628"/>
      <c r="X1156" s="628"/>
      <c r="Z1156" s="728"/>
      <c r="AP1156" s="729"/>
      <c r="AQ1156" s="628"/>
      <c r="AR1156" s="628"/>
      <c r="AS1156" s="844"/>
      <c r="AT1156" s="628"/>
      <c r="AU1156" s="843" t="e">
        <f aca="false">IF($AT$44="region",IF($E1156=AU$762,$S1156,""),IF($G1156=AU$762,$S1156,""))</f>
        <v>#REF!</v>
      </c>
      <c r="AV1156" s="843" t="e">
        <f aca="false">IF($AT$44="Region",IF($E1156=AU$762,$T1156,""),IF($G1156=AU$762,$T1156,""))</f>
        <v>#REF!</v>
      </c>
      <c r="AW1156" s="628"/>
      <c r="AX1156" s="843" t="e">
        <f aca="false">IF($AT$44="region",IF($E1156=AX$762,$S1156,""),IF($G1156=AX$762,$S1156,""))</f>
        <v>#REF!</v>
      </c>
      <c r="AY1156" s="843" t="e">
        <f aca="false">IF($AT$44="Region",IF($E1156=AX$762,$T1156,""),IF($G1156=AX$762,$T1156,""))</f>
        <v>#REF!</v>
      </c>
      <c r="AZ1156" s="628"/>
      <c r="BA1156" s="843" t="e">
        <f aca="false">IF($AT$44="region",IF($E1156=BA$762,$S1156,""),IF($G1156=BA$762,$S1156,""))</f>
        <v>#REF!</v>
      </c>
      <c r="BB1156" s="843" t="e">
        <f aca="false">IF($AT$44="Region",IF($E1156=BA$762,$T1156,""),IF($G1156=BA$762,$T1156,""))</f>
        <v>#REF!</v>
      </c>
      <c r="BC1156" s="628"/>
      <c r="BD1156" s="843" t="e">
        <f aca="false">IF($AT$44="region",IF($E1156=BD$762,$S1156,""),IF($G1156=BD$762,$S1156,""))</f>
        <v>#REF!</v>
      </c>
      <c r="BE1156" s="843" t="e">
        <f aca="false">IF($AT$44="Region",IF($E1156=BD$762,$T1156,""),IF($G1156=BD$762,$T1156,""))</f>
        <v>#REF!</v>
      </c>
      <c r="BF1156" s="628"/>
      <c r="BG1156" s="843" t="e">
        <f aca="false">IF($AT$44="region",IF($E1156=BG$762,$S1156,""),IF($G1156=BG$762,$S1156,""))</f>
        <v>#REF!</v>
      </c>
      <c r="BH1156" s="843" t="e">
        <f aca="false">IF($AT$44="Region",IF($E1156=BG$762,$T1156,""),IF($G1156=BG$762,$T1156,""))</f>
        <v>#REF!</v>
      </c>
      <c r="BI1156" s="628"/>
      <c r="BJ1156" s="843" t="str">
        <f aca="false">IF($E1156=$BJ$47,S1156,"")</f>
        <v/>
      </c>
      <c r="BK1156" s="843" t="str">
        <f aca="false">IF($E1156=$BJ$47,T1156,"")</f>
        <v/>
      </c>
      <c r="BL1156" s="628"/>
      <c r="BM1156" s="843" t="str">
        <f aca="false">IF($E1156=$BM$47,S1156,"")</f>
        <v/>
      </c>
      <c r="BN1156" s="843" t="str">
        <f aca="false">IF($E1156=$BM$47,T1156,"")</f>
        <v/>
      </c>
      <c r="BO1156" s="628"/>
      <c r="BP1156" s="843" t="str">
        <f aca="false">IF($E1156=$BP$47,S1156,"")</f>
        <v/>
      </c>
      <c r="BQ1156" s="843" t="str">
        <f aca="false">IF($E1156=$BP$47,T1156,"")</f>
        <v/>
      </c>
      <c r="BR1156" s="628"/>
      <c r="BS1156" s="843" t="str">
        <f aca="false">IF($E1156=$BS$47,S1156,"")</f>
        <v/>
      </c>
      <c r="BT1156" s="843" t="str">
        <f aca="false">IF($E1156=$BS$47,T1156,"")</f>
        <v/>
      </c>
      <c r="BU1156" s="628"/>
      <c r="BV1156" s="729"/>
    </row>
    <row r="1157" s="667" customFormat="true" ht="15" hidden="false" customHeight="false" outlineLevel="0" collapsed="false">
      <c r="A1157" s="828" t="n">
        <v>15</v>
      </c>
      <c r="B1157" s="829" t="str">
        <f aca="false">CONCATENATE(E1157,": ",C1157)</f>
        <v>: </v>
      </c>
      <c r="C1157" s="830"/>
      <c r="D1157" s="830"/>
      <c r="E1157" s="831"/>
      <c r="F1157" s="830"/>
      <c r="G1157" s="831"/>
      <c r="H1157" s="832"/>
      <c r="I1157" s="830"/>
      <c r="J1157" s="830"/>
      <c r="K1157" s="833"/>
      <c r="L1157" s="834"/>
      <c r="M1157" s="833"/>
      <c r="N1157" s="837"/>
      <c r="O1157" s="837"/>
      <c r="P1157" s="833"/>
      <c r="Q1157" s="838"/>
      <c r="R1157" s="839"/>
      <c r="S1157" s="840" t="str">
        <f aca="false">IF(R1157="Y","",IF(AND(M1157="",K1157=""),"",IF(M1157="",K1157,M1157)))</f>
        <v/>
      </c>
      <c r="T1157" s="841" t="str">
        <f aca="false">IF(S1157="","",IF($S$1171="Y",U1157,IF(S1157&gt;=$S$1163-$AB$35*$S$1167,IF(S1157&lt;=$S$1163+$AB$35*$S$1167,S1157,""),"")))</f>
        <v/>
      </c>
      <c r="U1157" s="840" t="str">
        <f aca="false">IF(R1157="Y","",IF(AND(M1157="",K1157=""),"",IF(M1157="",K1157*O1157,M1157*O1157)))</f>
        <v/>
      </c>
      <c r="V1157" s="842" t="str">
        <f aca="false">IF(AND(N1157="",L1157=""),"",IF(N1157="",L1157,N1157))</f>
        <v/>
      </c>
      <c r="W1157" s="628"/>
      <c r="X1157" s="628"/>
      <c r="Z1157" s="728"/>
      <c r="AP1157" s="729"/>
      <c r="AQ1157" s="628"/>
      <c r="AR1157" s="628"/>
      <c r="AS1157" s="844"/>
      <c r="AT1157" s="628"/>
      <c r="AU1157" s="843" t="e">
        <f aca="false">IF($AT$44="region",IF($E1157=AU$762,$S1157,""),IF($G1157=AU$762,$S1157,""))</f>
        <v>#REF!</v>
      </c>
      <c r="AV1157" s="843" t="e">
        <f aca="false">IF($AT$44="Region",IF($E1157=AU$762,$T1157,""),IF($G1157=AU$762,$T1157,""))</f>
        <v>#REF!</v>
      </c>
      <c r="AW1157" s="628"/>
      <c r="AX1157" s="843" t="e">
        <f aca="false">IF($AT$44="region",IF($E1157=AX$762,$S1157,""),IF($G1157=AX$762,$S1157,""))</f>
        <v>#REF!</v>
      </c>
      <c r="AY1157" s="843" t="e">
        <f aca="false">IF($AT$44="Region",IF($E1157=AX$762,$T1157,""),IF($G1157=AX$762,$T1157,""))</f>
        <v>#REF!</v>
      </c>
      <c r="AZ1157" s="628"/>
      <c r="BA1157" s="843" t="e">
        <f aca="false">IF($AT$44="region",IF($E1157=BA$762,$S1157,""),IF($G1157=BA$762,$S1157,""))</f>
        <v>#REF!</v>
      </c>
      <c r="BB1157" s="843" t="e">
        <f aca="false">IF($AT$44="Region",IF($E1157=BA$762,$T1157,""),IF($G1157=BA$762,$T1157,""))</f>
        <v>#REF!</v>
      </c>
      <c r="BC1157" s="628"/>
      <c r="BD1157" s="843" t="e">
        <f aca="false">IF($AT$44="region",IF($E1157=BD$762,$S1157,""),IF($G1157=BD$762,$S1157,""))</f>
        <v>#REF!</v>
      </c>
      <c r="BE1157" s="843" t="e">
        <f aca="false">IF($AT$44="Region",IF($E1157=BD$762,$T1157,""),IF($G1157=BD$762,$T1157,""))</f>
        <v>#REF!</v>
      </c>
      <c r="BF1157" s="628"/>
      <c r="BG1157" s="843" t="e">
        <f aca="false">IF($AT$44="region",IF($E1157=BG$762,$S1157,""),IF($G1157=BG$762,$S1157,""))</f>
        <v>#REF!</v>
      </c>
      <c r="BH1157" s="843" t="e">
        <f aca="false">IF($AT$44="Region",IF($E1157=BG$762,$T1157,""),IF($G1157=BG$762,$T1157,""))</f>
        <v>#REF!</v>
      </c>
      <c r="BI1157" s="628"/>
      <c r="BJ1157" s="843" t="str">
        <f aca="false">IF($E1157=$BJ$47,S1157,"")</f>
        <v/>
      </c>
      <c r="BK1157" s="843" t="str">
        <f aca="false">IF($E1157=$BJ$47,T1157,"")</f>
        <v/>
      </c>
      <c r="BL1157" s="628"/>
      <c r="BM1157" s="843" t="str">
        <f aca="false">IF($E1157=$BM$47,S1157,"")</f>
        <v/>
      </c>
      <c r="BN1157" s="843" t="str">
        <f aca="false">IF($E1157=$BM$47,T1157,"")</f>
        <v/>
      </c>
      <c r="BO1157" s="628"/>
      <c r="BP1157" s="843" t="str">
        <f aca="false">IF($E1157=$BP$47,S1157,"")</f>
        <v/>
      </c>
      <c r="BQ1157" s="843" t="str">
        <f aca="false">IF($E1157=$BP$47,T1157,"")</f>
        <v/>
      </c>
      <c r="BR1157" s="628"/>
      <c r="BS1157" s="843" t="str">
        <f aca="false">IF($E1157=$BS$47,S1157,"")</f>
        <v/>
      </c>
      <c r="BT1157" s="843" t="str">
        <f aca="false">IF($E1157=$BS$47,T1157,"")</f>
        <v/>
      </c>
      <c r="BU1157" s="628"/>
      <c r="BV1157" s="729"/>
    </row>
    <row r="1158" s="667" customFormat="true" ht="15" hidden="false" customHeight="false" outlineLevel="0" collapsed="false">
      <c r="A1158" s="828" t="n">
        <v>16</v>
      </c>
      <c r="B1158" s="829" t="str">
        <f aca="false">CONCATENATE(E1158,": ",C1158)</f>
        <v>: </v>
      </c>
      <c r="C1158" s="830"/>
      <c r="D1158" s="830"/>
      <c r="E1158" s="831"/>
      <c r="F1158" s="830"/>
      <c r="G1158" s="831"/>
      <c r="H1158" s="832"/>
      <c r="I1158" s="830"/>
      <c r="J1158" s="830"/>
      <c r="K1158" s="833"/>
      <c r="L1158" s="834"/>
      <c r="M1158" s="833"/>
      <c r="N1158" s="837"/>
      <c r="O1158" s="837"/>
      <c r="P1158" s="833"/>
      <c r="Q1158" s="838"/>
      <c r="R1158" s="839"/>
      <c r="S1158" s="840" t="str">
        <f aca="false">IF(R1158="Y","",IF(AND(M1158="",K1158=""),"",IF(M1158="",K1158,M1158)))</f>
        <v/>
      </c>
      <c r="T1158" s="841" t="str">
        <f aca="false">IF(S1158="","",IF($S$1171="Y",U1158,IF(S1158&gt;=$S$1163-$AB$35*$S$1167,IF(S1158&lt;=$S$1163+$AB$35*$S$1167,S1158,""),"")))</f>
        <v/>
      </c>
      <c r="U1158" s="840" t="str">
        <f aca="false">IF(R1158="Y","",IF(AND(M1158="",K1158=""),"",IF(M1158="",K1158*O1158,M1158*O1158)))</f>
        <v/>
      </c>
      <c r="V1158" s="842" t="str">
        <f aca="false">IF(AND(N1158="",L1158=""),"",IF(N1158="",L1158,N1158))</f>
        <v/>
      </c>
      <c r="W1158" s="628"/>
      <c r="X1158" s="628"/>
      <c r="Z1158" s="728"/>
      <c r="AP1158" s="729"/>
      <c r="AQ1158" s="628"/>
      <c r="AR1158" s="628"/>
      <c r="AS1158" s="844"/>
      <c r="AT1158" s="628"/>
      <c r="AU1158" s="843" t="e">
        <f aca="false">IF($AT$44="region",IF($E1158=AU$762,$S1158,""),IF($G1158=AU$762,$S1158,""))</f>
        <v>#REF!</v>
      </c>
      <c r="AV1158" s="843" t="e">
        <f aca="false">IF($AT$44="Region",IF($E1158=AU$762,$T1158,""),IF($G1158=AU$762,$T1158,""))</f>
        <v>#REF!</v>
      </c>
      <c r="AW1158" s="628"/>
      <c r="AX1158" s="843" t="e">
        <f aca="false">IF($AT$44="region",IF($E1158=AX$762,$S1158,""),IF($G1158=AX$762,$S1158,""))</f>
        <v>#REF!</v>
      </c>
      <c r="AY1158" s="843" t="e">
        <f aca="false">IF($AT$44="Region",IF($E1158=AX$762,$T1158,""),IF($G1158=AX$762,$T1158,""))</f>
        <v>#REF!</v>
      </c>
      <c r="AZ1158" s="628"/>
      <c r="BA1158" s="843" t="e">
        <f aca="false">IF($AT$44="region",IF($E1158=BA$762,$S1158,""),IF($G1158=BA$762,$S1158,""))</f>
        <v>#REF!</v>
      </c>
      <c r="BB1158" s="843" t="e">
        <f aca="false">IF($AT$44="Region",IF($E1158=BA$762,$T1158,""),IF($G1158=BA$762,$T1158,""))</f>
        <v>#REF!</v>
      </c>
      <c r="BC1158" s="628"/>
      <c r="BD1158" s="843" t="e">
        <f aca="false">IF($AT$44="region",IF($E1158=BD$762,$S1158,""),IF($G1158=BD$762,$S1158,""))</f>
        <v>#REF!</v>
      </c>
      <c r="BE1158" s="843" t="e">
        <f aca="false">IF($AT$44="Region",IF($E1158=BD$762,$T1158,""),IF($G1158=BD$762,$T1158,""))</f>
        <v>#REF!</v>
      </c>
      <c r="BF1158" s="628"/>
      <c r="BG1158" s="843" t="e">
        <f aca="false">IF($AT$44="region",IF($E1158=BG$762,$S1158,""),IF($G1158=BG$762,$S1158,""))</f>
        <v>#REF!</v>
      </c>
      <c r="BH1158" s="843" t="e">
        <f aca="false">IF($AT$44="Region",IF($E1158=BG$762,$T1158,""),IF($G1158=BG$762,$T1158,""))</f>
        <v>#REF!</v>
      </c>
      <c r="BI1158" s="628"/>
      <c r="BJ1158" s="843" t="str">
        <f aca="false">IF($E1158=$BJ$47,S1158,"")</f>
        <v/>
      </c>
      <c r="BK1158" s="843" t="str">
        <f aca="false">IF($E1158=$BJ$47,T1158,"")</f>
        <v/>
      </c>
      <c r="BL1158" s="628"/>
      <c r="BM1158" s="843" t="str">
        <f aca="false">IF($E1158=$BM$47,S1158,"")</f>
        <v/>
      </c>
      <c r="BN1158" s="843" t="str">
        <f aca="false">IF($E1158=$BM$47,T1158,"")</f>
        <v/>
      </c>
      <c r="BO1158" s="628"/>
      <c r="BP1158" s="843" t="str">
        <f aca="false">IF($E1158=$BP$47,S1158,"")</f>
        <v/>
      </c>
      <c r="BQ1158" s="843" t="str">
        <f aca="false">IF($E1158=$BP$47,T1158,"")</f>
        <v/>
      </c>
      <c r="BR1158" s="628"/>
      <c r="BS1158" s="843" t="str">
        <f aca="false">IF($E1158=$BS$47,S1158,"")</f>
        <v/>
      </c>
      <c r="BT1158" s="843" t="str">
        <f aca="false">IF($E1158=$BS$47,T1158,"")</f>
        <v/>
      </c>
      <c r="BU1158" s="628"/>
      <c r="BV1158" s="729"/>
    </row>
    <row r="1159" s="667" customFormat="true" ht="15" hidden="false" customHeight="false" outlineLevel="0" collapsed="false">
      <c r="A1159" s="828" t="n">
        <v>17</v>
      </c>
      <c r="B1159" s="829" t="str">
        <f aca="false">CONCATENATE(E1159,": ",C1159)</f>
        <v>: </v>
      </c>
      <c r="C1159" s="830"/>
      <c r="D1159" s="830"/>
      <c r="E1159" s="831"/>
      <c r="F1159" s="830"/>
      <c r="G1159" s="831"/>
      <c r="H1159" s="832"/>
      <c r="I1159" s="830"/>
      <c r="J1159" s="830"/>
      <c r="K1159" s="833"/>
      <c r="L1159" s="834"/>
      <c r="M1159" s="833"/>
      <c r="N1159" s="837"/>
      <c r="O1159" s="837"/>
      <c r="P1159" s="833"/>
      <c r="Q1159" s="838"/>
      <c r="R1159" s="839"/>
      <c r="S1159" s="840" t="str">
        <f aca="false">IF(R1159="Y","",IF(AND(M1159="",K1159=""),"",IF(M1159="",K1159,M1159)))</f>
        <v/>
      </c>
      <c r="T1159" s="841" t="str">
        <f aca="false">IF(S1159="","",IF($S$1171="Y",U1159,IF(S1159&gt;=$S$1163-$AB$35*$S$1167,IF(S1159&lt;=$S$1163+$AB$35*$S$1167,S1159,""),"")))</f>
        <v/>
      </c>
      <c r="U1159" s="840" t="str">
        <f aca="false">IF(R1159="Y","",IF(AND(M1159="",K1159=""),"",IF(M1159="",K1159*O1159,M1159*O1159)))</f>
        <v/>
      </c>
      <c r="V1159" s="842" t="str">
        <f aca="false">IF(AND(N1159="",L1159=""),"",IF(N1159="",L1159,N1159))</f>
        <v/>
      </c>
      <c r="W1159" s="628"/>
      <c r="X1159" s="628"/>
      <c r="Z1159" s="728"/>
      <c r="AP1159" s="729"/>
      <c r="AQ1159" s="628"/>
      <c r="AR1159" s="628"/>
      <c r="AS1159" s="844"/>
      <c r="AT1159" s="628"/>
      <c r="AU1159" s="843" t="e">
        <f aca="false">IF($AT$44="region",IF($E1159=AU$762,$S1159,""),IF($G1159=AU$762,$S1159,""))</f>
        <v>#REF!</v>
      </c>
      <c r="AV1159" s="843" t="e">
        <f aca="false">IF($AT$44="Region",IF($E1159=AU$762,$T1159,""),IF($G1159=AU$762,$T1159,""))</f>
        <v>#REF!</v>
      </c>
      <c r="AW1159" s="628"/>
      <c r="AX1159" s="843" t="e">
        <f aca="false">IF($AT$44="region",IF($E1159=AX$762,$S1159,""),IF($G1159=AX$762,$S1159,""))</f>
        <v>#REF!</v>
      </c>
      <c r="AY1159" s="843" t="e">
        <f aca="false">IF($AT$44="Region",IF($E1159=AX$762,$T1159,""),IF($G1159=AX$762,$T1159,""))</f>
        <v>#REF!</v>
      </c>
      <c r="AZ1159" s="628"/>
      <c r="BA1159" s="843" t="e">
        <f aca="false">IF($AT$44="region",IF($E1159=BA$762,$S1159,""),IF($G1159=BA$762,$S1159,""))</f>
        <v>#REF!</v>
      </c>
      <c r="BB1159" s="843" t="e">
        <f aca="false">IF($AT$44="Region",IF($E1159=BA$762,$T1159,""),IF($G1159=BA$762,$T1159,""))</f>
        <v>#REF!</v>
      </c>
      <c r="BC1159" s="628"/>
      <c r="BD1159" s="843" t="e">
        <f aca="false">IF($AT$44="region",IF($E1159=BD$762,$S1159,""),IF($G1159=BD$762,$S1159,""))</f>
        <v>#REF!</v>
      </c>
      <c r="BE1159" s="843" t="e">
        <f aca="false">IF($AT$44="Region",IF($E1159=BD$762,$T1159,""),IF($G1159=BD$762,$T1159,""))</f>
        <v>#REF!</v>
      </c>
      <c r="BF1159" s="628"/>
      <c r="BG1159" s="843" t="e">
        <f aca="false">IF($AT$44="region",IF($E1159=BG$762,$S1159,""),IF($G1159=BG$762,$S1159,""))</f>
        <v>#REF!</v>
      </c>
      <c r="BH1159" s="843" t="e">
        <f aca="false">IF($AT$44="Region",IF($E1159=BG$762,$T1159,""),IF($G1159=BG$762,$T1159,""))</f>
        <v>#REF!</v>
      </c>
      <c r="BI1159" s="628"/>
      <c r="BJ1159" s="843" t="str">
        <f aca="false">IF($E1159=$BJ$47,S1159,"")</f>
        <v/>
      </c>
      <c r="BK1159" s="843" t="str">
        <f aca="false">IF($E1159=$BJ$47,T1159,"")</f>
        <v/>
      </c>
      <c r="BL1159" s="628"/>
      <c r="BM1159" s="843" t="str">
        <f aca="false">IF($E1159=$BM$47,S1159,"")</f>
        <v/>
      </c>
      <c r="BN1159" s="843" t="str">
        <f aca="false">IF($E1159=$BM$47,T1159,"")</f>
        <v/>
      </c>
      <c r="BO1159" s="628"/>
      <c r="BP1159" s="843" t="str">
        <f aca="false">IF($E1159=$BP$47,S1159,"")</f>
        <v/>
      </c>
      <c r="BQ1159" s="843" t="str">
        <f aca="false">IF($E1159=$BP$47,T1159,"")</f>
        <v/>
      </c>
      <c r="BR1159" s="628"/>
      <c r="BS1159" s="843" t="str">
        <f aca="false">IF($E1159=$BS$47,S1159,"")</f>
        <v/>
      </c>
      <c r="BT1159" s="843" t="str">
        <f aca="false">IF($E1159=$BS$47,T1159,"")</f>
        <v/>
      </c>
      <c r="BU1159" s="628"/>
      <c r="BV1159" s="729"/>
    </row>
    <row r="1160" s="667" customFormat="true" ht="15" hidden="false" customHeight="false" outlineLevel="0" collapsed="false">
      <c r="A1160" s="828" t="n">
        <v>18</v>
      </c>
      <c r="B1160" s="829" t="str">
        <f aca="false">CONCATENATE(E1160,": ",C1160)</f>
        <v>: </v>
      </c>
      <c r="C1160" s="830"/>
      <c r="D1160" s="830"/>
      <c r="E1160" s="831"/>
      <c r="F1160" s="830"/>
      <c r="G1160" s="831"/>
      <c r="H1160" s="832"/>
      <c r="I1160" s="830"/>
      <c r="J1160" s="830"/>
      <c r="K1160" s="833"/>
      <c r="L1160" s="833"/>
      <c r="M1160" s="833"/>
      <c r="N1160" s="837"/>
      <c r="O1160" s="837"/>
      <c r="P1160" s="833"/>
      <c r="Q1160" s="838"/>
      <c r="R1160" s="839"/>
      <c r="S1160" s="840" t="str">
        <f aca="false">IF(R1160="Y","",IF(AND(M1160="",K1160=""),"",IF(M1160="",K1160,M1160)))</f>
        <v/>
      </c>
      <c r="T1160" s="841" t="str">
        <f aca="false">IF(S1160="","",IF($S$1171="Y",U1160,IF(S1160&gt;=$S$1163-$AB$35*$S$1167,IF(S1160&lt;=$S$1163+$AB$35*$S$1167,S1160,""),"")))</f>
        <v/>
      </c>
      <c r="U1160" s="840" t="str">
        <f aca="false">IF(R1160="Y","",IF(AND(M1160="",K1160=""),"",IF(M1160="",K1160*O1160,M1160*O1160)))</f>
        <v/>
      </c>
      <c r="V1160" s="842" t="str">
        <f aca="false">IF(AND(N1160="",L1160=""),"",IF(N1160="",L1160,N1160))</f>
        <v/>
      </c>
      <c r="W1160" s="628"/>
      <c r="X1160" s="628"/>
      <c r="Z1160" s="728"/>
      <c r="AP1160" s="729"/>
      <c r="AQ1160" s="628"/>
      <c r="AR1160" s="628"/>
      <c r="AS1160" s="844"/>
      <c r="AT1160" s="628"/>
      <c r="AU1160" s="843" t="e">
        <f aca="false">IF($AT$44="region",IF($E1160=AU$762,$S1160,""),IF($G1160=AU$762,$S1160,""))</f>
        <v>#REF!</v>
      </c>
      <c r="AV1160" s="843" t="e">
        <f aca="false">IF($AT$44="Region",IF($E1160=AU$762,$T1160,""),IF($G1160=AU$762,$T1160,""))</f>
        <v>#REF!</v>
      </c>
      <c r="AW1160" s="628"/>
      <c r="AX1160" s="843" t="e">
        <f aca="false">IF($AT$44="region",IF($E1160=AX$762,$S1160,""),IF($G1160=AX$762,$S1160,""))</f>
        <v>#REF!</v>
      </c>
      <c r="AY1160" s="843" t="e">
        <f aca="false">IF($AT$44="Region",IF($E1160=AX$762,$T1160,""),IF($G1160=AX$762,$T1160,""))</f>
        <v>#REF!</v>
      </c>
      <c r="AZ1160" s="628"/>
      <c r="BA1160" s="843" t="e">
        <f aca="false">IF($AT$44="region",IF($E1160=BA$762,$S1160,""),IF($G1160=BA$762,$S1160,""))</f>
        <v>#REF!</v>
      </c>
      <c r="BB1160" s="843" t="e">
        <f aca="false">IF($AT$44="Region",IF($E1160=BA$762,$T1160,""),IF($G1160=BA$762,$T1160,""))</f>
        <v>#REF!</v>
      </c>
      <c r="BC1160" s="628"/>
      <c r="BD1160" s="843" t="e">
        <f aca="false">IF($AT$44="region",IF($E1160=BD$762,$S1160,""),IF($G1160=BD$762,$S1160,""))</f>
        <v>#REF!</v>
      </c>
      <c r="BE1160" s="843" t="e">
        <f aca="false">IF($AT$44="Region",IF($E1160=BD$762,$T1160,""),IF($G1160=BD$762,$T1160,""))</f>
        <v>#REF!</v>
      </c>
      <c r="BF1160" s="628"/>
      <c r="BG1160" s="843" t="e">
        <f aca="false">IF($AT$44="region",IF($E1160=BG$762,$S1160,""),IF($G1160=BG$762,$S1160,""))</f>
        <v>#REF!</v>
      </c>
      <c r="BH1160" s="843" t="e">
        <f aca="false">IF($AT$44="Region",IF($E1160=BG$762,$T1160,""),IF($G1160=BG$762,$T1160,""))</f>
        <v>#REF!</v>
      </c>
      <c r="BI1160" s="628"/>
      <c r="BJ1160" s="843" t="str">
        <f aca="false">IF($E1160=$BJ$47,S1160,"")</f>
        <v/>
      </c>
      <c r="BK1160" s="843" t="str">
        <f aca="false">IF($E1160=$BJ$47,T1160,"")</f>
        <v/>
      </c>
      <c r="BL1160" s="628"/>
      <c r="BM1160" s="843" t="str">
        <f aca="false">IF($E1160=$BM$47,S1160,"")</f>
        <v/>
      </c>
      <c r="BN1160" s="843" t="str">
        <f aca="false">IF($E1160=$BM$47,T1160,"")</f>
        <v/>
      </c>
      <c r="BO1160" s="628"/>
      <c r="BP1160" s="843" t="str">
        <f aca="false">IF($E1160=$BP$47,S1160,"")</f>
        <v/>
      </c>
      <c r="BQ1160" s="843" t="str">
        <f aca="false">IF($E1160=$BP$47,T1160,"")</f>
        <v/>
      </c>
      <c r="BR1160" s="628"/>
      <c r="BS1160" s="843" t="str">
        <f aca="false">IF($E1160=$BS$47,S1160,"")</f>
        <v/>
      </c>
      <c r="BT1160" s="843" t="str">
        <f aca="false">IF($E1160=$BS$47,T1160,"")</f>
        <v/>
      </c>
      <c r="BU1160" s="628"/>
      <c r="BV1160" s="729"/>
    </row>
    <row r="1161" s="667" customFormat="true" ht="15" hidden="false" customHeight="false" outlineLevel="0" collapsed="false">
      <c r="A1161" s="828" t="n">
        <v>19</v>
      </c>
      <c r="B1161" s="829" t="str">
        <f aca="false">CONCATENATE(E1161,": ",C1161)</f>
        <v>: </v>
      </c>
      <c r="C1161" s="830"/>
      <c r="D1161" s="830"/>
      <c r="E1161" s="831"/>
      <c r="F1161" s="830"/>
      <c r="G1161" s="831"/>
      <c r="H1161" s="832"/>
      <c r="I1161" s="830"/>
      <c r="J1161" s="830"/>
      <c r="K1161" s="833"/>
      <c r="L1161" s="833"/>
      <c r="M1161" s="833"/>
      <c r="N1161" s="837"/>
      <c r="O1161" s="837"/>
      <c r="P1161" s="833"/>
      <c r="Q1161" s="838"/>
      <c r="R1161" s="839"/>
      <c r="S1161" s="840" t="str">
        <f aca="false">IF(R1161="Y","",IF(AND(M1161="",K1161=""),"",IF(M1161="",K1161,M1161)))</f>
        <v/>
      </c>
      <c r="T1161" s="841" t="str">
        <f aca="false">IF(S1161="","",IF($S$1171="Y",U1161,IF(S1161&gt;=$S$1163-$AB$35*$S$1167,IF(S1161&lt;=$S$1163+$AB$35*$S$1167,S1161,""),"")))</f>
        <v/>
      </c>
      <c r="U1161" s="840" t="str">
        <f aca="false">IF(R1161="Y","",IF(AND(M1161="",K1161=""),"",IF(M1161="",K1161*O1161,M1161*O1161)))</f>
        <v/>
      </c>
      <c r="V1161" s="842" t="str">
        <f aca="false">IF(AND(N1161="",L1161=""),"",IF(N1161="",L1161,N1161))</f>
        <v/>
      </c>
      <c r="W1161" s="628"/>
      <c r="X1161" s="628"/>
      <c r="Z1161" s="728"/>
      <c r="AP1161" s="729"/>
      <c r="AQ1161" s="628"/>
      <c r="AR1161" s="628"/>
      <c r="AS1161" s="844"/>
      <c r="AT1161" s="628"/>
      <c r="AU1161" s="843" t="e">
        <f aca="false">IF($AT$44="region",IF($E1161=AU$762,$S1161,""),IF($G1161=AU$762,$S1161,""))</f>
        <v>#REF!</v>
      </c>
      <c r="AV1161" s="843" t="e">
        <f aca="false">IF($AT$44="Region",IF($E1161=AU$762,$T1161,""),IF($G1161=AU$762,$T1161,""))</f>
        <v>#REF!</v>
      </c>
      <c r="AW1161" s="628"/>
      <c r="AX1161" s="843" t="e">
        <f aca="false">IF($AT$44="region",IF($E1161=AX$762,$S1161,""),IF($G1161=AX$762,$S1161,""))</f>
        <v>#REF!</v>
      </c>
      <c r="AY1161" s="843" t="e">
        <f aca="false">IF($AT$44="Region",IF($E1161=AX$762,$T1161,""),IF($G1161=AX$762,$T1161,""))</f>
        <v>#REF!</v>
      </c>
      <c r="AZ1161" s="628"/>
      <c r="BA1161" s="843" t="e">
        <f aca="false">IF($AT$44="region",IF($E1161=BA$762,$S1161,""),IF($G1161=BA$762,$S1161,""))</f>
        <v>#REF!</v>
      </c>
      <c r="BB1161" s="843" t="e">
        <f aca="false">IF($AT$44="Region",IF($E1161=BA$762,$T1161,""),IF($G1161=BA$762,$T1161,""))</f>
        <v>#REF!</v>
      </c>
      <c r="BC1161" s="628"/>
      <c r="BD1161" s="843" t="e">
        <f aca="false">IF($AT$44="region",IF($E1161=BD$762,$S1161,""),IF($G1161=BD$762,$S1161,""))</f>
        <v>#REF!</v>
      </c>
      <c r="BE1161" s="843" t="e">
        <f aca="false">IF($AT$44="Region",IF($E1161=BD$762,$T1161,""),IF($G1161=BD$762,$T1161,""))</f>
        <v>#REF!</v>
      </c>
      <c r="BF1161" s="628"/>
      <c r="BG1161" s="843" t="e">
        <f aca="false">IF($AT$44="region",IF($E1161=BG$762,$S1161,""),IF($G1161=BG$762,$S1161,""))</f>
        <v>#REF!</v>
      </c>
      <c r="BH1161" s="843" t="e">
        <f aca="false">IF($AT$44="Region",IF($E1161=BG$762,$T1161,""),IF($G1161=BG$762,$T1161,""))</f>
        <v>#REF!</v>
      </c>
      <c r="BI1161" s="628"/>
      <c r="BJ1161" s="843" t="str">
        <f aca="false">IF($E1161=$BJ$47,S1161,"")</f>
        <v/>
      </c>
      <c r="BK1161" s="843" t="str">
        <f aca="false">IF($E1161=$BJ$47,T1161,"")</f>
        <v/>
      </c>
      <c r="BL1161" s="628"/>
      <c r="BM1161" s="843" t="str">
        <f aca="false">IF($E1161=$BM$47,S1161,"")</f>
        <v/>
      </c>
      <c r="BN1161" s="843" t="str">
        <f aca="false">IF($E1161=$BM$47,T1161,"")</f>
        <v/>
      </c>
      <c r="BO1161" s="628"/>
      <c r="BP1161" s="843" t="str">
        <f aca="false">IF($E1161=$BP$47,S1161,"")</f>
        <v/>
      </c>
      <c r="BQ1161" s="843" t="str">
        <f aca="false">IF($E1161=$BP$47,T1161,"")</f>
        <v/>
      </c>
      <c r="BR1161" s="628"/>
      <c r="BS1161" s="843" t="str">
        <f aca="false">IF($E1161=$BS$47,S1161,"")</f>
        <v/>
      </c>
      <c r="BT1161" s="843" t="str">
        <f aca="false">IF($E1161=$BS$47,T1161,"")</f>
        <v/>
      </c>
      <c r="BU1161" s="628"/>
      <c r="BV1161" s="729"/>
    </row>
    <row r="1162" s="667" customFormat="true" ht="15" hidden="false" customHeight="false" outlineLevel="0" collapsed="false">
      <c r="A1162" s="828" t="n">
        <v>20</v>
      </c>
      <c r="B1162" s="829" t="str">
        <f aca="false">CONCATENATE(E1162,": ",C1162)</f>
        <v>: </v>
      </c>
      <c r="C1162" s="830"/>
      <c r="D1162" s="830"/>
      <c r="E1162" s="831"/>
      <c r="F1162" s="830"/>
      <c r="G1162" s="831"/>
      <c r="H1162" s="832"/>
      <c r="I1162" s="830"/>
      <c r="J1162" s="830"/>
      <c r="K1162" s="833"/>
      <c r="L1162" s="833"/>
      <c r="M1162" s="833"/>
      <c r="N1162" s="837"/>
      <c r="O1162" s="837"/>
      <c r="P1162" s="833"/>
      <c r="Q1162" s="838"/>
      <c r="R1162" s="839"/>
      <c r="S1162" s="840" t="str">
        <f aca="false">IF(R1162="Y","",IF(AND(M1162="",K1162=""),"",IF(M1162="",K1162,M1162)))</f>
        <v/>
      </c>
      <c r="T1162" s="841" t="str">
        <f aca="false">IF(S1162="","",IF($S$1171="Y",U1162,IF(S1162&gt;=$S$1163-$AB$35*$S$1167,IF(S1162&lt;=$S$1163+$AB$35*$S$1167,S1162,""),"")))</f>
        <v/>
      </c>
      <c r="U1162" s="840" t="str">
        <f aca="false">IF(R1162="Y","",IF(AND(M1162="",K1162=""),"",IF(M1162="",K1162*O1162,M1162*O1162)))</f>
        <v/>
      </c>
      <c r="V1162" s="842" t="str">
        <f aca="false">IF(AND(N1162="",L1162=""),"",IF(N1162="",L1162,N1162))</f>
        <v/>
      </c>
      <c r="W1162" s="628"/>
      <c r="X1162" s="628"/>
      <c r="Z1162" s="728"/>
      <c r="AP1162" s="729"/>
      <c r="AQ1162" s="628"/>
      <c r="AR1162" s="628"/>
      <c r="AS1162" s="844"/>
      <c r="AT1162" s="628"/>
      <c r="AU1162" s="843" t="e">
        <f aca="false">IF($AT$44="region",IF($E1162=AU$762,$S1162,""),IF($G1162=AU$762,$S1162,""))</f>
        <v>#REF!</v>
      </c>
      <c r="AV1162" s="843" t="e">
        <f aca="false">IF($AT$44="Region",IF($E1162=AU$762,$T1162,""),IF($G1162=AU$762,$T1162,""))</f>
        <v>#REF!</v>
      </c>
      <c r="AW1162" s="628"/>
      <c r="AX1162" s="843" t="e">
        <f aca="false">IF($AT$44="region",IF($E1162=AX$762,$S1162,""),IF($G1162=AX$762,$S1162,""))</f>
        <v>#REF!</v>
      </c>
      <c r="AY1162" s="843" t="e">
        <f aca="false">IF($AT$44="Region",IF($E1162=AX$762,$T1162,""),IF($G1162=AX$762,$T1162,""))</f>
        <v>#REF!</v>
      </c>
      <c r="AZ1162" s="628"/>
      <c r="BA1162" s="843" t="e">
        <f aca="false">IF($AT$44="region",IF($E1162=BA$762,$S1162,""),IF($G1162=BA$762,$S1162,""))</f>
        <v>#REF!</v>
      </c>
      <c r="BB1162" s="843" t="e">
        <f aca="false">IF($AT$44="Region",IF($E1162=BA$762,$T1162,""),IF($G1162=BA$762,$T1162,""))</f>
        <v>#REF!</v>
      </c>
      <c r="BC1162" s="628"/>
      <c r="BD1162" s="843" t="e">
        <f aca="false">IF($AT$44="region",IF($E1162=BD$762,$S1162,""),IF($G1162=BD$762,$S1162,""))</f>
        <v>#REF!</v>
      </c>
      <c r="BE1162" s="843" t="e">
        <f aca="false">IF($AT$44="Region",IF($E1162=BD$762,$T1162,""),IF($G1162=BD$762,$T1162,""))</f>
        <v>#REF!</v>
      </c>
      <c r="BF1162" s="628"/>
      <c r="BG1162" s="843" t="e">
        <f aca="false">IF($AT$44="region",IF($E1162=BG$762,$S1162,""),IF($G1162=BG$762,$S1162,""))</f>
        <v>#REF!</v>
      </c>
      <c r="BH1162" s="843" t="e">
        <f aca="false">IF($AT$44="Region",IF($E1162=BG$762,$T1162,""),IF($G1162=BG$762,$T1162,""))</f>
        <v>#REF!</v>
      </c>
      <c r="BI1162" s="628"/>
      <c r="BJ1162" s="843" t="str">
        <f aca="false">IF($E1162=$BJ$47,S1162,"")</f>
        <v/>
      </c>
      <c r="BK1162" s="843" t="str">
        <f aca="false">IF($E1162=$BJ$47,T1162,"")</f>
        <v/>
      </c>
      <c r="BL1162" s="628"/>
      <c r="BM1162" s="843" t="str">
        <f aca="false">IF($E1162=$BM$47,S1162,"")</f>
        <v/>
      </c>
      <c r="BN1162" s="843" t="str">
        <f aca="false">IF($E1162=$BM$47,T1162,"")</f>
        <v/>
      </c>
      <c r="BO1162" s="628"/>
      <c r="BP1162" s="843" t="str">
        <f aca="false">IF($E1162=$BP$47,S1162,"")</f>
        <v/>
      </c>
      <c r="BQ1162" s="843" t="str">
        <f aca="false">IF($E1162=$BP$47,T1162,"")</f>
        <v/>
      </c>
      <c r="BR1162" s="628"/>
      <c r="BS1162" s="843" t="str">
        <f aca="false">IF($E1162=$BS$47,S1162,"")</f>
        <v/>
      </c>
      <c r="BT1162" s="843" t="str">
        <f aca="false">IF($E1162=$BS$47,T1162,"")</f>
        <v/>
      </c>
      <c r="BU1162" s="628"/>
      <c r="BV1162" s="729"/>
    </row>
    <row r="1163" s="667" customFormat="true" ht="15" hidden="false" customHeight="false" outlineLevel="0" collapsed="false">
      <c r="A1163" s="846"/>
      <c r="B1163" s="847" t="s">
        <v>409</v>
      </c>
      <c r="C1163" s="848"/>
      <c r="D1163" s="848"/>
      <c r="E1163" s="848"/>
      <c r="F1163" s="848"/>
      <c r="G1163" s="848"/>
      <c r="I1163" s="628"/>
      <c r="J1163" s="849"/>
      <c r="K1163" s="810"/>
      <c r="L1163" s="810"/>
      <c r="M1163" s="810" t="s">
        <v>354</v>
      </c>
      <c r="N1163" s="810"/>
      <c r="O1163" s="810"/>
      <c r="P1163" s="838"/>
      <c r="Q1163" s="838"/>
      <c r="R1163" s="849" t="s">
        <v>356</v>
      </c>
      <c r="S1163" s="850" t="e">
        <f aca="false">AVERAGE(S1143:S1162)</f>
        <v>#DIV/0!</v>
      </c>
      <c r="T1163" s="850" t="e">
        <f aca="false">IF(S1171="Y",SUM(T1143:T1162)/SUM(O1143:O1162),AVERAGE(T1143:T1162))</f>
        <v>#DIV/0!</v>
      </c>
      <c r="U1163" s="851" t="e">
        <f aca="false">SUM(U1143:U1162)/SUM(O1143:O1162)</f>
        <v>#DIV/0!</v>
      </c>
      <c r="V1163" s="628"/>
      <c r="W1163" s="628"/>
      <c r="X1163" s="628"/>
      <c r="Z1163" s="912"/>
      <c r="AP1163" s="729"/>
      <c r="AQ1163" s="628"/>
      <c r="AR1163" s="628"/>
      <c r="AS1163" s="628"/>
      <c r="AT1163" s="849" t="s">
        <v>356</v>
      </c>
      <c r="AU1163" s="852" t="e">
        <f aca="false">AVERAGE(AU1143:AU1162)</f>
        <v>#REF!</v>
      </c>
      <c r="AV1163" s="852" t="e">
        <f aca="false">SUM(AV1143:AV1162)/COUNTIF(AV1143:AV1162,"&gt;0")</f>
        <v>#REF!</v>
      </c>
      <c r="AW1163" s="628"/>
      <c r="AX1163" s="852" t="e">
        <f aca="false">AVERAGE(AX1143:AX1162)</f>
        <v>#REF!</v>
      </c>
      <c r="AY1163" s="852" t="e">
        <f aca="false">SUM(AY1143:AY1162)/COUNTIF(AY1143:AY1162,"&gt;0")</f>
        <v>#REF!</v>
      </c>
      <c r="AZ1163" s="628"/>
      <c r="BA1163" s="852" t="e">
        <f aca="false">AVERAGE(BA1143:BA1162)</f>
        <v>#REF!</v>
      </c>
      <c r="BB1163" s="852" t="e">
        <f aca="false">SUM(BB1143:BB1162)/COUNTIF(BB1143:BB1162,"&gt;0")</f>
        <v>#REF!</v>
      </c>
      <c r="BC1163" s="628"/>
      <c r="BD1163" s="852" t="e">
        <f aca="false">AVERAGE(BD1143:BD1162)</f>
        <v>#REF!</v>
      </c>
      <c r="BE1163" s="852" t="e">
        <f aca="false">SUM(BE1143:BE1162)/COUNTIF(BE1143:BE1162,"&gt;0")</f>
        <v>#REF!</v>
      </c>
      <c r="BF1163" s="628"/>
      <c r="BG1163" s="852" t="e">
        <f aca="false">AVERAGE(BG1143:BG1162)</f>
        <v>#REF!</v>
      </c>
      <c r="BH1163" s="852" t="e">
        <f aca="false">SUM(BH1143:BH1162)/COUNTIF(BH1143:BH1162,"&gt;0")</f>
        <v>#REF!</v>
      </c>
      <c r="BI1163" s="849"/>
      <c r="BJ1163" s="852" t="e">
        <f aca="false">AVERAGE(BJ1143:BJ1162)</f>
        <v>#DIV/0!</v>
      </c>
      <c r="BK1163" s="852" t="e">
        <f aca="false">SUM(BK1143:BK1162)/COUNTIF(BK1143:BK1162,"&gt;0")</f>
        <v>#DIV/0!</v>
      </c>
      <c r="BL1163" s="628"/>
      <c r="BM1163" s="852" t="e">
        <f aca="false">AVERAGE(BM1143:BM1162)</f>
        <v>#DIV/0!</v>
      </c>
      <c r="BN1163" s="852" t="e">
        <f aca="false">SUM(BN1143:BN1162)/COUNTIF(BN1143:BN1162,"&gt;0")</f>
        <v>#DIV/0!</v>
      </c>
      <c r="BO1163" s="628"/>
      <c r="BP1163" s="852" t="e">
        <f aca="false">AVERAGE(BP1143:BP1162)</f>
        <v>#DIV/0!</v>
      </c>
      <c r="BQ1163" s="852" t="e">
        <f aca="false">SUM(BQ1143:BQ1162)/COUNTIF(BQ1143:BQ1162,"&gt;0")</f>
        <v>#DIV/0!</v>
      </c>
      <c r="BR1163" s="628"/>
      <c r="BS1163" s="852" t="e">
        <f aca="false">AVERAGE(BS1143:BS1162)</f>
        <v>#DIV/0!</v>
      </c>
      <c r="BT1163" s="852" t="e">
        <f aca="false">SUM(BT1143:BT1162)/COUNTIF(BT1143:BT1162,"&gt;0")</f>
        <v>#DIV/0!</v>
      </c>
      <c r="BU1163" s="628"/>
      <c r="BV1163" s="729"/>
    </row>
    <row r="1164" s="667" customFormat="true" ht="15" hidden="false" customHeight="false" outlineLevel="0" collapsed="false">
      <c r="A1164" s="846"/>
      <c r="B1164" s="847" t="s">
        <v>410</v>
      </c>
      <c r="C1164" s="848" t="s">
        <v>358</v>
      </c>
      <c r="D1164" s="893"/>
      <c r="E1164" s="893"/>
      <c r="F1164" s="893"/>
      <c r="G1164" s="893"/>
      <c r="H1164" s="893"/>
      <c r="I1164" s="893"/>
      <c r="J1164" s="893"/>
      <c r="K1164" s="893"/>
      <c r="L1164" s="810"/>
      <c r="M1164" s="810"/>
      <c r="N1164" s="810"/>
      <c r="O1164" s="810"/>
      <c r="P1164" s="838"/>
      <c r="Q1164" s="838"/>
      <c r="R1164" s="854" t="s">
        <v>97</v>
      </c>
      <c r="S1164" s="855" t="e">
        <f aca="false">S1163+V1164*S1167</f>
        <v>#DIV/0!</v>
      </c>
      <c r="T1164" s="855" t="e">
        <f aca="false">T1163+V1164*T1167</f>
        <v>#DIV/0!</v>
      </c>
      <c r="U1164" s="855" t="e">
        <f aca="false">U1163+V1164*U1167</f>
        <v>#DIV/0!</v>
      </c>
      <c r="V1164" s="856" t="n">
        <v>1</v>
      </c>
      <c r="W1164" s="669" t="s">
        <v>360</v>
      </c>
      <c r="X1164" s="628"/>
      <c r="Y1164" s="628" t="s">
        <v>361</v>
      </c>
      <c r="Z1164" s="914"/>
      <c r="AP1164" s="729"/>
      <c r="AQ1164" s="628"/>
      <c r="AR1164" s="628"/>
      <c r="AS1164" s="628"/>
      <c r="AT1164" s="854" t="s">
        <v>97</v>
      </c>
      <c r="AU1164" s="857" t="e">
        <f aca="false">AU1163+(AU1169*AU1166)</f>
        <v>#REF!</v>
      </c>
      <c r="AV1164" s="857" t="e">
        <f aca="false">AV1163+(AV1169*AU1166)</f>
        <v>#REF!</v>
      </c>
      <c r="AW1164" s="628"/>
      <c r="AX1164" s="857" t="e">
        <f aca="false">AX1163+(AX1169*AX1166)</f>
        <v>#REF!</v>
      </c>
      <c r="AY1164" s="857" t="e">
        <f aca="false">AY1163+(AY1169*AX1166)</f>
        <v>#REF!</v>
      </c>
      <c r="AZ1164" s="628"/>
      <c r="BA1164" s="857" t="e">
        <f aca="false">BA1163+(BA1169*BA1166)</f>
        <v>#REF!</v>
      </c>
      <c r="BB1164" s="857" t="e">
        <f aca="false">BB1163+(BB1169*BA1166)</f>
        <v>#REF!</v>
      </c>
      <c r="BC1164" s="628"/>
      <c r="BD1164" s="857" t="e">
        <f aca="false">BD1163+(BD1169*BD1166)</f>
        <v>#REF!</v>
      </c>
      <c r="BE1164" s="857" t="e">
        <f aca="false">BE1163+(BE1169*BD1166)</f>
        <v>#REF!</v>
      </c>
      <c r="BF1164" s="628"/>
      <c r="BG1164" s="857" t="e">
        <f aca="false">BG1163+(BG1169*BG1166)</f>
        <v>#REF!</v>
      </c>
      <c r="BH1164" s="857" t="e">
        <f aca="false">BH1163+(BH1169*BG1166)</f>
        <v>#REF!</v>
      </c>
      <c r="BI1164" s="854"/>
      <c r="BJ1164" s="857" t="e">
        <f aca="false">BJ1163+(BJ1169*BJ1166)</f>
        <v>#DIV/0!</v>
      </c>
      <c r="BK1164" s="857" t="e">
        <f aca="false">BK1163+(BK1169*BJ1166)</f>
        <v>#DIV/0!</v>
      </c>
      <c r="BL1164" s="628"/>
      <c r="BM1164" s="857" t="e">
        <f aca="false">BM1163+(BM1169*BM1166)</f>
        <v>#DIV/0!</v>
      </c>
      <c r="BN1164" s="857" t="e">
        <f aca="false">BN1163+(BN1169*BM1166)</f>
        <v>#DIV/0!</v>
      </c>
      <c r="BO1164" s="628"/>
      <c r="BP1164" s="857" t="e">
        <f aca="false">BP1163+(BP1169*BP1166)</f>
        <v>#DIV/0!</v>
      </c>
      <c r="BQ1164" s="857" t="e">
        <f aca="false">BQ1163+(BQ1169*BP1166)</f>
        <v>#DIV/0!</v>
      </c>
      <c r="BR1164" s="628"/>
      <c r="BS1164" s="857" t="e">
        <f aca="false">BS1163+(BS1169*BS1166)</f>
        <v>#DIV/0!</v>
      </c>
      <c r="BT1164" s="857" t="e">
        <f aca="false">BT1163+(BT1169*BS1166)</f>
        <v>#DIV/0!</v>
      </c>
      <c r="BU1164" s="628"/>
      <c r="BV1164" s="729"/>
    </row>
    <row r="1165" s="667" customFormat="true" ht="15" hidden="false" customHeight="false" outlineLevel="0" collapsed="false">
      <c r="A1165" s="846"/>
      <c r="B1165" s="847" t="s">
        <v>411</v>
      </c>
      <c r="C1165" s="858"/>
      <c r="D1165" s="893"/>
      <c r="E1165" s="893"/>
      <c r="F1165" s="893"/>
      <c r="G1165" s="893"/>
      <c r="H1165" s="893"/>
      <c r="I1165" s="893"/>
      <c r="J1165" s="893"/>
      <c r="K1165" s="893"/>
      <c r="L1165" s="628"/>
      <c r="M1165" s="628"/>
      <c r="N1165" s="810"/>
      <c r="O1165" s="810"/>
      <c r="P1165" s="810"/>
      <c r="Q1165" s="810"/>
      <c r="R1165" s="854" t="s">
        <v>98</v>
      </c>
      <c r="S1165" s="855" t="e">
        <f aca="false">IF($Y1165="Y",MIN(S1143:S1162),S1163-$V1165*S1167)</f>
        <v>#DIV/0!</v>
      </c>
      <c r="T1165" s="855" t="e">
        <f aca="false">IF($Y1165="Y",MIN(T1143:T1162),T1163-$V1165*T1167)</f>
        <v>#DIV/0!</v>
      </c>
      <c r="U1165" s="855" t="e">
        <f aca="false">IF($Y1165="Y",MIN(U1143:U1162),U1163-$V1165*U1167)</f>
        <v>#DIV/0!</v>
      </c>
      <c r="V1165" s="856" t="n">
        <v>1</v>
      </c>
      <c r="W1165" s="669" t="s">
        <v>364</v>
      </c>
      <c r="X1165" s="628"/>
      <c r="Y1165" s="859" t="s">
        <v>166</v>
      </c>
      <c r="Z1165" s="914"/>
      <c r="AP1165" s="729"/>
      <c r="AQ1165" s="628"/>
      <c r="AR1165" s="628"/>
      <c r="AS1165" s="628"/>
      <c r="AT1165" s="854" t="s">
        <v>98</v>
      </c>
      <c r="AU1165" s="857" t="e">
        <f aca="false">AU1163-(AU1169*AU1167)</f>
        <v>#REF!</v>
      </c>
      <c r="AV1165" s="857" t="e">
        <f aca="false">AV1163-(AV1169*AU1167)</f>
        <v>#REF!</v>
      </c>
      <c r="AW1165" s="628"/>
      <c r="AX1165" s="857" t="e">
        <f aca="false">AX1163-(AX1169*AX1167)</f>
        <v>#REF!</v>
      </c>
      <c r="AY1165" s="857" t="e">
        <f aca="false">AY1163-(AY1169*AX1167)</f>
        <v>#REF!</v>
      </c>
      <c r="AZ1165" s="628"/>
      <c r="BA1165" s="857" t="e">
        <f aca="false">BA1163-(BA1169*BA1167)</f>
        <v>#REF!</v>
      </c>
      <c r="BB1165" s="857" t="e">
        <f aca="false">BB1163-(BB1169*BA1167)</f>
        <v>#REF!</v>
      </c>
      <c r="BC1165" s="628"/>
      <c r="BD1165" s="857" t="e">
        <f aca="false">BD1163-(BD1169*BD1167)</f>
        <v>#REF!</v>
      </c>
      <c r="BE1165" s="857" t="e">
        <f aca="false">BE1163-(BE1169*BD1167)</f>
        <v>#REF!</v>
      </c>
      <c r="BF1165" s="628"/>
      <c r="BG1165" s="857" t="e">
        <f aca="false">BG1163-(BG1169*BG1167)</f>
        <v>#REF!</v>
      </c>
      <c r="BH1165" s="857" t="e">
        <f aca="false">BH1163-(BH1169*BG1167)</f>
        <v>#REF!</v>
      </c>
      <c r="BI1165" s="854"/>
      <c r="BJ1165" s="857" t="e">
        <f aca="false">BJ1163-(BJ1169*BJ1167)</f>
        <v>#DIV/0!</v>
      </c>
      <c r="BK1165" s="857" t="e">
        <f aca="false">BK1163-(BK1169*BJ1167)</f>
        <v>#DIV/0!</v>
      </c>
      <c r="BL1165" s="628"/>
      <c r="BM1165" s="857" t="e">
        <f aca="false">BM1163-(BM1169*BM1167)</f>
        <v>#DIV/0!</v>
      </c>
      <c r="BN1165" s="857" t="e">
        <f aca="false">BN1163-(BN1169*BM1167)</f>
        <v>#DIV/0!</v>
      </c>
      <c r="BO1165" s="628"/>
      <c r="BP1165" s="857" t="e">
        <f aca="false">BP1163-(BP1169*BP1167)</f>
        <v>#DIV/0!</v>
      </c>
      <c r="BQ1165" s="857" t="e">
        <f aca="false">BQ1163-(BQ1169*BP1167)</f>
        <v>#DIV/0!</v>
      </c>
      <c r="BR1165" s="628"/>
      <c r="BS1165" s="857" t="e">
        <f aca="false">BS1163-(BS1169*BS1167)</f>
        <v>#DIV/0!</v>
      </c>
      <c r="BT1165" s="857" t="e">
        <f aca="false">BT1163-(BT1169*BS1167)</f>
        <v>#DIV/0!</v>
      </c>
      <c r="BU1165" s="628"/>
      <c r="BV1165" s="729"/>
    </row>
    <row r="1166" s="667" customFormat="true" ht="14.25" hidden="false" customHeight="false" outlineLevel="0" collapsed="false">
      <c r="A1166" s="846"/>
      <c r="B1166" s="846"/>
      <c r="C1166" s="858"/>
      <c r="D1166" s="893"/>
      <c r="E1166" s="893"/>
      <c r="F1166" s="893"/>
      <c r="G1166" s="893"/>
      <c r="H1166" s="893"/>
      <c r="I1166" s="893"/>
      <c r="J1166" s="893"/>
      <c r="K1166" s="893"/>
      <c r="L1166" s="810"/>
      <c r="M1166" s="810"/>
      <c r="N1166" s="810"/>
      <c r="O1166" s="810"/>
      <c r="P1166" s="810"/>
      <c r="Q1166" s="810"/>
      <c r="R1166" s="854" t="s">
        <v>365</v>
      </c>
      <c r="S1166" s="855" t="e">
        <f aca="false">IF((0.67*S1167)&gt;S1163,"no","yes")</f>
        <v>#DIV/0!</v>
      </c>
      <c r="T1166" s="855" t="e">
        <f aca="false">IF((0.67*T1167)&gt;T1163,"no","yes")</f>
        <v>#DIV/0!</v>
      </c>
      <c r="U1166" s="855" t="e">
        <f aca="false">IF((0.67*U1167)&gt;U1163,"no","yes")</f>
        <v>#DIV/0!</v>
      </c>
      <c r="V1166" s="810"/>
      <c r="W1166" s="810"/>
      <c r="X1166" s="810"/>
      <c r="Z1166" s="914"/>
      <c r="AP1166" s="729"/>
      <c r="AQ1166" s="810"/>
      <c r="AR1166" s="810"/>
      <c r="AS1166" s="861" t="s">
        <v>366</v>
      </c>
      <c r="AT1166" s="861"/>
      <c r="AU1166" s="856" t="n">
        <v>1</v>
      </c>
      <c r="AV1166" s="810"/>
      <c r="AW1166" s="810"/>
      <c r="AX1166" s="856" t="n">
        <v>1</v>
      </c>
      <c r="AY1166" s="810"/>
      <c r="AZ1166" s="810"/>
      <c r="BA1166" s="856" t="n">
        <v>1</v>
      </c>
      <c r="BB1166" s="810"/>
      <c r="BC1166" s="810"/>
      <c r="BD1166" s="856" t="n">
        <v>1</v>
      </c>
      <c r="BE1166" s="810"/>
      <c r="BF1166" s="810"/>
      <c r="BG1166" s="856" t="n">
        <v>1</v>
      </c>
      <c r="BH1166" s="810"/>
      <c r="BI1166" s="854"/>
      <c r="BJ1166" s="856" t="n">
        <v>1</v>
      </c>
      <c r="BK1166" s="810"/>
      <c r="BL1166" s="810"/>
      <c r="BM1166" s="856" t="n">
        <v>1</v>
      </c>
      <c r="BN1166" s="810"/>
      <c r="BO1166" s="810"/>
      <c r="BP1166" s="856" t="n">
        <v>1</v>
      </c>
      <c r="BQ1166" s="810"/>
      <c r="BR1166" s="810"/>
      <c r="BS1166" s="856" t="n">
        <v>1</v>
      </c>
      <c r="BT1166" s="810"/>
      <c r="BU1166" s="810"/>
      <c r="BV1166" s="729"/>
    </row>
    <row r="1167" s="667" customFormat="true" ht="14.25" hidden="false" customHeight="false" outlineLevel="0" collapsed="false">
      <c r="A1167" s="846"/>
      <c r="B1167" s="846"/>
      <c r="C1167" s="858"/>
      <c r="D1167" s="893"/>
      <c r="E1167" s="893"/>
      <c r="F1167" s="893"/>
      <c r="G1167" s="893"/>
      <c r="H1167" s="893"/>
      <c r="I1167" s="893"/>
      <c r="J1167" s="893"/>
      <c r="K1167" s="893"/>
      <c r="L1167" s="810"/>
      <c r="M1167" s="810"/>
      <c r="N1167" s="669"/>
      <c r="O1167" s="669"/>
      <c r="P1167" s="810"/>
      <c r="Q1167" s="810"/>
      <c r="R1167" s="854" t="s">
        <v>371</v>
      </c>
      <c r="S1167" s="855" t="e">
        <f aca="false">_xlfn.STDEV.P(S1143:S1162)</f>
        <v>#DIV/0!</v>
      </c>
      <c r="T1167" s="855" t="e">
        <f aca="false" t="array" ref="T1167:T1167">IF(S1171="Y",SQRT(SUM(IFERROR(O1143:O1162*(S1143:S1162-(T1163))^2,0))/((COUNTIFS(O1143:O1162,"&lt;&gt;"&amp;"")-1)/COUNTIFS(O1143:O1162,"&lt;&gt;"&amp;"")*SUM(O1143:O1162))),_xlfn.STDEV.P(T1143:T1162))</f>
        <v>#DIV/0!</v>
      </c>
      <c r="U1167" s="855" t="e">
        <f aca="false" t="array" ref="U1167:U1167">SQRT(SUM(IFERROR(O1143:O1162*(S1143:S1162-(U1163))^2,0))/((COUNTIFS(O1143:O1162,"&lt;&gt;"&amp;"")-1)/COUNTIFS(O1143:O1162,"&lt;&gt;"&amp;"")*SUM(O1143:O1162)))</f>
        <v>#DIV/0!</v>
      </c>
      <c r="V1167" s="810"/>
      <c r="W1167" s="810"/>
      <c r="X1167" s="810"/>
      <c r="Z1167" s="914"/>
      <c r="AP1167" s="729"/>
      <c r="AQ1167" s="810"/>
      <c r="AR1167" s="810"/>
      <c r="AS1167" s="861"/>
      <c r="AT1167" s="861"/>
      <c r="AU1167" s="856" t="n">
        <v>1</v>
      </c>
      <c r="AV1167" s="810"/>
      <c r="AW1167" s="810"/>
      <c r="AX1167" s="856" t="n">
        <v>1</v>
      </c>
      <c r="AY1167" s="810"/>
      <c r="AZ1167" s="810"/>
      <c r="BA1167" s="856" t="n">
        <v>1</v>
      </c>
      <c r="BB1167" s="810"/>
      <c r="BC1167" s="810"/>
      <c r="BD1167" s="856" t="n">
        <v>1</v>
      </c>
      <c r="BE1167" s="810"/>
      <c r="BF1167" s="810"/>
      <c r="BG1167" s="856" t="n">
        <v>1</v>
      </c>
      <c r="BH1167" s="810"/>
      <c r="BI1167" s="854"/>
      <c r="BJ1167" s="856" t="n">
        <v>1</v>
      </c>
      <c r="BK1167" s="810"/>
      <c r="BL1167" s="810"/>
      <c r="BM1167" s="856" t="n">
        <v>1</v>
      </c>
      <c r="BN1167" s="810"/>
      <c r="BO1167" s="810"/>
      <c r="BP1167" s="856" t="n">
        <v>1</v>
      </c>
      <c r="BQ1167" s="810"/>
      <c r="BR1167" s="810"/>
      <c r="BS1167" s="856" t="n">
        <v>1</v>
      </c>
      <c r="BT1167" s="810"/>
      <c r="BU1167" s="810"/>
      <c r="BV1167" s="729"/>
    </row>
    <row r="1168" s="667" customFormat="true" ht="15" hidden="false" customHeight="false" outlineLevel="0" collapsed="false">
      <c r="A1168" s="810"/>
      <c r="B1168" s="810"/>
      <c r="C1168" s="828"/>
      <c r="D1168" s="893"/>
      <c r="E1168" s="893"/>
      <c r="F1168" s="893"/>
      <c r="G1168" s="893"/>
      <c r="H1168" s="893"/>
      <c r="I1168" s="893"/>
      <c r="J1168" s="893"/>
      <c r="K1168" s="893"/>
      <c r="L1168" s="810"/>
      <c r="M1168" s="810"/>
      <c r="N1168" s="810"/>
      <c r="O1168" s="810"/>
      <c r="P1168" s="810"/>
      <c r="Q1168" s="810"/>
      <c r="R1168" s="863" t="s">
        <v>372</v>
      </c>
      <c r="S1168" s="864" t="n">
        <f aca="false">COUNTIF(S1143:S1162,"&gt;0")</f>
        <v>0</v>
      </c>
      <c r="T1168" s="864" t="n">
        <f aca="false">COUNTIF(T1143:T1162,"&gt;0")</f>
        <v>0</v>
      </c>
      <c r="U1168" s="865"/>
      <c r="V1168" s="866" t="s">
        <v>369</v>
      </c>
      <c r="W1168" s="810"/>
      <c r="X1168" s="810"/>
      <c r="Z1168" s="728"/>
      <c r="AP1168" s="729"/>
      <c r="AQ1168" s="810"/>
      <c r="AR1168" s="810"/>
      <c r="AS1168" s="810"/>
      <c r="AT1168" s="854" t="s">
        <v>365</v>
      </c>
      <c r="AU1168" s="857" t="e">
        <f aca="false">IF((0.67*AU1169)&gt;AU1163,"no","yes")</f>
        <v>#REF!</v>
      </c>
      <c r="AV1168" s="857" t="e">
        <f aca="false">IF((0.67*AV1169)&gt;AV1163,"no","yes")</f>
        <v>#REF!</v>
      </c>
      <c r="AW1168" s="810"/>
      <c r="AX1168" s="857" t="e">
        <f aca="false">IF((0.67*AX1169)&gt;AX1163,"no","yes")</f>
        <v>#REF!</v>
      </c>
      <c r="AY1168" s="857" t="e">
        <f aca="false">IF((0.67*AY1169)&gt;AY1163,"no","yes")</f>
        <v>#REF!</v>
      </c>
      <c r="AZ1168" s="810"/>
      <c r="BA1168" s="857" t="e">
        <f aca="false">IF((0.67*BA1169)&gt;BA1163,"no","yes")</f>
        <v>#REF!</v>
      </c>
      <c r="BB1168" s="857" t="e">
        <f aca="false">IF((0.67*BB1169)&gt;BB1163,"no","yes")</f>
        <v>#REF!</v>
      </c>
      <c r="BC1168" s="810"/>
      <c r="BD1168" s="857" t="e">
        <f aca="false">IF((0.67*BD1169)&gt;BD1163,"no","yes")</f>
        <v>#REF!</v>
      </c>
      <c r="BE1168" s="857" t="e">
        <f aca="false">IF((0.67*BE1169)&gt;BE1163,"no","yes")</f>
        <v>#REF!</v>
      </c>
      <c r="BF1168" s="810"/>
      <c r="BG1168" s="857" t="e">
        <f aca="false">IF((0.67*BG1169)&gt;BG1163,"no","yes")</f>
        <v>#REF!</v>
      </c>
      <c r="BH1168" s="857" t="e">
        <f aca="false">IF((0.67*BH1169)&gt;BH1163,"no","yes")</f>
        <v>#REF!</v>
      </c>
      <c r="BI1168" s="863"/>
      <c r="BJ1168" s="857" t="e">
        <f aca="false">IF((0.67*BJ1169)&gt;BJ1163,"no","yes")</f>
        <v>#DIV/0!</v>
      </c>
      <c r="BK1168" s="857" t="e">
        <f aca="false">IF((0.67*BK1169)&gt;BK1163,"no","yes")</f>
        <v>#DIV/0!</v>
      </c>
      <c r="BL1168" s="810"/>
      <c r="BM1168" s="857" t="e">
        <f aca="false">IF((0.67*BM1169)&gt;BM1163,"no","yes")</f>
        <v>#DIV/0!</v>
      </c>
      <c r="BN1168" s="857" t="e">
        <f aca="false">IF((0.67*BN1169)&gt;BN1163,"no","yes")</f>
        <v>#DIV/0!</v>
      </c>
      <c r="BO1168" s="810"/>
      <c r="BP1168" s="857" t="e">
        <f aca="false">IF((0.67*BP1169)&gt;BP1163,"no","yes")</f>
        <v>#DIV/0!</v>
      </c>
      <c r="BQ1168" s="857" t="e">
        <f aca="false">IF((0.67*BQ1169)&gt;BQ1163,"no","yes")</f>
        <v>#DIV/0!</v>
      </c>
      <c r="BR1168" s="810"/>
      <c r="BS1168" s="857" t="e">
        <f aca="false">IF((0.67*BS1169)&gt;BS1163,"no","yes")</f>
        <v>#DIV/0!</v>
      </c>
      <c r="BT1168" s="857" t="e">
        <f aca="false">IF((0.67*BT1169)&gt;BT1163,"no","yes")</f>
        <v>#DIV/0!</v>
      </c>
      <c r="BU1168" s="810"/>
      <c r="BV1168" s="729"/>
    </row>
    <row r="1169" s="667" customFormat="true" ht="14.25" hidden="false" customHeight="false" outlineLevel="0" collapsed="false">
      <c r="C1169" s="846"/>
      <c r="D1169" s="893"/>
      <c r="E1169" s="893"/>
      <c r="F1169" s="893"/>
      <c r="G1169" s="893"/>
      <c r="H1169" s="893"/>
      <c r="I1169" s="893"/>
      <c r="J1169" s="893"/>
      <c r="K1169" s="893"/>
      <c r="L1169" s="810"/>
      <c r="M1169" s="810"/>
      <c r="N1169" s="810"/>
      <c r="O1169" s="810"/>
      <c r="P1169" s="810"/>
      <c r="Q1169" s="810"/>
      <c r="R1169" s="810"/>
      <c r="S1169" s="1"/>
      <c r="T1169" s="916"/>
      <c r="U1169" s="916"/>
      <c r="V1169" s="894"/>
      <c r="W1169" s="895"/>
      <c r="X1169" s="896"/>
      <c r="Z1169" s="728"/>
      <c r="AP1169" s="729"/>
      <c r="AQ1169" s="810"/>
      <c r="AR1169" s="810"/>
      <c r="AS1169" s="810"/>
      <c r="AT1169" s="854" t="s">
        <v>371</v>
      </c>
      <c r="AU1169" s="857" t="e">
        <f aca="false">_xlfn.STDEV.P(AU1143:AU1162)</f>
        <v>#REF!</v>
      </c>
      <c r="AV1169" s="857" t="e">
        <f aca="false">_xlfn.STDEV.P(AV1143:AV1162)</f>
        <v>#REF!</v>
      </c>
      <c r="AW1169" s="810"/>
      <c r="AX1169" s="857" t="e">
        <f aca="false">_xlfn.STDEV.P(AX1143:AX1162)</f>
        <v>#REF!</v>
      </c>
      <c r="AY1169" s="857" t="e">
        <f aca="false">_xlfn.STDEV.P(AY1143:AY1162)</f>
        <v>#REF!</v>
      </c>
      <c r="AZ1169" s="810"/>
      <c r="BA1169" s="857" t="e">
        <f aca="false">_xlfn.STDEV.P(BA1143:BA1162)</f>
        <v>#REF!</v>
      </c>
      <c r="BB1169" s="857" t="e">
        <f aca="false">_xlfn.STDEV.P(BB1143:BB1162)</f>
        <v>#REF!</v>
      </c>
      <c r="BC1169" s="810"/>
      <c r="BD1169" s="857" t="e">
        <f aca="false">_xlfn.STDEV.P(BD1143:BD1162)</f>
        <v>#REF!</v>
      </c>
      <c r="BE1169" s="857" t="e">
        <f aca="false">_xlfn.STDEV.P(BE1143:BE1162)</f>
        <v>#REF!</v>
      </c>
      <c r="BF1169" s="810"/>
      <c r="BG1169" s="857" t="e">
        <f aca="false">_xlfn.STDEV.P(BG1143:BG1162)</f>
        <v>#REF!</v>
      </c>
      <c r="BH1169" s="857" t="e">
        <f aca="false">_xlfn.STDEV.P(BH1143:BH1162)</f>
        <v>#REF!</v>
      </c>
      <c r="BI1169" s="810"/>
      <c r="BJ1169" s="857" t="e">
        <f aca="false">_xlfn.STDEV.P(BJ1143:BJ1162)</f>
        <v>#DIV/0!</v>
      </c>
      <c r="BK1169" s="857" t="e">
        <f aca="false">_xlfn.STDEV.P(BK1143:BK1162)</f>
        <v>#DIV/0!</v>
      </c>
      <c r="BL1169" s="810"/>
      <c r="BM1169" s="857" t="e">
        <f aca="false">_xlfn.STDEV.P(BM1143:BM1162)</f>
        <v>#DIV/0!</v>
      </c>
      <c r="BN1169" s="857" t="e">
        <f aca="false">_xlfn.STDEV.P(BN1143:BN1162)</f>
        <v>#DIV/0!</v>
      </c>
      <c r="BO1169" s="810"/>
      <c r="BP1169" s="857" t="e">
        <f aca="false">_xlfn.STDEV.P(BP1143:BP1162)</f>
        <v>#DIV/0!</v>
      </c>
      <c r="BQ1169" s="857" t="e">
        <f aca="false">_xlfn.STDEV.P(BQ1143:BQ1162)</f>
        <v>#DIV/0!</v>
      </c>
      <c r="BR1169" s="810"/>
      <c r="BS1169" s="857" t="e">
        <f aca="false">_xlfn.STDEV.P(BS1143:BS1162)</f>
        <v>#DIV/0!</v>
      </c>
      <c r="BT1169" s="857" t="e">
        <f aca="false">_xlfn.STDEV.P(BT1143:BT1162)</f>
        <v>#DIV/0!</v>
      </c>
      <c r="BV1169" s="729"/>
    </row>
    <row r="1170" s="667" customFormat="true" ht="15" hidden="false" customHeight="false" outlineLevel="0" collapsed="false">
      <c r="A1170" s="862" t="str">
        <f aca="false">HYPERLINK("#"&amp;"'"&amp;A$1&amp;"'!a1","Back to top")</f>
        <v>Back to top</v>
      </c>
      <c r="B1170" s="862"/>
      <c r="C1170" s="810"/>
      <c r="D1170" s="893"/>
      <c r="E1170" s="893"/>
      <c r="F1170" s="893"/>
      <c r="G1170" s="893"/>
      <c r="H1170" s="893"/>
      <c r="I1170" s="893"/>
      <c r="J1170" s="893"/>
      <c r="K1170" s="893"/>
      <c r="S1170" s="944" t="s">
        <v>373</v>
      </c>
      <c r="T1170" s="708"/>
      <c r="U1170" s="810"/>
      <c r="V1170" s="897"/>
      <c r="W1170" s="898"/>
      <c r="X1170" s="899"/>
      <c r="Z1170" s="728"/>
      <c r="AP1170" s="729"/>
      <c r="AQ1170" s="810"/>
      <c r="AR1170" s="810"/>
      <c r="AS1170" s="810"/>
      <c r="AT1170" s="863" t="s">
        <v>372</v>
      </c>
      <c r="AU1170" s="868" t="n">
        <f aca="false">COUNTIF(AU1143:AU1162,"&gt;0")</f>
        <v>0</v>
      </c>
      <c r="AV1170" s="868" t="n">
        <f aca="false">COUNTIF(AV1143:AV1162,"&gt;0")</f>
        <v>0</v>
      </c>
      <c r="AW1170" s="810"/>
      <c r="AX1170" s="868" t="n">
        <f aca="false">COUNTIF(AX1143:AX1162,"&gt;0")</f>
        <v>0</v>
      </c>
      <c r="AY1170" s="868" t="n">
        <f aca="false">COUNTIF(AY1143:AY1162,"&gt;0")</f>
        <v>0</v>
      </c>
      <c r="AZ1170" s="810"/>
      <c r="BA1170" s="868" t="n">
        <f aca="false">COUNTIF(BA1143:BA1162,"&gt;0")</f>
        <v>0</v>
      </c>
      <c r="BB1170" s="868" t="n">
        <f aca="false">COUNTIF(BB1143:BB1162,"&gt;0")</f>
        <v>0</v>
      </c>
      <c r="BC1170" s="810"/>
      <c r="BD1170" s="868" t="n">
        <f aca="false">COUNTIF(BD1143:BD1162,"&gt;0")</f>
        <v>0</v>
      </c>
      <c r="BE1170" s="868" t="n">
        <f aca="false">COUNTIF(BE1143:BE1162,"&gt;0")</f>
        <v>0</v>
      </c>
      <c r="BF1170" s="810"/>
      <c r="BG1170" s="868" t="n">
        <f aca="false">COUNTIF(BG1143:BG1162,"&gt;0")</f>
        <v>0</v>
      </c>
      <c r="BH1170" s="868" t="n">
        <f aca="false">COUNTIF(BH1143:BH1162,"&gt;0")</f>
        <v>0</v>
      </c>
      <c r="BI1170" s="810"/>
      <c r="BJ1170" s="868" t="n">
        <f aca="false">COUNTIF(BJ1143:BJ1162,"&gt;0")</f>
        <v>0</v>
      </c>
      <c r="BK1170" s="868" t="n">
        <f aca="false">COUNTIF(BK1143:BK1162,"&gt;0")</f>
        <v>0</v>
      </c>
      <c r="BL1170" s="810"/>
      <c r="BM1170" s="868" t="n">
        <f aca="false">COUNTIF(BM1143:BM1162,"&gt;0")</f>
        <v>0</v>
      </c>
      <c r="BN1170" s="868" t="n">
        <f aca="false">COUNTIF(BN1143:BN1162,"&gt;0")</f>
        <v>0</v>
      </c>
      <c r="BO1170" s="810"/>
      <c r="BP1170" s="868" t="n">
        <f aca="false">COUNTIF(BP1143:BP1162,"&gt;0")</f>
        <v>0</v>
      </c>
      <c r="BQ1170" s="868" t="n">
        <f aca="false">COUNTIF(BQ1143:BQ1162,"&gt;0")</f>
        <v>0</v>
      </c>
      <c r="BR1170" s="810"/>
      <c r="BS1170" s="868" t="n">
        <f aca="false">COUNTIF(BS1143:BS1162,"&gt;0")</f>
        <v>0</v>
      </c>
      <c r="BT1170" s="868" t="n">
        <f aca="false">COUNTIF(BT1143:BT1162,"&gt;0")</f>
        <v>0</v>
      </c>
      <c r="BV1170" s="729"/>
    </row>
    <row r="1171" s="667" customFormat="true" ht="14.25" hidden="false" customHeight="false" outlineLevel="0" collapsed="false">
      <c r="S1171" s="925" t="s">
        <v>166</v>
      </c>
      <c r="T1171" s="708"/>
      <c r="U1171" s="810"/>
      <c r="V1171" s="897"/>
      <c r="W1171" s="898"/>
      <c r="X1171" s="899"/>
      <c r="Z1171" s="728"/>
      <c r="AP1171" s="729"/>
      <c r="AT1171" s="905"/>
      <c r="BV1171" s="729"/>
    </row>
    <row r="1172" s="667" customFormat="true" ht="14.25" hidden="false" customHeight="false" outlineLevel="0" collapsed="false">
      <c r="T1172" s="708"/>
      <c r="U1172" s="810"/>
      <c r="V1172" s="902"/>
      <c r="W1172" s="903"/>
      <c r="X1172" s="904"/>
      <c r="Z1172" s="728"/>
      <c r="AP1172" s="729"/>
      <c r="AT1172" s="905"/>
      <c r="BV1172" s="729"/>
    </row>
    <row r="1173" s="667" customFormat="true" ht="18" hidden="false" customHeight="false" outlineLevel="0" collapsed="false">
      <c r="T1173" s="708"/>
      <c r="U1173" s="810"/>
      <c r="V1173" s="810"/>
      <c r="W1173" s="810"/>
      <c r="X1173" s="810"/>
      <c r="Z1173" s="728"/>
      <c r="AP1173" s="805"/>
      <c r="AQ1173" s="927"/>
      <c r="AR1173" s="927"/>
      <c r="AS1173" s="921"/>
      <c r="AT1173" s="921"/>
      <c r="AU1173" s="921"/>
      <c r="AV1173" s="921"/>
      <c r="AW1173" s="921"/>
      <c r="AX1173" s="921"/>
      <c r="AY1173" s="921"/>
      <c r="AZ1173" s="921"/>
      <c r="BA1173" s="921"/>
      <c r="BB1173" s="921"/>
      <c r="BC1173" s="921"/>
      <c r="BD1173" s="921"/>
      <c r="BE1173" s="921"/>
      <c r="BF1173" s="921"/>
      <c r="BG1173" s="921"/>
      <c r="BH1173" s="921"/>
      <c r="BI1173" s="921"/>
      <c r="BJ1173" s="921"/>
      <c r="BK1173" s="921"/>
      <c r="BL1173" s="921"/>
      <c r="BM1173" s="921"/>
      <c r="BN1173" s="921"/>
      <c r="BO1173" s="921"/>
      <c r="BP1173" s="921"/>
      <c r="BQ1173" s="921"/>
      <c r="BR1173" s="921"/>
      <c r="BS1173" s="921"/>
      <c r="BT1173" s="921"/>
      <c r="BU1173" s="921"/>
      <c r="BV1173" s="805"/>
    </row>
    <row r="1174" customFormat="false" ht="15" hidden="false" customHeight="false" outlineLevel="0" collapsed="false">
      <c r="U1174" s="708"/>
      <c r="V1174" s="708"/>
      <c r="W1174" s="667"/>
      <c r="X1174" s="667"/>
      <c r="Z1174" s="600"/>
      <c r="AQ1174" s="608"/>
      <c r="AR1174" s="608"/>
      <c r="AS1174" s="608"/>
      <c r="AT1174" s="608"/>
      <c r="AU1174" s="608"/>
      <c r="AV1174" s="608"/>
      <c r="AW1174" s="608"/>
      <c r="AX1174" s="608"/>
      <c r="AY1174" s="608"/>
      <c r="AZ1174" s="608"/>
      <c r="BA1174" s="608"/>
      <c r="BB1174" s="608"/>
      <c r="BC1174" s="608"/>
      <c r="BD1174" s="608"/>
      <c r="BE1174" s="608"/>
      <c r="BF1174" s="608"/>
      <c r="BG1174" s="608"/>
      <c r="BH1174" s="608"/>
      <c r="BI1174" s="608"/>
      <c r="BJ1174" s="608"/>
      <c r="BK1174" s="608"/>
      <c r="BL1174" s="608"/>
      <c r="BM1174" s="608"/>
      <c r="BN1174" s="608"/>
      <c r="BO1174" s="608"/>
      <c r="BP1174" s="608"/>
      <c r="BQ1174" s="608"/>
      <c r="BR1174" s="608"/>
      <c r="BS1174" s="608"/>
      <c r="BT1174" s="608"/>
      <c r="BU1174" s="608"/>
    </row>
    <row r="1175" s="600" customFormat="true" ht="15.75" hidden="false" customHeight="false" outlineLevel="0" collapsed="false">
      <c r="A1175" s="800" t="n">
        <f aca="false">1+A1140</f>
        <v>32</v>
      </c>
      <c r="B1175" s="800"/>
      <c r="C1175" s="801" t="s">
        <v>671</v>
      </c>
      <c r="D1175" s="881"/>
      <c r="E1175" s="881"/>
      <c r="F1175" s="881"/>
      <c r="G1175" s="881"/>
      <c r="H1175" s="881"/>
      <c r="K1175" s="881"/>
      <c r="L1175" s="881"/>
      <c r="M1175" s="802"/>
      <c r="N1175" s="802"/>
      <c r="O1175" s="802"/>
      <c r="T1175" s="883"/>
      <c r="U1175" s="883"/>
      <c r="Z1175" s="728"/>
      <c r="AQ1175" s="771" t="n">
        <f aca="false">A1175</f>
        <v>32</v>
      </c>
      <c r="AR1175" s="771" t="str">
        <f aca="false">C1175</f>
        <v>VARIABLE32</v>
      </c>
      <c r="AT1175" s="883"/>
    </row>
    <row r="1176" s="667" customFormat="true" ht="15" hidden="false" customHeight="false" outlineLevel="0" collapsed="false">
      <c r="A1176" s="884"/>
      <c r="B1176" s="884"/>
      <c r="C1176" s="884"/>
      <c r="D1176" s="785"/>
      <c r="E1176" s="785"/>
      <c r="F1176" s="785"/>
      <c r="G1176" s="785"/>
      <c r="H1176" s="785"/>
      <c r="K1176" s="785"/>
      <c r="L1176" s="785"/>
      <c r="M1176" s="810"/>
      <c r="N1176" s="810"/>
      <c r="O1176" s="810"/>
      <c r="T1176" s="708"/>
      <c r="U1176" s="708"/>
      <c r="Z1176" s="728"/>
      <c r="AP1176" s="729"/>
      <c r="AQ1176" s="628"/>
      <c r="AR1176" s="628"/>
      <c r="AS1176" s="628"/>
      <c r="AT1176" s="628"/>
      <c r="AU1176" s="809" t="e">
        <f aca="false">IF($AT$44="Region",'Advanced Controls'!$A$59,#REF!)</f>
        <v>#REF!</v>
      </c>
      <c r="AV1176" s="809"/>
      <c r="AW1176" s="628"/>
      <c r="AX1176" s="809" t="e">
        <f aca="false">IF($AT$44="Region",'Advanced Controls'!$A$60,#REF!)</f>
        <v>#REF!</v>
      </c>
      <c r="AY1176" s="809"/>
      <c r="AZ1176" s="628"/>
      <c r="BA1176" s="809" t="e">
        <f aca="false">IF($AT$44="Region",'Advanced Controls'!$A$61,#REF!)</f>
        <v>#REF!</v>
      </c>
      <c r="BB1176" s="809"/>
      <c r="BC1176" s="628"/>
      <c r="BD1176" s="809" t="e">
        <f aca="false">IF($AT$44="Region",'Advanced Controls'!$A$62,#REF!)</f>
        <v>#REF!</v>
      </c>
      <c r="BE1176" s="809"/>
      <c r="BF1176" s="628"/>
      <c r="BG1176" s="809" t="e">
        <f aca="false">IF($AT$44="Region",'Advanced Controls'!$A$63,#REF!)</f>
        <v>#REF!</v>
      </c>
      <c r="BH1176" s="809"/>
      <c r="BI1176" s="628"/>
      <c r="BJ1176" s="809" t="s">
        <v>80</v>
      </c>
      <c r="BK1176" s="809"/>
      <c r="BL1176" s="628"/>
      <c r="BM1176" s="809" t="s">
        <v>81</v>
      </c>
      <c r="BN1176" s="809"/>
      <c r="BO1176" s="628"/>
      <c r="BP1176" s="809" t="s">
        <v>82</v>
      </c>
      <c r="BQ1176" s="809"/>
      <c r="BR1176" s="628"/>
      <c r="BS1176" s="809" t="s">
        <v>83</v>
      </c>
      <c r="BT1176" s="809"/>
      <c r="BU1176" s="628"/>
      <c r="BV1176" s="729"/>
    </row>
    <row r="1177" s="667" customFormat="true" ht="45.75" hidden="false" customHeight="false" outlineLevel="0" collapsed="false">
      <c r="A1177" s="848" t="s">
        <v>329</v>
      </c>
      <c r="B1177" s="812" t="s">
        <v>104</v>
      </c>
      <c r="C1177" s="816" t="s">
        <v>330</v>
      </c>
      <c r="D1177" s="907" t="s">
        <v>331</v>
      </c>
      <c r="E1177" s="907" t="s">
        <v>332</v>
      </c>
      <c r="F1177" s="816" t="s">
        <v>333</v>
      </c>
      <c r="G1177" s="815" t="s">
        <v>326</v>
      </c>
      <c r="H1177" s="816" t="s">
        <v>334</v>
      </c>
      <c r="I1177" s="816" t="s">
        <v>335</v>
      </c>
      <c r="J1177" s="816" t="s">
        <v>336</v>
      </c>
      <c r="K1177" s="908" t="s">
        <v>337</v>
      </c>
      <c r="L1177" s="818" t="s">
        <v>338</v>
      </c>
      <c r="M1177" s="819" t="s">
        <v>339</v>
      </c>
      <c r="N1177" s="820" t="s">
        <v>340</v>
      </c>
      <c r="O1177" s="821" t="s">
        <v>341</v>
      </c>
      <c r="P1177" s="820" t="s">
        <v>342</v>
      </c>
      <c r="Q1177" s="807"/>
      <c r="R1177" s="822" t="s">
        <v>343</v>
      </c>
      <c r="S1177" s="823" t="s">
        <v>344</v>
      </c>
      <c r="T1177" s="824" t="s">
        <v>345</v>
      </c>
      <c r="U1177" s="823" t="s">
        <v>346</v>
      </c>
      <c r="V1177" s="825" t="s">
        <v>347</v>
      </c>
      <c r="W1177" s="807"/>
      <c r="X1177" s="807"/>
      <c r="Z1177" s="728"/>
      <c r="AP1177" s="729"/>
      <c r="AQ1177" s="807"/>
      <c r="AR1177" s="807"/>
      <c r="AS1177" s="825" t="s">
        <v>348</v>
      </c>
      <c r="AT1177" s="807"/>
      <c r="AU1177" s="826" t="s">
        <v>344</v>
      </c>
      <c r="AV1177" s="827" t="s">
        <v>345</v>
      </c>
      <c r="AW1177" s="807"/>
      <c r="AX1177" s="826" t="s">
        <v>344</v>
      </c>
      <c r="AY1177" s="827" t="s">
        <v>345</v>
      </c>
      <c r="AZ1177" s="807"/>
      <c r="BA1177" s="826" t="s">
        <v>344</v>
      </c>
      <c r="BB1177" s="827" t="s">
        <v>345</v>
      </c>
      <c r="BC1177" s="807"/>
      <c r="BD1177" s="826" t="s">
        <v>344</v>
      </c>
      <c r="BE1177" s="827" t="s">
        <v>345</v>
      </c>
      <c r="BF1177" s="807"/>
      <c r="BG1177" s="826" t="s">
        <v>344</v>
      </c>
      <c r="BH1177" s="827" t="s">
        <v>345</v>
      </c>
      <c r="BI1177" s="807"/>
      <c r="BJ1177" s="826" t="s">
        <v>344</v>
      </c>
      <c r="BK1177" s="827" t="s">
        <v>345</v>
      </c>
      <c r="BL1177" s="807"/>
      <c r="BM1177" s="826" t="s">
        <v>344</v>
      </c>
      <c r="BN1177" s="827" t="s">
        <v>345</v>
      </c>
      <c r="BO1177" s="807"/>
      <c r="BP1177" s="826" t="s">
        <v>344</v>
      </c>
      <c r="BQ1177" s="827" t="s">
        <v>345</v>
      </c>
      <c r="BR1177" s="807"/>
      <c r="BS1177" s="826" t="s">
        <v>344</v>
      </c>
      <c r="BT1177" s="827" t="s">
        <v>345</v>
      </c>
      <c r="BU1177" s="807"/>
      <c r="BV1177" s="729"/>
    </row>
    <row r="1178" s="667" customFormat="true" ht="15" hidden="false" customHeight="false" outlineLevel="0" collapsed="false">
      <c r="A1178" s="828" t="n">
        <v>1</v>
      </c>
      <c r="B1178" s="829" t="str">
        <f aca="false">CONCATENATE(E1178,": ",C1178)</f>
        <v>: </v>
      </c>
      <c r="C1178" s="831"/>
      <c r="D1178" s="831"/>
      <c r="E1178" s="831"/>
      <c r="F1178" s="871"/>
      <c r="G1178" s="831"/>
      <c r="H1178" s="832"/>
      <c r="I1178" s="830"/>
      <c r="J1178" s="830"/>
      <c r="K1178" s="834"/>
      <c r="L1178" s="834"/>
      <c r="M1178" s="835"/>
      <c r="N1178" s="837"/>
      <c r="O1178" s="837"/>
      <c r="P1178" s="833"/>
      <c r="Q1178" s="838"/>
      <c r="R1178" s="839"/>
      <c r="S1178" s="840" t="str">
        <f aca="false">IF(R1178="Y","",IF(AND(M1178="",K1178=""),"",IF(M1178="",K1178,M1178)))</f>
        <v/>
      </c>
      <c r="T1178" s="841" t="str">
        <f aca="false">IF(S1178="","",IF($S$1206="Y",U1178,IF(S1178&gt;=$S$1198-$AB$35*$S$1202,IF(S1178&lt;=$S$1198+$AB$35*$S$1202,S1178,""),"")))</f>
        <v/>
      </c>
      <c r="U1178" s="840" t="str">
        <f aca="false">IF(R1178="Y","",IF(AND(M1178="",K1178=""),"",IF(M1178="",K1178*O1178,M1178*O1178)))</f>
        <v/>
      </c>
      <c r="V1178" s="842" t="str">
        <f aca="false">IF(AND(N1178="",L1178=""),"",IF(N1178="",L1178,N1178))</f>
        <v/>
      </c>
      <c r="W1178" s="628"/>
      <c r="X1178" s="628"/>
      <c r="Z1178" s="728"/>
      <c r="AP1178" s="729"/>
      <c r="AQ1178" s="628"/>
      <c r="AR1178" s="628"/>
      <c r="AS1178" s="843" t="str">
        <f aca="false">$U1178</f>
        <v/>
      </c>
      <c r="AT1178" s="628"/>
      <c r="AU1178" s="843" t="e">
        <f aca="false">IF($AT$44="region",IF($E1178=AU$762,$S1178,""),IF($G1178=AU$762,$S1178,""))</f>
        <v>#REF!</v>
      </c>
      <c r="AV1178" s="843" t="e">
        <f aca="false">IF($AT$44="Region",IF($E1178=AU$762,$T1178,""),IF($G1178=AU$762,$T1178,""))</f>
        <v>#REF!</v>
      </c>
      <c r="AW1178" s="628"/>
      <c r="AX1178" s="843" t="e">
        <f aca="false">IF($AT$44="region",IF($E1178=AX$762,$S1178,""),IF($G1178=AX$762,$S1178,""))</f>
        <v>#REF!</v>
      </c>
      <c r="AY1178" s="843" t="e">
        <f aca="false">IF($AT$44="Region",IF($E1178=AX$762,$T1178,""),IF($G1178=AX$762,$T1178,""))</f>
        <v>#REF!</v>
      </c>
      <c r="AZ1178" s="628"/>
      <c r="BA1178" s="843" t="e">
        <f aca="false">IF($AT$44="region",IF($E1178=BA$762,$S1178,""),IF($G1178=BA$762,$S1178,""))</f>
        <v>#REF!</v>
      </c>
      <c r="BB1178" s="843" t="e">
        <f aca="false">IF($AT$44="Region",IF($E1178=BA$762,$T1178,""),IF($G1178=BA$762,$T1178,""))</f>
        <v>#REF!</v>
      </c>
      <c r="BC1178" s="628"/>
      <c r="BD1178" s="843" t="e">
        <f aca="false">IF($AT$44="region",IF($E1178=BD$762,$S1178,""),IF($G1178=BD$762,$S1178,""))</f>
        <v>#REF!</v>
      </c>
      <c r="BE1178" s="843" t="e">
        <f aca="false">IF($AT$44="Region",IF($E1178=BD$762,$T1178,""),IF($G1178=BD$762,$T1178,""))</f>
        <v>#REF!</v>
      </c>
      <c r="BF1178" s="628"/>
      <c r="BG1178" s="843" t="e">
        <f aca="false">IF($AT$44="region",IF($E1178=BG$762,$S1178,""),IF($G1178=BG$762,$S1178,""))</f>
        <v>#REF!</v>
      </c>
      <c r="BH1178" s="843" t="e">
        <f aca="false">IF($AT$44="Region",IF($E1178=BG$762,$T1178,""),IF($G1178=BG$762,$T1178,""))</f>
        <v>#REF!</v>
      </c>
      <c r="BI1178" s="628"/>
      <c r="BJ1178" s="843" t="str">
        <f aca="false">IF($E1178=$BJ$47,S1178,"")</f>
        <v/>
      </c>
      <c r="BK1178" s="843" t="str">
        <f aca="false">IF($E1178=$BJ$47,T1178,"")</f>
        <v/>
      </c>
      <c r="BL1178" s="628"/>
      <c r="BM1178" s="843" t="str">
        <f aca="false">IF($E1178=$BM$47,S1178,"")</f>
        <v/>
      </c>
      <c r="BN1178" s="843" t="str">
        <f aca="false">IF($E1178=$BM$47,T1178,"")</f>
        <v/>
      </c>
      <c r="BO1178" s="628"/>
      <c r="BP1178" s="843" t="str">
        <f aca="false">IF($E1178=$BP$47,S1178,"")</f>
        <v/>
      </c>
      <c r="BQ1178" s="843" t="str">
        <f aca="false">IF($E1178=$BP$47,T1178,"")</f>
        <v/>
      </c>
      <c r="BR1178" s="628"/>
      <c r="BS1178" s="843" t="str">
        <f aca="false">IF($E1178=$BS$47,S1178,"")</f>
        <v/>
      </c>
      <c r="BT1178" s="843" t="str">
        <f aca="false">IF($E1178=$BS$47,T1178,"")</f>
        <v/>
      </c>
      <c r="BU1178" s="628"/>
      <c r="BV1178" s="729"/>
    </row>
    <row r="1179" s="667" customFormat="true" ht="15" hidden="false" customHeight="false" outlineLevel="0" collapsed="false">
      <c r="A1179" s="828" t="n">
        <v>2</v>
      </c>
      <c r="B1179" s="829" t="str">
        <f aca="false">CONCATENATE(E1179,": ",C1179)</f>
        <v>: </v>
      </c>
      <c r="C1179" s="831"/>
      <c r="D1179" s="831"/>
      <c r="E1179" s="831"/>
      <c r="F1179" s="831"/>
      <c r="G1179" s="831"/>
      <c r="H1179" s="832"/>
      <c r="I1179" s="830"/>
      <c r="J1179" s="830"/>
      <c r="K1179" s="837"/>
      <c r="L1179" s="834"/>
      <c r="M1179" s="835"/>
      <c r="N1179" s="837"/>
      <c r="O1179" s="837"/>
      <c r="P1179" s="833"/>
      <c r="Q1179" s="838"/>
      <c r="R1179" s="839"/>
      <c r="S1179" s="840" t="str">
        <f aca="false">IF(R1179="Y","",IF(AND(M1179="",K1179=""),"",IF(M1179="",K1179,M1179)))</f>
        <v/>
      </c>
      <c r="T1179" s="841" t="str">
        <f aca="false">IF(S1179="","",IF($S$1206="Y",U1179,IF(S1179&gt;=$S$1198-$AB$35*$S$1202,IF(S1179&lt;=$S$1198+$AB$35*$S$1202,S1179,""),"")))</f>
        <v/>
      </c>
      <c r="U1179" s="840" t="str">
        <f aca="false">IF(R1179="Y","",IF(AND(M1179="",K1179=""),"",IF(M1179="",K1179*O1179,M1179*O1179)))</f>
        <v/>
      </c>
      <c r="V1179" s="842" t="str">
        <f aca="false">IF(AND(N1179="",L1179=""),"",IF(N1179="",L1179,N1179))</f>
        <v/>
      </c>
      <c r="W1179" s="628"/>
      <c r="X1179" s="628"/>
      <c r="Z1179" s="728"/>
      <c r="AP1179" s="729"/>
      <c r="AQ1179" s="628"/>
      <c r="AR1179" s="628"/>
      <c r="AS1179" s="844"/>
      <c r="AT1179" s="628"/>
      <c r="AU1179" s="843" t="e">
        <f aca="false">IF($AT$44="region",IF($E1179=AU$762,$S1179,""),IF($G1179=AU$762,$S1179,""))</f>
        <v>#REF!</v>
      </c>
      <c r="AV1179" s="843" t="e">
        <f aca="false">IF($AT$44="Region",IF($E1179=AU$762,$T1179,""),IF($G1179=AU$762,$T1179,""))</f>
        <v>#REF!</v>
      </c>
      <c r="AW1179" s="628"/>
      <c r="AX1179" s="843" t="e">
        <f aca="false">IF($AT$44="region",IF($E1179=AX$762,$S1179,""),IF($G1179=AX$762,$S1179,""))</f>
        <v>#REF!</v>
      </c>
      <c r="AY1179" s="843" t="e">
        <f aca="false">IF($AT$44="Region",IF($E1179=AX$762,$T1179,""),IF($G1179=AX$762,$T1179,""))</f>
        <v>#REF!</v>
      </c>
      <c r="AZ1179" s="628"/>
      <c r="BA1179" s="843" t="e">
        <f aca="false">IF($AT$44="region",IF($E1179=BA$762,$S1179,""),IF($G1179=BA$762,$S1179,""))</f>
        <v>#REF!</v>
      </c>
      <c r="BB1179" s="843" t="e">
        <f aca="false">IF($AT$44="Region",IF($E1179=BA$762,$T1179,""),IF($G1179=BA$762,$T1179,""))</f>
        <v>#REF!</v>
      </c>
      <c r="BC1179" s="628"/>
      <c r="BD1179" s="843" t="e">
        <f aca="false">IF($AT$44="region",IF($E1179=BD$762,$S1179,""),IF($G1179=BD$762,$S1179,""))</f>
        <v>#REF!</v>
      </c>
      <c r="BE1179" s="843" t="e">
        <f aca="false">IF($AT$44="Region",IF($E1179=BD$762,$T1179,""),IF($G1179=BD$762,$T1179,""))</f>
        <v>#REF!</v>
      </c>
      <c r="BF1179" s="628"/>
      <c r="BG1179" s="843" t="e">
        <f aca="false">IF($AT$44="region",IF($E1179=BG$762,$S1179,""),IF($G1179=BG$762,$S1179,""))</f>
        <v>#REF!</v>
      </c>
      <c r="BH1179" s="843" t="e">
        <f aca="false">IF($AT$44="Region",IF($E1179=BG$762,$T1179,""),IF($G1179=BG$762,$T1179,""))</f>
        <v>#REF!</v>
      </c>
      <c r="BI1179" s="628"/>
      <c r="BJ1179" s="843" t="str">
        <f aca="false">IF($E1179=$BJ$47,S1179,"")</f>
        <v/>
      </c>
      <c r="BK1179" s="843" t="str">
        <f aca="false">IF($E1179=$BJ$47,T1179,"")</f>
        <v/>
      </c>
      <c r="BL1179" s="628"/>
      <c r="BM1179" s="843" t="str">
        <f aca="false">IF($E1179=$BM$47,S1179,"")</f>
        <v/>
      </c>
      <c r="BN1179" s="843" t="str">
        <f aca="false">IF($E1179=$BM$47,T1179,"")</f>
        <v/>
      </c>
      <c r="BO1179" s="628"/>
      <c r="BP1179" s="843" t="str">
        <f aca="false">IF($E1179=$BP$47,S1179,"")</f>
        <v/>
      </c>
      <c r="BQ1179" s="843" t="str">
        <f aca="false">IF($E1179=$BP$47,T1179,"")</f>
        <v/>
      </c>
      <c r="BR1179" s="628"/>
      <c r="BS1179" s="843" t="str">
        <f aca="false">IF($E1179=$BS$47,S1179,"")</f>
        <v/>
      </c>
      <c r="BT1179" s="843" t="str">
        <f aca="false">IF($E1179=$BS$47,T1179,"")</f>
        <v/>
      </c>
      <c r="BU1179" s="628"/>
      <c r="BV1179" s="729"/>
    </row>
    <row r="1180" s="667" customFormat="true" ht="15" hidden="false" customHeight="false" outlineLevel="0" collapsed="false">
      <c r="A1180" s="828" t="n">
        <v>3</v>
      </c>
      <c r="B1180" s="829" t="str">
        <f aca="false">CONCATENATE(E1180,": ",C1180)</f>
        <v>: </v>
      </c>
      <c r="C1180" s="830"/>
      <c r="D1180" s="830"/>
      <c r="E1180" s="831"/>
      <c r="F1180" s="830"/>
      <c r="G1180" s="831"/>
      <c r="H1180" s="832"/>
      <c r="I1180" s="830"/>
      <c r="J1180" s="830"/>
      <c r="K1180" s="833"/>
      <c r="L1180" s="834"/>
      <c r="M1180" s="835"/>
      <c r="N1180" s="837"/>
      <c r="O1180" s="837"/>
      <c r="P1180" s="833"/>
      <c r="Q1180" s="838"/>
      <c r="R1180" s="839"/>
      <c r="S1180" s="840" t="str">
        <f aca="false">IF(R1180="Y","",IF(AND(M1180="",K1180=""),"",IF(M1180="",K1180,M1180)))</f>
        <v/>
      </c>
      <c r="T1180" s="841" t="str">
        <f aca="false">IF(S1180="","",IF($S$1206="Y",U1180,IF(S1180&gt;=$S$1198-$AB$35*$S$1202,IF(S1180&lt;=$S$1198+$AB$35*$S$1202,S1180,""),"")))</f>
        <v/>
      </c>
      <c r="U1180" s="840" t="str">
        <f aca="false">IF(R1180="Y","",IF(AND(M1180="",K1180=""),"",IF(M1180="",K1180*O1180,M1180*O1180)))</f>
        <v/>
      </c>
      <c r="V1180" s="842" t="str">
        <f aca="false">IF(AND(N1180="",L1180=""),"",IF(N1180="",L1180,N1180))</f>
        <v/>
      </c>
      <c r="W1180" s="628"/>
      <c r="X1180" s="628"/>
      <c r="Z1180" s="728"/>
      <c r="AP1180" s="729"/>
      <c r="AQ1180" s="628"/>
      <c r="AR1180" s="628"/>
      <c r="AS1180" s="810"/>
      <c r="AT1180" s="628"/>
      <c r="AU1180" s="843" t="e">
        <f aca="false">IF($AT$44="region",IF($E1180=AU$762,$S1180,""),IF($G1180=AU$762,$S1180,""))</f>
        <v>#REF!</v>
      </c>
      <c r="AV1180" s="843" t="e">
        <f aca="false">IF($AT$44="Region",IF($E1180=AU$762,$T1180,""),IF($G1180=AU$762,$T1180,""))</f>
        <v>#REF!</v>
      </c>
      <c r="AW1180" s="628"/>
      <c r="AX1180" s="843" t="e">
        <f aca="false">IF($AT$44="region",IF($E1180=AX$762,$S1180,""),IF($G1180=AX$762,$S1180,""))</f>
        <v>#REF!</v>
      </c>
      <c r="AY1180" s="843" t="e">
        <f aca="false">IF($AT$44="Region",IF($E1180=AX$762,$T1180,""),IF($G1180=AX$762,$T1180,""))</f>
        <v>#REF!</v>
      </c>
      <c r="AZ1180" s="628"/>
      <c r="BA1180" s="843" t="e">
        <f aca="false">IF($AT$44="region",IF($E1180=BA$762,$S1180,""),IF($G1180=BA$762,$S1180,""))</f>
        <v>#REF!</v>
      </c>
      <c r="BB1180" s="843" t="e">
        <f aca="false">IF($AT$44="Region",IF($E1180=BA$762,$T1180,""),IF($G1180=BA$762,$T1180,""))</f>
        <v>#REF!</v>
      </c>
      <c r="BC1180" s="628"/>
      <c r="BD1180" s="843" t="e">
        <f aca="false">IF($AT$44="region",IF($E1180=BD$762,$S1180,""),IF($G1180=BD$762,$S1180,""))</f>
        <v>#REF!</v>
      </c>
      <c r="BE1180" s="843" t="e">
        <f aca="false">IF($AT$44="Region",IF($E1180=BD$762,$T1180,""),IF($G1180=BD$762,$T1180,""))</f>
        <v>#REF!</v>
      </c>
      <c r="BF1180" s="628"/>
      <c r="BG1180" s="843" t="e">
        <f aca="false">IF($AT$44="region",IF($E1180=BG$762,$S1180,""),IF($G1180=BG$762,$S1180,""))</f>
        <v>#REF!</v>
      </c>
      <c r="BH1180" s="843" t="e">
        <f aca="false">IF($AT$44="Region",IF($E1180=BG$762,$T1180,""),IF($G1180=BG$762,$T1180,""))</f>
        <v>#REF!</v>
      </c>
      <c r="BI1180" s="628"/>
      <c r="BJ1180" s="843" t="str">
        <f aca="false">IF($E1180=$BJ$47,S1180,"")</f>
        <v/>
      </c>
      <c r="BK1180" s="843" t="str">
        <f aca="false">IF($E1180=$BJ$47,T1180,"")</f>
        <v/>
      </c>
      <c r="BL1180" s="628"/>
      <c r="BM1180" s="843" t="str">
        <f aca="false">IF($E1180=$BM$47,S1180,"")</f>
        <v/>
      </c>
      <c r="BN1180" s="843" t="str">
        <f aca="false">IF($E1180=$BM$47,T1180,"")</f>
        <v/>
      </c>
      <c r="BO1180" s="628"/>
      <c r="BP1180" s="843" t="str">
        <f aca="false">IF($E1180=$BP$47,S1180,"")</f>
        <v/>
      </c>
      <c r="BQ1180" s="843" t="str">
        <f aca="false">IF($E1180=$BP$47,T1180,"")</f>
        <v/>
      </c>
      <c r="BR1180" s="628"/>
      <c r="BS1180" s="843" t="str">
        <f aca="false">IF($E1180=$BS$47,S1180,"")</f>
        <v/>
      </c>
      <c r="BT1180" s="843" t="str">
        <f aca="false">IF($E1180=$BS$47,T1180,"")</f>
        <v/>
      </c>
      <c r="BU1180" s="628"/>
      <c r="BV1180" s="729"/>
    </row>
    <row r="1181" s="667" customFormat="true" ht="15" hidden="false" customHeight="false" outlineLevel="0" collapsed="false">
      <c r="A1181" s="828" t="n">
        <v>4</v>
      </c>
      <c r="B1181" s="829" t="str">
        <f aca="false">CONCATENATE(E1181,": ",C1181)</f>
        <v>: </v>
      </c>
      <c r="C1181" s="830"/>
      <c r="D1181" s="830"/>
      <c r="E1181" s="831"/>
      <c r="F1181" s="830"/>
      <c r="G1181" s="831"/>
      <c r="H1181" s="832"/>
      <c r="I1181" s="830"/>
      <c r="J1181" s="830"/>
      <c r="K1181" s="833"/>
      <c r="L1181" s="834"/>
      <c r="M1181" s="835"/>
      <c r="N1181" s="837"/>
      <c r="O1181" s="837"/>
      <c r="P1181" s="833"/>
      <c r="Q1181" s="838"/>
      <c r="R1181" s="839"/>
      <c r="S1181" s="840" t="str">
        <f aca="false">IF(R1181="Y","",IF(AND(M1181="",K1181=""),"",IF(M1181="",K1181,M1181)))</f>
        <v/>
      </c>
      <c r="T1181" s="841" t="str">
        <f aca="false">IF(S1181="","",IF($S$1206="Y",U1181,IF(S1181&gt;=$S$1198-$AB$35*$S$1202,IF(S1181&lt;=$S$1198+$AB$35*$S$1202,S1181,""),"")))</f>
        <v/>
      </c>
      <c r="U1181" s="840" t="str">
        <f aca="false">IF(R1181="Y","",IF(AND(M1181="",K1181=""),"",IF(M1181="",K1181*O1181,M1181*O1181)))</f>
        <v/>
      </c>
      <c r="V1181" s="842" t="str">
        <f aca="false">IF(AND(N1181="",L1181=""),"",IF(N1181="",L1181,N1181))</f>
        <v/>
      </c>
      <c r="W1181" s="628"/>
      <c r="X1181" s="628"/>
      <c r="Z1181" s="728"/>
      <c r="AP1181" s="729"/>
      <c r="AQ1181" s="628"/>
      <c r="AR1181" s="628"/>
      <c r="AS1181" s="844"/>
      <c r="AT1181" s="628"/>
      <c r="AU1181" s="843" t="e">
        <f aca="false">IF($AT$44="region",IF($E1181=AU$762,$S1181,""),IF($G1181=AU$762,$S1181,""))</f>
        <v>#REF!</v>
      </c>
      <c r="AV1181" s="843" t="e">
        <f aca="false">IF($AT$44="Region",IF($E1181=AU$762,$T1181,""),IF($G1181=AU$762,$T1181,""))</f>
        <v>#REF!</v>
      </c>
      <c r="AW1181" s="628"/>
      <c r="AX1181" s="843" t="e">
        <f aca="false">IF($AT$44="region",IF($E1181=AX$762,$S1181,""),IF($G1181=AX$762,$S1181,""))</f>
        <v>#REF!</v>
      </c>
      <c r="AY1181" s="843" t="e">
        <f aca="false">IF($AT$44="Region",IF($E1181=AX$762,$T1181,""),IF($G1181=AX$762,$T1181,""))</f>
        <v>#REF!</v>
      </c>
      <c r="AZ1181" s="628"/>
      <c r="BA1181" s="843" t="e">
        <f aca="false">IF($AT$44="region",IF($E1181=BA$762,$S1181,""),IF($G1181=BA$762,$S1181,""))</f>
        <v>#REF!</v>
      </c>
      <c r="BB1181" s="843" t="e">
        <f aca="false">IF($AT$44="Region",IF($E1181=BA$762,$T1181,""),IF($G1181=BA$762,$T1181,""))</f>
        <v>#REF!</v>
      </c>
      <c r="BC1181" s="628"/>
      <c r="BD1181" s="843" t="e">
        <f aca="false">IF($AT$44="region",IF($E1181=BD$762,$S1181,""),IF($G1181=BD$762,$S1181,""))</f>
        <v>#REF!</v>
      </c>
      <c r="BE1181" s="843" t="e">
        <f aca="false">IF($AT$44="Region",IF($E1181=BD$762,$T1181,""),IF($G1181=BD$762,$T1181,""))</f>
        <v>#REF!</v>
      </c>
      <c r="BF1181" s="628"/>
      <c r="BG1181" s="843" t="e">
        <f aca="false">IF($AT$44="region",IF($E1181=BG$762,$S1181,""),IF($G1181=BG$762,$S1181,""))</f>
        <v>#REF!</v>
      </c>
      <c r="BH1181" s="843" t="e">
        <f aca="false">IF($AT$44="Region",IF($E1181=BG$762,$T1181,""),IF($G1181=BG$762,$T1181,""))</f>
        <v>#REF!</v>
      </c>
      <c r="BI1181" s="628"/>
      <c r="BJ1181" s="843" t="str">
        <f aca="false">IF($E1181=$BJ$47,S1181,"")</f>
        <v/>
      </c>
      <c r="BK1181" s="843" t="str">
        <f aca="false">IF($E1181=$BJ$47,T1181,"")</f>
        <v/>
      </c>
      <c r="BL1181" s="628"/>
      <c r="BM1181" s="843" t="str">
        <f aca="false">IF($E1181=$BM$47,S1181,"")</f>
        <v/>
      </c>
      <c r="BN1181" s="843" t="str">
        <f aca="false">IF($E1181=$BM$47,T1181,"")</f>
        <v/>
      </c>
      <c r="BO1181" s="628"/>
      <c r="BP1181" s="843" t="str">
        <f aca="false">IF($E1181=$BP$47,S1181,"")</f>
        <v/>
      </c>
      <c r="BQ1181" s="843" t="str">
        <f aca="false">IF($E1181=$BP$47,T1181,"")</f>
        <v/>
      </c>
      <c r="BR1181" s="628"/>
      <c r="BS1181" s="843" t="str">
        <f aca="false">IF($E1181=$BS$47,S1181,"")</f>
        <v/>
      </c>
      <c r="BT1181" s="843" t="str">
        <f aca="false">IF($E1181=$BS$47,T1181,"")</f>
        <v/>
      </c>
      <c r="BU1181" s="628"/>
      <c r="BV1181" s="729"/>
    </row>
    <row r="1182" s="667" customFormat="true" ht="15" hidden="false" customHeight="false" outlineLevel="0" collapsed="false">
      <c r="A1182" s="828" t="n">
        <v>5</v>
      </c>
      <c r="B1182" s="829" t="str">
        <f aca="false">CONCATENATE(E1182,": ",C1182)</f>
        <v>: </v>
      </c>
      <c r="C1182" s="830"/>
      <c r="D1182" s="830"/>
      <c r="E1182" s="831"/>
      <c r="F1182" s="830"/>
      <c r="G1182" s="831"/>
      <c r="H1182" s="832"/>
      <c r="I1182" s="830"/>
      <c r="J1182" s="830"/>
      <c r="K1182" s="833"/>
      <c r="L1182" s="834"/>
      <c r="M1182" s="835"/>
      <c r="N1182" s="837"/>
      <c r="O1182" s="837"/>
      <c r="P1182" s="833"/>
      <c r="Q1182" s="838"/>
      <c r="R1182" s="839"/>
      <c r="S1182" s="840" t="str">
        <f aca="false">IF(R1182="Y","",IF(AND(M1182="",K1182=""),"",IF(M1182="",K1182,M1182)))</f>
        <v/>
      </c>
      <c r="T1182" s="841" t="str">
        <f aca="false">IF(S1182="","",IF($S$1206="Y",U1182,IF(S1182&gt;=$S$1198-$AB$35*$S$1202,IF(S1182&lt;=$S$1198+$AB$35*$S$1202,S1182,""),"")))</f>
        <v/>
      </c>
      <c r="U1182" s="840" t="str">
        <f aca="false">IF(R1182="Y","",IF(AND(M1182="",K1182=""),"",IF(M1182="",K1182*O1182,M1182*O1182)))</f>
        <v/>
      </c>
      <c r="V1182" s="842" t="str">
        <f aca="false">IF(AND(N1182="",L1182=""),"",IF(N1182="",L1182,N1182))</f>
        <v/>
      </c>
      <c r="W1182" s="628"/>
      <c r="X1182" s="628"/>
      <c r="Z1182" s="728"/>
      <c r="AP1182" s="729"/>
      <c r="AQ1182" s="628"/>
      <c r="AR1182" s="628"/>
      <c r="AS1182" s="844"/>
      <c r="AT1182" s="628"/>
      <c r="AU1182" s="843" t="e">
        <f aca="false">IF($AT$44="region",IF($E1182=AU$762,$S1182,""),IF($G1182=AU$762,$S1182,""))</f>
        <v>#REF!</v>
      </c>
      <c r="AV1182" s="843" t="e">
        <f aca="false">IF($AT$44="Region",IF($E1182=AU$762,$T1182,""),IF($G1182=AU$762,$T1182,""))</f>
        <v>#REF!</v>
      </c>
      <c r="AW1182" s="628"/>
      <c r="AX1182" s="843" t="e">
        <f aca="false">IF($AT$44="region",IF($E1182=AX$762,$S1182,""),IF($G1182=AX$762,$S1182,""))</f>
        <v>#REF!</v>
      </c>
      <c r="AY1182" s="843" t="e">
        <f aca="false">IF($AT$44="Region",IF($E1182=AX$762,$T1182,""),IF($G1182=AX$762,$T1182,""))</f>
        <v>#REF!</v>
      </c>
      <c r="AZ1182" s="628"/>
      <c r="BA1182" s="843" t="e">
        <f aca="false">IF($AT$44="region",IF($E1182=BA$762,$S1182,""),IF($G1182=BA$762,$S1182,""))</f>
        <v>#REF!</v>
      </c>
      <c r="BB1182" s="843" t="e">
        <f aca="false">IF($AT$44="Region",IF($E1182=BA$762,$T1182,""),IF($G1182=BA$762,$T1182,""))</f>
        <v>#REF!</v>
      </c>
      <c r="BC1182" s="628"/>
      <c r="BD1182" s="843" t="e">
        <f aca="false">IF($AT$44="region",IF($E1182=BD$762,$S1182,""),IF($G1182=BD$762,$S1182,""))</f>
        <v>#REF!</v>
      </c>
      <c r="BE1182" s="843" t="e">
        <f aca="false">IF($AT$44="Region",IF($E1182=BD$762,$T1182,""),IF($G1182=BD$762,$T1182,""))</f>
        <v>#REF!</v>
      </c>
      <c r="BF1182" s="628"/>
      <c r="BG1182" s="843" t="e">
        <f aca="false">IF($AT$44="region",IF($E1182=BG$762,$S1182,""),IF($G1182=BG$762,$S1182,""))</f>
        <v>#REF!</v>
      </c>
      <c r="BH1182" s="843" t="e">
        <f aca="false">IF($AT$44="Region",IF($E1182=BG$762,$T1182,""),IF($G1182=BG$762,$T1182,""))</f>
        <v>#REF!</v>
      </c>
      <c r="BI1182" s="628"/>
      <c r="BJ1182" s="843" t="str">
        <f aca="false">IF($E1182=$BJ$47,S1182,"")</f>
        <v/>
      </c>
      <c r="BK1182" s="843" t="str">
        <f aca="false">IF($E1182=$BJ$47,T1182,"")</f>
        <v/>
      </c>
      <c r="BL1182" s="628"/>
      <c r="BM1182" s="843" t="str">
        <f aca="false">IF($E1182=$BM$47,S1182,"")</f>
        <v/>
      </c>
      <c r="BN1182" s="843" t="str">
        <f aca="false">IF($E1182=$BM$47,T1182,"")</f>
        <v/>
      </c>
      <c r="BO1182" s="628"/>
      <c r="BP1182" s="843" t="str">
        <f aca="false">IF($E1182=$BP$47,S1182,"")</f>
        <v/>
      </c>
      <c r="BQ1182" s="843" t="str">
        <f aca="false">IF($E1182=$BP$47,T1182,"")</f>
        <v/>
      </c>
      <c r="BR1182" s="628"/>
      <c r="BS1182" s="843" t="str">
        <f aca="false">IF($E1182=$BS$47,S1182,"")</f>
        <v/>
      </c>
      <c r="BT1182" s="843" t="str">
        <f aca="false">IF($E1182=$BS$47,T1182,"")</f>
        <v/>
      </c>
      <c r="BU1182" s="628"/>
      <c r="BV1182" s="729"/>
    </row>
    <row r="1183" s="667" customFormat="true" ht="15" hidden="false" customHeight="false" outlineLevel="0" collapsed="false">
      <c r="A1183" s="828" t="n">
        <v>6</v>
      </c>
      <c r="B1183" s="829" t="str">
        <f aca="false">CONCATENATE(E1183,": ",C1183)</f>
        <v>: </v>
      </c>
      <c r="C1183" s="830"/>
      <c r="D1183" s="830"/>
      <c r="E1183" s="831"/>
      <c r="F1183" s="830"/>
      <c r="G1183" s="831"/>
      <c r="H1183" s="832"/>
      <c r="I1183" s="830"/>
      <c r="J1183" s="830"/>
      <c r="K1183" s="833"/>
      <c r="L1183" s="834"/>
      <c r="M1183" s="835"/>
      <c r="N1183" s="837"/>
      <c r="O1183" s="837"/>
      <c r="P1183" s="833"/>
      <c r="Q1183" s="838"/>
      <c r="R1183" s="839"/>
      <c r="S1183" s="840" t="str">
        <f aca="false">IF(R1183="Y","",IF(AND(M1183="",K1183=""),"",IF(M1183="",K1183,M1183)))</f>
        <v/>
      </c>
      <c r="T1183" s="841" t="str">
        <f aca="false">IF(S1183="","",IF($S$1206="Y",U1183,IF(S1183&gt;=$S$1198-$AB$35*$S$1202,IF(S1183&lt;=$S$1198+$AB$35*$S$1202,S1183,""),"")))</f>
        <v/>
      </c>
      <c r="U1183" s="840" t="str">
        <f aca="false">IF(R1183="Y","",IF(AND(M1183="",K1183=""),"",IF(M1183="",K1183*O1183,M1183*O1183)))</f>
        <v/>
      </c>
      <c r="V1183" s="842" t="str">
        <f aca="false">IF(AND(N1183="",L1183=""),"",IF(N1183="",L1183,N1183))</f>
        <v/>
      </c>
      <c r="W1183" s="628"/>
      <c r="X1183" s="628"/>
      <c r="Z1183" s="728"/>
      <c r="AP1183" s="729"/>
      <c r="AQ1183" s="628"/>
      <c r="AR1183" s="628"/>
      <c r="AS1183" s="844"/>
      <c r="AT1183" s="628"/>
      <c r="AU1183" s="843" t="e">
        <f aca="false">IF($AT$44="region",IF($E1183=AU$762,$S1183,""),IF($G1183=AU$762,$S1183,""))</f>
        <v>#REF!</v>
      </c>
      <c r="AV1183" s="843" t="e">
        <f aca="false">IF($AT$44="Region",IF($E1183=AU$762,$T1183,""),IF($G1183=AU$762,$T1183,""))</f>
        <v>#REF!</v>
      </c>
      <c r="AW1183" s="628"/>
      <c r="AX1183" s="843" t="e">
        <f aca="false">IF($AT$44="region",IF($E1183=AX$762,$S1183,""),IF($G1183=AX$762,$S1183,""))</f>
        <v>#REF!</v>
      </c>
      <c r="AY1183" s="843" t="e">
        <f aca="false">IF($AT$44="Region",IF($E1183=AX$762,$T1183,""),IF($G1183=AX$762,$T1183,""))</f>
        <v>#REF!</v>
      </c>
      <c r="AZ1183" s="628"/>
      <c r="BA1183" s="843" t="e">
        <f aca="false">IF($AT$44="region",IF($E1183=BA$762,$S1183,""),IF($G1183=BA$762,$S1183,""))</f>
        <v>#REF!</v>
      </c>
      <c r="BB1183" s="843" t="e">
        <f aca="false">IF($AT$44="Region",IF($E1183=BA$762,$T1183,""),IF($G1183=BA$762,$T1183,""))</f>
        <v>#REF!</v>
      </c>
      <c r="BC1183" s="628"/>
      <c r="BD1183" s="843" t="e">
        <f aca="false">IF($AT$44="region",IF($E1183=BD$762,$S1183,""),IF($G1183=BD$762,$S1183,""))</f>
        <v>#REF!</v>
      </c>
      <c r="BE1183" s="843" t="e">
        <f aca="false">IF($AT$44="Region",IF($E1183=BD$762,$T1183,""),IF($G1183=BD$762,$T1183,""))</f>
        <v>#REF!</v>
      </c>
      <c r="BF1183" s="628"/>
      <c r="BG1183" s="843" t="e">
        <f aca="false">IF($AT$44="region",IF($E1183=BG$762,$S1183,""),IF($G1183=BG$762,$S1183,""))</f>
        <v>#REF!</v>
      </c>
      <c r="BH1183" s="843" t="e">
        <f aca="false">IF($AT$44="Region",IF($E1183=BG$762,$T1183,""),IF($G1183=BG$762,$T1183,""))</f>
        <v>#REF!</v>
      </c>
      <c r="BI1183" s="628"/>
      <c r="BJ1183" s="843" t="str">
        <f aca="false">IF($E1183=$BJ$47,S1183,"")</f>
        <v/>
      </c>
      <c r="BK1183" s="843" t="str">
        <f aca="false">IF($E1183=$BJ$47,T1183,"")</f>
        <v/>
      </c>
      <c r="BL1183" s="628"/>
      <c r="BM1183" s="843" t="str">
        <f aca="false">IF($E1183=$BM$47,S1183,"")</f>
        <v/>
      </c>
      <c r="BN1183" s="843" t="str">
        <f aca="false">IF($E1183=$BM$47,T1183,"")</f>
        <v/>
      </c>
      <c r="BO1183" s="628"/>
      <c r="BP1183" s="843" t="str">
        <f aca="false">IF($E1183=$BP$47,S1183,"")</f>
        <v/>
      </c>
      <c r="BQ1183" s="843" t="str">
        <f aca="false">IF($E1183=$BP$47,T1183,"")</f>
        <v/>
      </c>
      <c r="BR1183" s="628"/>
      <c r="BS1183" s="843" t="str">
        <f aca="false">IF($E1183=$BS$47,S1183,"")</f>
        <v/>
      </c>
      <c r="BT1183" s="843" t="str">
        <f aca="false">IF($E1183=$BS$47,T1183,"")</f>
        <v/>
      </c>
      <c r="BU1183" s="628"/>
      <c r="BV1183" s="729"/>
    </row>
    <row r="1184" s="667" customFormat="true" ht="15" hidden="false" customHeight="false" outlineLevel="0" collapsed="false">
      <c r="A1184" s="828" t="n">
        <v>7</v>
      </c>
      <c r="B1184" s="829" t="str">
        <f aca="false">CONCATENATE(E1184,": ",C1184)</f>
        <v>: </v>
      </c>
      <c r="C1184" s="830"/>
      <c r="D1184" s="830"/>
      <c r="E1184" s="831"/>
      <c r="F1184" s="830"/>
      <c r="G1184" s="831"/>
      <c r="H1184" s="832"/>
      <c r="I1184" s="830"/>
      <c r="J1184" s="830"/>
      <c r="K1184" s="833"/>
      <c r="L1184" s="834"/>
      <c r="M1184" s="835"/>
      <c r="N1184" s="837"/>
      <c r="O1184" s="837"/>
      <c r="P1184" s="833"/>
      <c r="Q1184" s="838"/>
      <c r="R1184" s="839"/>
      <c r="S1184" s="840" t="str">
        <f aca="false">IF(R1184="Y","",IF(AND(M1184="",K1184=""),"",IF(M1184="",K1184,M1184)))</f>
        <v/>
      </c>
      <c r="T1184" s="841" t="str">
        <f aca="false">IF(S1184="","",IF($S$1206="Y",U1184,IF(S1184&gt;=$S$1198-$AB$35*$S$1202,IF(S1184&lt;=$S$1198+$AB$35*$S$1202,S1184,""),"")))</f>
        <v/>
      </c>
      <c r="U1184" s="840" t="str">
        <f aca="false">IF(R1184="Y","",IF(AND(M1184="",K1184=""),"",IF(M1184="",K1184*O1184,M1184*O1184)))</f>
        <v/>
      </c>
      <c r="V1184" s="842" t="str">
        <f aca="false">IF(AND(N1184="",L1184=""),"",IF(N1184="",L1184,N1184))</f>
        <v/>
      </c>
      <c r="W1184" s="628"/>
      <c r="X1184" s="628"/>
      <c r="Z1184" s="728"/>
      <c r="AP1184" s="729"/>
      <c r="AQ1184" s="628"/>
      <c r="AR1184" s="628"/>
      <c r="AS1184" s="844"/>
      <c r="AT1184" s="628"/>
      <c r="AU1184" s="843" t="e">
        <f aca="false">IF($AT$44="region",IF($E1184=AU$762,$S1184,""),IF($G1184=AU$762,$S1184,""))</f>
        <v>#REF!</v>
      </c>
      <c r="AV1184" s="843" t="e">
        <f aca="false">IF($AT$44="Region",IF($E1184=AU$762,$T1184,""),IF($G1184=AU$762,$T1184,""))</f>
        <v>#REF!</v>
      </c>
      <c r="AW1184" s="628"/>
      <c r="AX1184" s="843" t="e">
        <f aca="false">IF($AT$44="region",IF($E1184=AX$762,$S1184,""),IF($G1184=AX$762,$S1184,""))</f>
        <v>#REF!</v>
      </c>
      <c r="AY1184" s="843" t="e">
        <f aca="false">IF($AT$44="Region",IF($E1184=AX$762,$T1184,""),IF($G1184=AX$762,$T1184,""))</f>
        <v>#REF!</v>
      </c>
      <c r="AZ1184" s="628"/>
      <c r="BA1184" s="843" t="e">
        <f aca="false">IF($AT$44="region",IF($E1184=BA$762,$S1184,""),IF($G1184=BA$762,$S1184,""))</f>
        <v>#REF!</v>
      </c>
      <c r="BB1184" s="843" t="e">
        <f aca="false">IF($AT$44="Region",IF($E1184=BA$762,$T1184,""),IF($G1184=BA$762,$T1184,""))</f>
        <v>#REF!</v>
      </c>
      <c r="BC1184" s="628"/>
      <c r="BD1184" s="843" t="e">
        <f aca="false">IF($AT$44="region",IF($E1184=BD$762,$S1184,""),IF($G1184=BD$762,$S1184,""))</f>
        <v>#REF!</v>
      </c>
      <c r="BE1184" s="843" t="e">
        <f aca="false">IF($AT$44="Region",IF($E1184=BD$762,$T1184,""),IF($G1184=BD$762,$T1184,""))</f>
        <v>#REF!</v>
      </c>
      <c r="BF1184" s="628"/>
      <c r="BG1184" s="843" t="e">
        <f aca="false">IF($AT$44="region",IF($E1184=BG$762,$S1184,""),IF($G1184=BG$762,$S1184,""))</f>
        <v>#REF!</v>
      </c>
      <c r="BH1184" s="843" t="e">
        <f aca="false">IF($AT$44="Region",IF($E1184=BG$762,$T1184,""),IF($G1184=BG$762,$T1184,""))</f>
        <v>#REF!</v>
      </c>
      <c r="BI1184" s="628"/>
      <c r="BJ1184" s="843" t="str">
        <f aca="false">IF($E1184=$BJ$47,S1184,"")</f>
        <v/>
      </c>
      <c r="BK1184" s="843" t="str">
        <f aca="false">IF($E1184=$BJ$47,T1184,"")</f>
        <v/>
      </c>
      <c r="BL1184" s="628"/>
      <c r="BM1184" s="843" t="str">
        <f aca="false">IF($E1184=$BM$47,S1184,"")</f>
        <v/>
      </c>
      <c r="BN1184" s="843" t="str">
        <f aca="false">IF($E1184=$BM$47,T1184,"")</f>
        <v/>
      </c>
      <c r="BO1184" s="628"/>
      <c r="BP1184" s="843" t="str">
        <f aca="false">IF($E1184=$BP$47,S1184,"")</f>
        <v/>
      </c>
      <c r="BQ1184" s="843" t="str">
        <f aca="false">IF($E1184=$BP$47,T1184,"")</f>
        <v/>
      </c>
      <c r="BR1184" s="628"/>
      <c r="BS1184" s="843" t="str">
        <f aca="false">IF($E1184=$BS$47,S1184,"")</f>
        <v/>
      </c>
      <c r="BT1184" s="843" t="str">
        <f aca="false">IF($E1184=$BS$47,T1184,"")</f>
        <v/>
      </c>
      <c r="BU1184" s="628"/>
      <c r="BV1184" s="729"/>
    </row>
    <row r="1185" s="667" customFormat="true" ht="15" hidden="false" customHeight="false" outlineLevel="0" collapsed="false">
      <c r="A1185" s="828" t="n">
        <v>8</v>
      </c>
      <c r="B1185" s="829" t="str">
        <f aca="false">CONCATENATE(E1185,": ",C1185)</f>
        <v>: </v>
      </c>
      <c r="C1185" s="830"/>
      <c r="D1185" s="830"/>
      <c r="E1185" s="831"/>
      <c r="F1185" s="830"/>
      <c r="G1185" s="831"/>
      <c r="H1185" s="832"/>
      <c r="I1185" s="830"/>
      <c r="J1185" s="830"/>
      <c r="K1185" s="833"/>
      <c r="L1185" s="834"/>
      <c r="M1185" s="835"/>
      <c r="N1185" s="837"/>
      <c r="O1185" s="837"/>
      <c r="P1185" s="833"/>
      <c r="Q1185" s="838"/>
      <c r="R1185" s="839"/>
      <c r="S1185" s="840" t="str">
        <f aca="false">IF(R1185="Y","",IF(AND(M1185="",K1185=""),"",IF(M1185="",K1185,M1185)))</f>
        <v/>
      </c>
      <c r="T1185" s="841" t="str">
        <f aca="false">IF(S1185="","",IF($S$1206="Y",U1185,IF(S1185&gt;=$S$1198-$AB$35*$S$1202,IF(S1185&lt;=$S$1198+$AB$35*$S$1202,S1185,""),"")))</f>
        <v/>
      </c>
      <c r="U1185" s="840" t="str">
        <f aca="false">IF(R1185="Y","",IF(AND(M1185="",K1185=""),"",IF(M1185="",K1185*O1185,M1185*O1185)))</f>
        <v/>
      </c>
      <c r="V1185" s="842" t="str">
        <f aca="false">IF(AND(N1185="",L1185=""),"",IF(N1185="",L1185,N1185))</f>
        <v/>
      </c>
      <c r="W1185" s="628"/>
      <c r="X1185" s="628"/>
      <c r="Z1185" s="728"/>
      <c r="AP1185" s="729"/>
      <c r="AQ1185" s="628"/>
      <c r="AR1185" s="628"/>
      <c r="AS1185" s="844"/>
      <c r="AT1185" s="628"/>
      <c r="AU1185" s="843" t="e">
        <f aca="false">IF($AT$44="region",IF($E1185=AU$762,$S1185,""),IF($G1185=AU$762,$S1185,""))</f>
        <v>#REF!</v>
      </c>
      <c r="AV1185" s="843" t="e">
        <f aca="false">IF($AT$44="Region",IF($E1185=AU$762,$T1185,""),IF($G1185=AU$762,$T1185,""))</f>
        <v>#REF!</v>
      </c>
      <c r="AW1185" s="628"/>
      <c r="AX1185" s="843" t="e">
        <f aca="false">IF($AT$44="region",IF($E1185=AX$762,$S1185,""),IF($G1185=AX$762,$S1185,""))</f>
        <v>#REF!</v>
      </c>
      <c r="AY1185" s="843" t="e">
        <f aca="false">IF($AT$44="Region",IF($E1185=AX$762,$T1185,""),IF($G1185=AX$762,$T1185,""))</f>
        <v>#REF!</v>
      </c>
      <c r="AZ1185" s="628"/>
      <c r="BA1185" s="843" t="e">
        <f aca="false">IF($AT$44="region",IF($E1185=BA$762,$S1185,""),IF($G1185=BA$762,$S1185,""))</f>
        <v>#REF!</v>
      </c>
      <c r="BB1185" s="843" t="e">
        <f aca="false">IF($AT$44="Region",IF($E1185=BA$762,$T1185,""),IF($G1185=BA$762,$T1185,""))</f>
        <v>#REF!</v>
      </c>
      <c r="BC1185" s="628"/>
      <c r="BD1185" s="843" t="e">
        <f aca="false">IF($AT$44="region",IF($E1185=BD$762,$S1185,""),IF($G1185=BD$762,$S1185,""))</f>
        <v>#REF!</v>
      </c>
      <c r="BE1185" s="843" t="e">
        <f aca="false">IF($AT$44="Region",IF($E1185=BD$762,$T1185,""),IF($G1185=BD$762,$T1185,""))</f>
        <v>#REF!</v>
      </c>
      <c r="BF1185" s="628"/>
      <c r="BG1185" s="843" t="e">
        <f aca="false">IF($AT$44="region",IF($E1185=BG$762,$S1185,""),IF($G1185=BG$762,$S1185,""))</f>
        <v>#REF!</v>
      </c>
      <c r="BH1185" s="843" t="e">
        <f aca="false">IF($AT$44="Region",IF($E1185=BG$762,$T1185,""),IF($G1185=BG$762,$T1185,""))</f>
        <v>#REF!</v>
      </c>
      <c r="BI1185" s="628"/>
      <c r="BJ1185" s="843" t="str">
        <f aca="false">IF($E1185=$BJ$47,S1185,"")</f>
        <v/>
      </c>
      <c r="BK1185" s="843" t="str">
        <f aca="false">IF($E1185=$BJ$47,T1185,"")</f>
        <v/>
      </c>
      <c r="BL1185" s="628"/>
      <c r="BM1185" s="843" t="str">
        <f aca="false">IF($E1185=$BM$47,S1185,"")</f>
        <v/>
      </c>
      <c r="BN1185" s="843" t="str">
        <f aca="false">IF($E1185=$BM$47,T1185,"")</f>
        <v/>
      </c>
      <c r="BO1185" s="628"/>
      <c r="BP1185" s="843" t="str">
        <f aca="false">IF($E1185=$BP$47,S1185,"")</f>
        <v/>
      </c>
      <c r="BQ1185" s="843" t="str">
        <f aca="false">IF($E1185=$BP$47,T1185,"")</f>
        <v/>
      </c>
      <c r="BR1185" s="628"/>
      <c r="BS1185" s="843" t="str">
        <f aca="false">IF($E1185=$BS$47,S1185,"")</f>
        <v/>
      </c>
      <c r="BT1185" s="843" t="str">
        <f aca="false">IF($E1185=$BS$47,T1185,"")</f>
        <v/>
      </c>
      <c r="BU1185" s="628"/>
      <c r="BV1185" s="729"/>
    </row>
    <row r="1186" s="667" customFormat="true" ht="15" hidden="false" customHeight="false" outlineLevel="0" collapsed="false">
      <c r="A1186" s="828" t="n">
        <v>9</v>
      </c>
      <c r="B1186" s="829" t="str">
        <f aca="false">CONCATENATE(E1186,": ",C1186)</f>
        <v>: </v>
      </c>
      <c r="C1186" s="830"/>
      <c r="D1186" s="830"/>
      <c r="E1186" s="831"/>
      <c r="F1186" s="830"/>
      <c r="G1186" s="831"/>
      <c r="H1186" s="832"/>
      <c r="I1186" s="830"/>
      <c r="J1186" s="830"/>
      <c r="K1186" s="833"/>
      <c r="L1186" s="834"/>
      <c r="M1186" s="835"/>
      <c r="N1186" s="837"/>
      <c r="O1186" s="837"/>
      <c r="P1186" s="833"/>
      <c r="Q1186" s="838"/>
      <c r="R1186" s="839"/>
      <c r="S1186" s="840" t="str">
        <f aca="false">IF(R1186="Y","",IF(AND(M1186="",K1186=""),"",IF(M1186="",K1186,M1186)))</f>
        <v/>
      </c>
      <c r="T1186" s="841" t="str">
        <f aca="false">IF(S1186="","",IF($S$1206="Y",U1186,IF(S1186&gt;=$S$1198-$AB$35*$S$1202,IF(S1186&lt;=$S$1198+$AB$35*$S$1202,S1186,""),"")))</f>
        <v/>
      </c>
      <c r="U1186" s="840" t="str">
        <f aca="false">IF(R1186="Y","",IF(AND(M1186="",K1186=""),"",IF(M1186="",K1186*O1186,M1186*O1186)))</f>
        <v/>
      </c>
      <c r="V1186" s="842" t="str">
        <f aca="false">IF(AND(N1186="",L1186=""),"",IF(N1186="",L1186,N1186))</f>
        <v/>
      </c>
      <c r="W1186" s="628"/>
      <c r="X1186" s="628"/>
      <c r="Z1186" s="728"/>
      <c r="AP1186" s="729"/>
      <c r="AQ1186" s="628"/>
      <c r="AR1186" s="628"/>
      <c r="AS1186" s="844"/>
      <c r="AT1186" s="628"/>
      <c r="AU1186" s="843" t="e">
        <f aca="false">IF($AT$44="region",IF($E1186=AU$762,$S1186,""),IF($G1186=AU$762,$S1186,""))</f>
        <v>#REF!</v>
      </c>
      <c r="AV1186" s="843" t="e">
        <f aca="false">IF($AT$44="Region",IF($E1186=AU$762,$T1186,""),IF($G1186=AU$762,$T1186,""))</f>
        <v>#REF!</v>
      </c>
      <c r="AW1186" s="628"/>
      <c r="AX1186" s="843" t="e">
        <f aca="false">IF($AT$44="region",IF($E1186=AX$762,$S1186,""),IF($G1186=AX$762,$S1186,""))</f>
        <v>#REF!</v>
      </c>
      <c r="AY1186" s="843" t="e">
        <f aca="false">IF($AT$44="Region",IF($E1186=AX$762,$T1186,""),IF($G1186=AX$762,$T1186,""))</f>
        <v>#REF!</v>
      </c>
      <c r="AZ1186" s="628"/>
      <c r="BA1186" s="843" t="e">
        <f aca="false">IF($AT$44="region",IF($E1186=BA$762,$S1186,""),IF($G1186=BA$762,$S1186,""))</f>
        <v>#REF!</v>
      </c>
      <c r="BB1186" s="843" t="e">
        <f aca="false">IF($AT$44="Region",IF($E1186=BA$762,$T1186,""),IF($G1186=BA$762,$T1186,""))</f>
        <v>#REF!</v>
      </c>
      <c r="BC1186" s="628"/>
      <c r="BD1186" s="843" t="e">
        <f aca="false">IF($AT$44="region",IF($E1186=BD$762,$S1186,""),IF($G1186=BD$762,$S1186,""))</f>
        <v>#REF!</v>
      </c>
      <c r="BE1186" s="843" t="e">
        <f aca="false">IF($AT$44="Region",IF($E1186=BD$762,$T1186,""),IF($G1186=BD$762,$T1186,""))</f>
        <v>#REF!</v>
      </c>
      <c r="BF1186" s="628"/>
      <c r="BG1186" s="843" t="e">
        <f aca="false">IF($AT$44="region",IF($E1186=BG$762,$S1186,""),IF($G1186=BG$762,$S1186,""))</f>
        <v>#REF!</v>
      </c>
      <c r="BH1186" s="843" t="e">
        <f aca="false">IF($AT$44="Region",IF($E1186=BG$762,$T1186,""),IF($G1186=BG$762,$T1186,""))</f>
        <v>#REF!</v>
      </c>
      <c r="BI1186" s="628"/>
      <c r="BJ1186" s="843" t="str">
        <f aca="false">IF($E1186=$BJ$47,S1186,"")</f>
        <v/>
      </c>
      <c r="BK1186" s="843" t="str">
        <f aca="false">IF($E1186=$BJ$47,T1186,"")</f>
        <v/>
      </c>
      <c r="BL1186" s="628"/>
      <c r="BM1186" s="843" t="str">
        <f aca="false">IF($E1186=$BM$47,S1186,"")</f>
        <v/>
      </c>
      <c r="BN1186" s="843" t="str">
        <f aca="false">IF($E1186=$BM$47,T1186,"")</f>
        <v/>
      </c>
      <c r="BO1186" s="628"/>
      <c r="BP1186" s="843" t="str">
        <f aca="false">IF($E1186=$BP$47,S1186,"")</f>
        <v/>
      </c>
      <c r="BQ1186" s="843" t="str">
        <f aca="false">IF($E1186=$BP$47,T1186,"")</f>
        <v/>
      </c>
      <c r="BR1186" s="628"/>
      <c r="BS1186" s="843" t="str">
        <f aca="false">IF($E1186=$BS$47,S1186,"")</f>
        <v/>
      </c>
      <c r="BT1186" s="843" t="str">
        <f aca="false">IF($E1186=$BS$47,T1186,"")</f>
        <v/>
      </c>
      <c r="BU1186" s="628"/>
      <c r="BV1186" s="729"/>
    </row>
    <row r="1187" s="667" customFormat="true" ht="15" hidden="false" customHeight="false" outlineLevel="0" collapsed="false">
      <c r="A1187" s="828" t="n">
        <v>10</v>
      </c>
      <c r="B1187" s="829" t="str">
        <f aca="false">CONCATENATE(E1187,": ",C1187)</f>
        <v>: </v>
      </c>
      <c r="C1187" s="830"/>
      <c r="D1187" s="830"/>
      <c r="E1187" s="831"/>
      <c r="F1187" s="830"/>
      <c r="G1187" s="831"/>
      <c r="H1187" s="832"/>
      <c r="I1187" s="830"/>
      <c r="J1187" s="830"/>
      <c r="K1187" s="833"/>
      <c r="L1187" s="834"/>
      <c r="M1187" s="835"/>
      <c r="N1187" s="837"/>
      <c r="O1187" s="837"/>
      <c r="P1187" s="833"/>
      <c r="Q1187" s="838"/>
      <c r="R1187" s="839"/>
      <c r="S1187" s="840" t="str">
        <f aca="false">IF(R1187="Y","",IF(AND(M1187="",K1187=""),"",IF(M1187="",K1187,M1187)))</f>
        <v/>
      </c>
      <c r="T1187" s="841" t="str">
        <f aca="false">IF(S1187="","",IF($S$1206="Y",U1187,IF(S1187&gt;=$S$1198-$AB$35*$S$1202,IF(S1187&lt;=$S$1198+$AB$35*$S$1202,S1187,""),"")))</f>
        <v/>
      </c>
      <c r="U1187" s="840" t="str">
        <f aca="false">IF(R1187="Y","",IF(AND(M1187="",K1187=""),"",IF(M1187="",K1187*O1187,M1187*O1187)))</f>
        <v/>
      </c>
      <c r="V1187" s="842" t="str">
        <f aca="false">IF(AND(N1187="",L1187=""),"",IF(N1187="",L1187,N1187))</f>
        <v/>
      </c>
      <c r="W1187" s="628"/>
      <c r="X1187" s="628"/>
      <c r="Z1187" s="728"/>
      <c r="AP1187" s="729"/>
      <c r="AQ1187" s="628"/>
      <c r="AR1187" s="628"/>
      <c r="AS1187" s="844"/>
      <c r="AT1187" s="628"/>
      <c r="AU1187" s="843" t="e">
        <f aca="false">IF($AT$44="region",IF($E1187=AU$762,$S1187,""),IF($G1187=AU$762,$S1187,""))</f>
        <v>#REF!</v>
      </c>
      <c r="AV1187" s="843" t="e">
        <f aca="false">IF($AT$44="Region",IF($E1187=AU$762,$T1187,""),IF($G1187=AU$762,$T1187,""))</f>
        <v>#REF!</v>
      </c>
      <c r="AW1187" s="628"/>
      <c r="AX1187" s="843" t="e">
        <f aca="false">IF($AT$44="region",IF($E1187=AX$762,$S1187,""),IF($G1187=AX$762,$S1187,""))</f>
        <v>#REF!</v>
      </c>
      <c r="AY1187" s="843" t="e">
        <f aca="false">IF($AT$44="Region",IF($E1187=AX$762,$T1187,""),IF($G1187=AX$762,$T1187,""))</f>
        <v>#REF!</v>
      </c>
      <c r="AZ1187" s="628"/>
      <c r="BA1187" s="843" t="e">
        <f aca="false">IF($AT$44="region",IF($E1187=BA$762,$S1187,""),IF($G1187=BA$762,$S1187,""))</f>
        <v>#REF!</v>
      </c>
      <c r="BB1187" s="843" t="e">
        <f aca="false">IF($AT$44="Region",IF($E1187=BA$762,$T1187,""),IF($G1187=BA$762,$T1187,""))</f>
        <v>#REF!</v>
      </c>
      <c r="BC1187" s="628"/>
      <c r="BD1187" s="843" t="e">
        <f aca="false">IF($AT$44="region",IF($E1187=BD$762,$S1187,""),IF($G1187=BD$762,$S1187,""))</f>
        <v>#REF!</v>
      </c>
      <c r="BE1187" s="843" t="e">
        <f aca="false">IF($AT$44="Region",IF($E1187=BD$762,$T1187,""),IF($G1187=BD$762,$T1187,""))</f>
        <v>#REF!</v>
      </c>
      <c r="BF1187" s="628"/>
      <c r="BG1187" s="843" t="e">
        <f aca="false">IF($AT$44="region",IF($E1187=BG$762,$S1187,""),IF($G1187=BG$762,$S1187,""))</f>
        <v>#REF!</v>
      </c>
      <c r="BH1187" s="843" t="e">
        <f aca="false">IF($AT$44="Region",IF($E1187=BG$762,$T1187,""),IF($G1187=BG$762,$T1187,""))</f>
        <v>#REF!</v>
      </c>
      <c r="BI1187" s="628"/>
      <c r="BJ1187" s="843" t="str">
        <f aca="false">IF($E1187=$BJ$47,S1187,"")</f>
        <v/>
      </c>
      <c r="BK1187" s="843" t="str">
        <f aca="false">IF($E1187=$BJ$47,T1187,"")</f>
        <v/>
      </c>
      <c r="BL1187" s="628"/>
      <c r="BM1187" s="843" t="str">
        <f aca="false">IF($E1187=$BM$47,S1187,"")</f>
        <v/>
      </c>
      <c r="BN1187" s="843" t="str">
        <f aca="false">IF($E1187=$BM$47,T1187,"")</f>
        <v/>
      </c>
      <c r="BO1187" s="628"/>
      <c r="BP1187" s="843" t="str">
        <f aca="false">IF($E1187=$BP$47,S1187,"")</f>
        <v/>
      </c>
      <c r="BQ1187" s="843" t="str">
        <f aca="false">IF($E1187=$BP$47,T1187,"")</f>
        <v/>
      </c>
      <c r="BR1187" s="628"/>
      <c r="BS1187" s="843" t="str">
        <f aca="false">IF($E1187=$BS$47,S1187,"")</f>
        <v/>
      </c>
      <c r="BT1187" s="843" t="str">
        <f aca="false">IF($E1187=$BS$47,T1187,"")</f>
        <v/>
      </c>
      <c r="BU1187" s="628"/>
      <c r="BV1187" s="729"/>
    </row>
    <row r="1188" s="667" customFormat="true" ht="15" hidden="false" customHeight="false" outlineLevel="0" collapsed="false">
      <c r="A1188" s="828" t="n">
        <v>11</v>
      </c>
      <c r="B1188" s="829" t="str">
        <f aca="false">CONCATENATE(E1188,": ",C1188)</f>
        <v>: </v>
      </c>
      <c r="C1188" s="830"/>
      <c r="D1188" s="830"/>
      <c r="E1188" s="831"/>
      <c r="F1188" s="830"/>
      <c r="G1188" s="831"/>
      <c r="H1188" s="832"/>
      <c r="I1188" s="830"/>
      <c r="J1188" s="830"/>
      <c r="K1188" s="833"/>
      <c r="L1188" s="834"/>
      <c r="M1188" s="835"/>
      <c r="N1188" s="837"/>
      <c r="O1188" s="837"/>
      <c r="P1188" s="833"/>
      <c r="Q1188" s="838"/>
      <c r="R1188" s="839"/>
      <c r="S1188" s="840" t="str">
        <f aca="false">IF(R1188="Y","",IF(AND(M1188="",K1188=""),"",IF(M1188="",K1188,M1188)))</f>
        <v/>
      </c>
      <c r="T1188" s="841" t="str">
        <f aca="false">IF(S1188="","",IF($S$1206="Y",U1188,IF(S1188&gt;=$S$1198-$AB$35*$S$1202,IF(S1188&lt;=$S$1198+$AB$35*$S$1202,S1188,""),"")))</f>
        <v/>
      </c>
      <c r="U1188" s="840" t="str">
        <f aca="false">IF(R1188="Y","",IF(AND(M1188="",K1188=""),"",IF(M1188="",K1188*O1188,M1188*O1188)))</f>
        <v/>
      </c>
      <c r="V1188" s="842" t="str">
        <f aca="false">IF(AND(N1188="",L1188=""),"",IF(N1188="",L1188,N1188))</f>
        <v/>
      </c>
      <c r="W1188" s="628"/>
      <c r="X1188" s="628"/>
      <c r="Z1188" s="728"/>
      <c r="AP1188" s="729"/>
      <c r="AQ1188" s="628"/>
      <c r="AR1188" s="628"/>
      <c r="AS1188" s="844"/>
      <c r="AT1188" s="628"/>
      <c r="AU1188" s="843" t="e">
        <f aca="false">IF($AT$44="region",IF($E1188=AU$762,$S1188,""),IF($G1188=AU$762,$S1188,""))</f>
        <v>#REF!</v>
      </c>
      <c r="AV1188" s="843" t="e">
        <f aca="false">IF($AT$44="Region",IF($E1188=AU$762,$T1188,""),IF($G1188=AU$762,$T1188,""))</f>
        <v>#REF!</v>
      </c>
      <c r="AW1188" s="628"/>
      <c r="AX1188" s="843" t="e">
        <f aca="false">IF($AT$44="region",IF($E1188=AX$762,$S1188,""),IF($G1188=AX$762,$S1188,""))</f>
        <v>#REF!</v>
      </c>
      <c r="AY1188" s="843" t="e">
        <f aca="false">IF($AT$44="Region",IF($E1188=AX$762,$T1188,""),IF($G1188=AX$762,$T1188,""))</f>
        <v>#REF!</v>
      </c>
      <c r="AZ1188" s="628"/>
      <c r="BA1188" s="843" t="e">
        <f aca="false">IF($AT$44="region",IF($E1188=BA$762,$S1188,""),IF($G1188=BA$762,$S1188,""))</f>
        <v>#REF!</v>
      </c>
      <c r="BB1188" s="843" t="e">
        <f aca="false">IF($AT$44="Region",IF($E1188=BA$762,$T1188,""),IF($G1188=BA$762,$T1188,""))</f>
        <v>#REF!</v>
      </c>
      <c r="BC1188" s="628"/>
      <c r="BD1188" s="843" t="e">
        <f aca="false">IF($AT$44="region",IF($E1188=BD$762,$S1188,""),IF($G1188=BD$762,$S1188,""))</f>
        <v>#REF!</v>
      </c>
      <c r="BE1188" s="843" t="e">
        <f aca="false">IF($AT$44="Region",IF($E1188=BD$762,$T1188,""),IF($G1188=BD$762,$T1188,""))</f>
        <v>#REF!</v>
      </c>
      <c r="BF1188" s="628"/>
      <c r="BG1188" s="843" t="e">
        <f aca="false">IF($AT$44="region",IF($E1188=BG$762,$S1188,""),IF($G1188=BG$762,$S1188,""))</f>
        <v>#REF!</v>
      </c>
      <c r="BH1188" s="843" t="e">
        <f aca="false">IF($AT$44="Region",IF($E1188=BG$762,$T1188,""),IF($G1188=BG$762,$T1188,""))</f>
        <v>#REF!</v>
      </c>
      <c r="BI1188" s="628"/>
      <c r="BJ1188" s="843" t="str">
        <f aca="false">IF($E1188=$BJ$47,S1188,"")</f>
        <v/>
      </c>
      <c r="BK1188" s="843" t="str">
        <f aca="false">IF($E1188=$BJ$47,T1188,"")</f>
        <v/>
      </c>
      <c r="BL1188" s="628"/>
      <c r="BM1188" s="843" t="str">
        <f aca="false">IF($E1188=$BM$47,S1188,"")</f>
        <v/>
      </c>
      <c r="BN1188" s="843" t="str">
        <f aca="false">IF($E1188=$BM$47,T1188,"")</f>
        <v/>
      </c>
      <c r="BO1188" s="628"/>
      <c r="BP1188" s="843" t="str">
        <f aca="false">IF($E1188=$BP$47,S1188,"")</f>
        <v/>
      </c>
      <c r="BQ1188" s="843" t="str">
        <f aca="false">IF($E1188=$BP$47,T1188,"")</f>
        <v/>
      </c>
      <c r="BR1188" s="628"/>
      <c r="BS1188" s="843" t="str">
        <f aca="false">IF($E1188=$BS$47,S1188,"")</f>
        <v/>
      </c>
      <c r="BT1188" s="843" t="str">
        <f aca="false">IF($E1188=$BS$47,T1188,"")</f>
        <v/>
      </c>
      <c r="BU1188" s="628"/>
      <c r="BV1188" s="729"/>
    </row>
    <row r="1189" s="667" customFormat="true" ht="15" hidden="false" customHeight="false" outlineLevel="0" collapsed="false">
      <c r="A1189" s="828" t="n">
        <v>12</v>
      </c>
      <c r="B1189" s="829" t="str">
        <f aca="false">CONCATENATE(E1189,": ",C1189)</f>
        <v>: </v>
      </c>
      <c r="C1189" s="830"/>
      <c r="D1189" s="830"/>
      <c r="E1189" s="831"/>
      <c r="F1189" s="830"/>
      <c r="G1189" s="831"/>
      <c r="H1189" s="832"/>
      <c r="I1189" s="830"/>
      <c r="J1189" s="830"/>
      <c r="K1189" s="833"/>
      <c r="L1189" s="834"/>
      <c r="M1189" s="835"/>
      <c r="N1189" s="837"/>
      <c r="O1189" s="837"/>
      <c r="P1189" s="833"/>
      <c r="Q1189" s="838"/>
      <c r="R1189" s="839"/>
      <c r="S1189" s="840" t="str">
        <f aca="false">IF(R1189="Y","",IF(AND(M1189="",K1189=""),"",IF(M1189="",K1189,M1189)))</f>
        <v/>
      </c>
      <c r="T1189" s="841" t="str">
        <f aca="false">IF(S1189="","",IF($S$1206="Y",U1189,IF(S1189&gt;=$S$1198-$AB$35*$S$1202,IF(S1189&lt;=$S$1198+$AB$35*$S$1202,S1189,""),"")))</f>
        <v/>
      </c>
      <c r="U1189" s="840" t="str">
        <f aca="false">IF(R1189="Y","",IF(AND(M1189="",K1189=""),"",IF(M1189="",K1189*O1189,M1189*O1189)))</f>
        <v/>
      </c>
      <c r="V1189" s="842" t="str">
        <f aca="false">IF(AND(N1189="",L1189=""),"",IF(N1189="",L1189,N1189))</f>
        <v/>
      </c>
      <c r="W1189" s="628"/>
      <c r="X1189" s="628"/>
      <c r="Z1189" s="728"/>
      <c r="AP1189" s="729"/>
      <c r="AQ1189" s="628"/>
      <c r="AR1189" s="628"/>
      <c r="AS1189" s="844"/>
      <c r="AT1189" s="628"/>
      <c r="AU1189" s="843" t="e">
        <f aca="false">IF($AT$44="region",IF($E1189=AU$762,$S1189,""),IF($G1189=AU$762,$S1189,""))</f>
        <v>#REF!</v>
      </c>
      <c r="AV1189" s="843" t="e">
        <f aca="false">IF($AT$44="Region",IF($E1189=AU$762,$T1189,""),IF($G1189=AU$762,$T1189,""))</f>
        <v>#REF!</v>
      </c>
      <c r="AW1189" s="628"/>
      <c r="AX1189" s="843" t="e">
        <f aca="false">IF($AT$44="region",IF($E1189=AX$762,$S1189,""),IF($G1189=AX$762,$S1189,""))</f>
        <v>#REF!</v>
      </c>
      <c r="AY1189" s="843" t="e">
        <f aca="false">IF($AT$44="Region",IF($E1189=AX$762,$T1189,""),IF($G1189=AX$762,$T1189,""))</f>
        <v>#REF!</v>
      </c>
      <c r="AZ1189" s="628"/>
      <c r="BA1189" s="843" t="e">
        <f aca="false">IF($AT$44="region",IF($E1189=BA$762,$S1189,""),IF($G1189=BA$762,$S1189,""))</f>
        <v>#REF!</v>
      </c>
      <c r="BB1189" s="843" t="e">
        <f aca="false">IF($AT$44="Region",IF($E1189=BA$762,$T1189,""),IF($G1189=BA$762,$T1189,""))</f>
        <v>#REF!</v>
      </c>
      <c r="BC1189" s="628"/>
      <c r="BD1189" s="843" t="e">
        <f aca="false">IF($AT$44="region",IF($E1189=BD$762,$S1189,""),IF($G1189=BD$762,$S1189,""))</f>
        <v>#REF!</v>
      </c>
      <c r="BE1189" s="843" t="e">
        <f aca="false">IF($AT$44="Region",IF($E1189=BD$762,$T1189,""),IF($G1189=BD$762,$T1189,""))</f>
        <v>#REF!</v>
      </c>
      <c r="BF1189" s="628"/>
      <c r="BG1189" s="843" t="e">
        <f aca="false">IF($AT$44="region",IF($E1189=BG$762,$S1189,""),IF($G1189=BG$762,$S1189,""))</f>
        <v>#REF!</v>
      </c>
      <c r="BH1189" s="843" t="e">
        <f aca="false">IF($AT$44="Region",IF($E1189=BG$762,$T1189,""),IF($G1189=BG$762,$T1189,""))</f>
        <v>#REF!</v>
      </c>
      <c r="BI1189" s="628"/>
      <c r="BJ1189" s="843" t="str">
        <f aca="false">IF($E1189=$BJ$47,S1189,"")</f>
        <v/>
      </c>
      <c r="BK1189" s="843" t="str">
        <f aca="false">IF($E1189=$BJ$47,T1189,"")</f>
        <v/>
      </c>
      <c r="BL1189" s="628"/>
      <c r="BM1189" s="843" t="str">
        <f aca="false">IF($E1189=$BM$47,S1189,"")</f>
        <v/>
      </c>
      <c r="BN1189" s="843" t="str">
        <f aca="false">IF($E1189=$BM$47,T1189,"")</f>
        <v/>
      </c>
      <c r="BO1189" s="628"/>
      <c r="BP1189" s="843" t="str">
        <f aca="false">IF($E1189=$BP$47,S1189,"")</f>
        <v/>
      </c>
      <c r="BQ1189" s="843" t="str">
        <f aca="false">IF($E1189=$BP$47,T1189,"")</f>
        <v/>
      </c>
      <c r="BR1189" s="628"/>
      <c r="BS1189" s="843" t="str">
        <f aca="false">IF($E1189=$BS$47,S1189,"")</f>
        <v/>
      </c>
      <c r="BT1189" s="843" t="str">
        <f aca="false">IF($E1189=$BS$47,T1189,"")</f>
        <v/>
      </c>
      <c r="BU1189" s="628"/>
      <c r="BV1189" s="729"/>
    </row>
    <row r="1190" s="667" customFormat="true" ht="15" hidden="false" customHeight="false" outlineLevel="0" collapsed="false">
      <c r="A1190" s="828" t="n">
        <v>13</v>
      </c>
      <c r="B1190" s="829" t="str">
        <f aca="false">CONCATENATE(E1190,": ",C1190)</f>
        <v>: </v>
      </c>
      <c r="C1190" s="830"/>
      <c r="D1190" s="830"/>
      <c r="E1190" s="831"/>
      <c r="F1190" s="830"/>
      <c r="G1190" s="831"/>
      <c r="H1190" s="832"/>
      <c r="I1190" s="830"/>
      <c r="J1190" s="830"/>
      <c r="K1190" s="833"/>
      <c r="L1190" s="834"/>
      <c r="M1190" s="833"/>
      <c r="N1190" s="837"/>
      <c r="O1190" s="837"/>
      <c r="P1190" s="833"/>
      <c r="Q1190" s="838"/>
      <c r="R1190" s="839"/>
      <c r="S1190" s="840" t="str">
        <f aca="false">IF(R1190="Y","",IF(AND(M1190="",K1190=""),"",IF(M1190="",K1190,M1190)))</f>
        <v/>
      </c>
      <c r="T1190" s="841" t="str">
        <f aca="false">IF(S1190="","",IF($S$1206="Y",U1190,IF(S1190&gt;=$S$1198-$AB$35*$S$1202,IF(S1190&lt;=$S$1198+$AB$35*$S$1202,S1190,""),"")))</f>
        <v/>
      </c>
      <c r="U1190" s="840" t="str">
        <f aca="false">IF(R1190="Y","",IF(AND(M1190="",K1190=""),"",IF(M1190="",K1190*O1190,M1190*O1190)))</f>
        <v/>
      </c>
      <c r="V1190" s="842" t="str">
        <f aca="false">IF(AND(N1190="",L1190=""),"",IF(N1190="",L1190,N1190))</f>
        <v/>
      </c>
      <c r="W1190" s="628"/>
      <c r="X1190" s="628"/>
      <c r="Z1190" s="728"/>
      <c r="AP1190" s="729"/>
      <c r="AQ1190" s="628"/>
      <c r="AR1190" s="628"/>
      <c r="AS1190" s="844"/>
      <c r="AT1190" s="628"/>
      <c r="AU1190" s="843" t="e">
        <f aca="false">IF($AT$44="region",IF($E1190=AU$762,$S1190,""),IF($G1190=AU$762,$S1190,""))</f>
        <v>#REF!</v>
      </c>
      <c r="AV1190" s="843" t="e">
        <f aca="false">IF($AT$44="Region",IF($E1190=AU$762,$T1190,""),IF($G1190=AU$762,$T1190,""))</f>
        <v>#REF!</v>
      </c>
      <c r="AW1190" s="628"/>
      <c r="AX1190" s="843" t="e">
        <f aca="false">IF($AT$44="region",IF($E1190=AX$762,$S1190,""),IF($G1190=AX$762,$S1190,""))</f>
        <v>#REF!</v>
      </c>
      <c r="AY1190" s="843" t="e">
        <f aca="false">IF($AT$44="Region",IF($E1190=AX$762,$T1190,""),IF($G1190=AX$762,$T1190,""))</f>
        <v>#REF!</v>
      </c>
      <c r="AZ1190" s="628"/>
      <c r="BA1190" s="843" t="e">
        <f aca="false">IF($AT$44="region",IF($E1190=BA$762,$S1190,""),IF($G1190=BA$762,$S1190,""))</f>
        <v>#REF!</v>
      </c>
      <c r="BB1190" s="843" t="e">
        <f aca="false">IF($AT$44="Region",IF($E1190=BA$762,$T1190,""),IF($G1190=BA$762,$T1190,""))</f>
        <v>#REF!</v>
      </c>
      <c r="BC1190" s="628"/>
      <c r="BD1190" s="843" t="e">
        <f aca="false">IF($AT$44="region",IF($E1190=BD$762,$S1190,""),IF($G1190=BD$762,$S1190,""))</f>
        <v>#REF!</v>
      </c>
      <c r="BE1190" s="843" t="e">
        <f aca="false">IF($AT$44="Region",IF($E1190=BD$762,$T1190,""),IF($G1190=BD$762,$T1190,""))</f>
        <v>#REF!</v>
      </c>
      <c r="BF1190" s="628"/>
      <c r="BG1190" s="843" t="e">
        <f aca="false">IF($AT$44="region",IF($E1190=BG$762,$S1190,""),IF($G1190=BG$762,$S1190,""))</f>
        <v>#REF!</v>
      </c>
      <c r="BH1190" s="843" t="e">
        <f aca="false">IF($AT$44="Region",IF($E1190=BG$762,$T1190,""),IF($G1190=BG$762,$T1190,""))</f>
        <v>#REF!</v>
      </c>
      <c r="BI1190" s="628"/>
      <c r="BJ1190" s="843" t="str">
        <f aca="false">IF($E1190=$BJ$47,S1190,"")</f>
        <v/>
      </c>
      <c r="BK1190" s="843" t="str">
        <f aca="false">IF($E1190=$BJ$47,T1190,"")</f>
        <v/>
      </c>
      <c r="BL1190" s="628"/>
      <c r="BM1190" s="843" t="str">
        <f aca="false">IF($E1190=$BM$47,S1190,"")</f>
        <v/>
      </c>
      <c r="BN1190" s="843" t="str">
        <f aca="false">IF($E1190=$BM$47,T1190,"")</f>
        <v/>
      </c>
      <c r="BO1190" s="628"/>
      <c r="BP1190" s="843" t="str">
        <f aca="false">IF($E1190=$BP$47,S1190,"")</f>
        <v/>
      </c>
      <c r="BQ1190" s="843" t="str">
        <f aca="false">IF($E1190=$BP$47,T1190,"")</f>
        <v/>
      </c>
      <c r="BR1190" s="628"/>
      <c r="BS1190" s="843" t="str">
        <f aca="false">IF($E1190=$BS$47,S1190,"")</f>
        <v/>
      </c>
      <c r="BT1190" s="843" t="str">
        <f aca="false">IF($E1190=$BS$47,T1190,"")</f>
        <v/>
      </c>
      <c r="BU1190" s="628"/>
      <c r="BV1190" s="729"/>
    </row>
    <row r="1191" s="667" customFormat="true" ht="15" hidden="false" customHeight="false" outlineLevel="0" collapsed="false">
      <c r="A1191" s="828" t="n">
        <v>14</v>
      </c>
      <c r="B1191" s="829" t="str">
        <f aca="false">CONCATENATE(E1191,": ",C1191)</f>
        <v>: </v>
      </c>
      <c r="C1191" s="830"/>
      <c r="D1191" s="830"/>
      <c r="E1191" s="831"/>
      <c r="F1191" s="830"/>
      <c r="G1191" s="831"/>
      <c r="H1191" s="832"/>
      <c r="I1191" s="830"/>
      <c r="J1191" s="830"/>
      <c r="K1191" s="833"/>
      <c r="L1191" s="834"/>
      <c r="M1191" s="833"/>
      <c r="N1191" s="837"/>
      <c r="O1191" s="837"/>
      <c r="P1191" s="833"/>
      <c r="Q1191" s="838"/>
      <c r="R1191" s="839"/>
      <c r="S1191" s="840" t="str">
        <f aca="false">IF(R1191="Y","",IF(AND(M1191="",K1191=""),"",IF(M1191="",K1191,M1191)))</f>
        <v/>
      </c>
      <c r="T1191" s="841" t="str">
        <f aca="false">IF(S1191="","",IF($S$1206="Y",U1191,IF(S1191&gt;=$S$1198-$AB$35*$S$1202,IF(S1191&lt;=$S$1198+$AB$35*$S$1202,S1191,""),"")))</f>
        <v/>
      </c>
      <c r="U1191" s="840" t="str">
        <f aca="false">IF(R1191="Y","",IF(AND(M1191="",K1191=""),"",IF(M1191="",K1191*O1191,M1191*O1191)))</f>
        <v/>
      </c>
      <c r="V1191" s="842" t="str">
        <f aca="false">IF(AND(N1191="",L1191=""),"",IF(N1191="",L1191,N1191))</f>
        <v/>
      </c>
      <c r="W1191" s="628"/>
      <c r="X1191" s="628"/>
      <c r="Z1191" s="728"/>
      <c r="AP1191" s="729"/>
      <c r="AQ1191" s="628"/>
      <c r="AR1191" s="628"/>
      <c r="AS1191" s="844"/>
      <c r="AT1191" s="628"/>
      <c r="AU1191" s="843" t="e">
        <f aca="false">IF($AT$44="region",IF($E1191=AU$762,$S1191,""),IF($G1191=AU$762,$S1191,""))</f>
        <v>#REF!</v>
      </c>
      <c r="AV1191" s="843" t="e">
        <f aca="false">IF($AT$44="Region",IF($E1191=AU$762,$T1191,""),IF($G1191=AU$762,$T1191,""))</f>
        <v>#REF!</v>
      </c>
      <c r="AW1191" s="628"/>
      <c r="AX1191" s="843" t="e">
        <f aca="false">IF($AT$44="region",IF($E1191=AX$762,$S1191,""),IF($G1191=AX$762,$S1191,""))</f>
        <v>#REF!</v>
      </c>
      <c r="AY1191" s="843" t="e">
        <f aca="false">IF($AT$44="Region",IF($E1191=AX$762,$T1191,""),IF($G1191=AX$762,$T1191,""))</f>
        <v>#REF!</v>
      </c>
      <c r="AZ1191" s="628"/>
      <c r="BA1191" s="843" t="e">
        <f aca="false">IF($AT$44="region",IF($E1191=BA$762,$S1191,""),IF($G1191=BA$762,$S1191,""))</f>
        <v>#REF!</v>
      </c>
      <c r="BB1191" s="843" t="e">
        <f aca="false">IF($AT$44="Region",IF($E1191=BA$762,$T1191,""),IF($G1191=BA$762,$T1191,""))</f>
        <v>#REF!</v>
      </c>
      <c r="BC1191" s="628"/>
      <c r="BD1191" s="843" t="e">
        <f aca="false">IF($AT$44="region",IF($E1191=BD$762,$S1191,""),IF($G1191=BD$762,$S1191,""))</f>
        <v>#REF!</v>
      </c>
      <c r="BE1191" s="843" t="e">
        <f aca="false">IF($AT$44="Region",IF($E1191=BD$762,$T1191,""),IF($G1191=BD$762,$T1191,""))</f>
        <v>#REF!</v>
      </c>
      <c r="BF1191" s="628"/>
      <c r="BG1191" s="843" t="e">
        <f aca="false">IF($AT$44="region",IF($E1191=BG$762,$S1191,""),IF($G1191=BG$762,$S1191,""))</f>
        <v>#REF!</v>
      </c>
      <c r="BH1191" s="843" t="e">
        <f aca="false">IF($AT$44="Region",IF($E1191=BG$762,$T1191,""),IF($G1191=BG$762,$T1191,""))</f>
        <v>#REF!</v>
      </c>
      <c r="BI1191" s="628"/>
      <c r="BJ1191" s="843" t="str">
        <f aca="false">IF($E1191=$BJ$47,S1191,"")</f>
        <v/>
      </c>
      <c r="BK1191" s="843" t="str">
        <f aca="false">IF($E1191=$BJ$47,T1191,"")</f>
        <v/>
      </c>
      <c r="BL1191" s="628"/>
      <c r="BM1191" s="843" t="str">
        <f aca="false">IF($E1191=$BM$47,S1191,"")</f>
        <v/>
      </c>
      <c r="BN1191" s="843" t="str">
        <f aca="false">IF($E1191=$BM$47,T1191,"")</f>
        <v/>
      </c>
      <c r="BO1191" s="628"/>
      <c r="BP1191" s="843" t="str">
        <f aca="false">IF($E1191=$BP$47,S1191,"")</f>
        <v/>
      </c>
      <c r="BQ1191" s="843" t="str">
        <f aca="false">IF($E1191=$BP$47,T1191,"")</f>
        <v/>
      </c>
      <c r="BR1191" s="628"/>
      <c r="BS1191" s="843" t="str">
        <f aca="false">IF($E1191=$BS$47,S1191,"")</f>
        <v/>
      </c>
      <c r="BT1191" s="843" t="str">
        <f aca="false">IF($E1191=$BS$47,T1191,"")</f>
        <v/>
      </c>
      <c r="BU1191" s="628"/>
      <c r="BV1191" s="729"/>
    </row>
    <row r="1192" s="667" customFormat="true" ht="15" hidden="false" customHeight="false" outlineLevel="0" collapsed="false">
      <c r="A1192" s="828" t="n">
        <v>15</v>
      </c>
      <c r="B1192" s="829" t="str">
        <f aca="false">CONCATENATE(E1192,": ",C1192)</f>
        <v>: </v>
      </c>
      <c r="C1192" s="830"/>
      <c r="D1192" s="830"/>
      <c r="E1192" s="831"/>
      <c r="F1192" s="830"/>
      <c r="G1192" s="831"/>
      <c r="H1192" s="832"/>
      <c r="I1192" s="830"/>
      <c r="J1192" s="830"/>
      <c r="K1192" s="833"/>
      <c r="L1192" s="834"/>
      <c r="M1192" s="833"/>
      <c r="N1192" s="837"/>
      <c r="O1192" s="837"/>
      <c r="P1192" s="833"/>
      <c r="Q1192" s="838"/>
      <c r="R1192" s="839"/>
      <c r="S1192" s="840" t="str">
        <f aca="false">IF(R1192="Y","",IF(AND(M1192="",K1192=""),"",IF(M1192="",K1192,M1192)))</f>
        <v/>
      </c>
      <c r="T1192" s="841" t="str">
        <f aca="false">IF(S1192="","",IF($S$1206="Y",U1192,IF(S1192&gt;=$S$1198-$AB$35*$S$1202,IF(S1192&lt;=$S$1198+$AB$35*$S$1202,S1192,""),"")))</f>
        <v/>
      </c>
      <c r="U1192" s="840" t="str">
        <f aca="false">IF(R1192="Y","",IF(AND(M1192="",K1192=""),"",IF(M1192="",K1192*O1192,M1192*O1192)))</f>
        <v/>
      </c>
      <c r="V1192" s="842" t="str">
        <f aca="false">IF(AND(N1192="",L1192=""),"",IF(N1192="",L1192,N1192))</f>
        <v/>
      </c>
      <c r="W1192" s="628"/>
      <c r="X1192" s="628"/>
      <c r="Z1192" s="728"/>
      <c r="AP1192" s="729"/>
      <c r="AQ1192" s="628"/>
      <c r="AR1192" s="628"/>
      <c r="AS1192" s="844"/>
      <c r="AT1192" s="628"/>
      <c r="AU1192" s="843" t="e">
        <f aca="false">IF($AT$44="region",IF($E1192=AU$762,$S1192,""),IF($G1192=AU$762,$S1192,""))</f>
        <v>#REF!</v>
      </c>
      <c r="AV1192" s="843" t="e">
        <f aca="false">IF($AT$44="Region",IF($E1192=AU$762,$T1192,""),IF($G1192=AU$762,$T1192,""))</f>
        <v>#REF!</v>
      </c>
      <c r="AW1192" s="628"/>
      <c r="AX1192" s="843" t="e">
        <f aca="false">IF($AT$44="region",IF($E1192=AX$762,$S1192,""),IF($G1192=AX$762,$S1192,""))</f>
        <v>#REF!</v>
      </c>
      <c r="AY1192" s="843" t="e">
        <f aca="false">IF($AT$44="Region",IF($E1192=AX$762,$T1192,""),IF($G1192=AX$762,$T1192,""))</f>
        <v>#REF!</v>
      </c>
      <c r="AZ1192" s="628"/>
      <c r="BA1192" s="843" t="e">
        <f aca="false">IF($AT$44="region",IF($E1192=BA$762,$S1192,""),IF($G1192=BA$762,$S1192,""))</f>
        <v>#REF!</v>
      </c>
      <c r="BB1192" s="843" t="e">
        <f aca="false">IF($AT$44="Region",IF($E1192=BA$762,$T1192,""),IF($G1192=BA$762,$T1192,""))</f>
        <v>#REF!</v>
      </c>
      <c r="BC1192" s="628"/>
      <c r="BD1192" s="843" t="e">
        <f aca="false">IF($AT$44="region",IF($E1192=BD$762,$S1192,""),IF($G1192=BD$762,$S1192,""))</f>
        <v>#REF!</v>
      </c>
      <c r="BE1192" s="843" t="e">
        <f aca="false">IF($AT$44="Region",IF($E1192=BD$762,$T1192,""),IF($G1192=BD$762,$T1192,""))</f>
        <v>#REF!</v>
      </c>
      <c r="BF1192" s="628"/>
      <c r="BG1192" s="843" t="e">
        <f aca="false">IF($AT$44="region",IF($E1192=BG$762,$S1192,""),IF($G1192=BG$762,$S1192,""))</f>
        <v>#REF!</v>
      </c>
      <c r="BH1192" s="843" t="e">
        <f aca="false">IF($AT$44="Region",IF($E1192=BG$762,$T1192,""),IF($G1192=BG$762,$T1192,""))</f>
        <v>#REF!</v>
      </c>
      <c r="BI1192" s="628"/>
      <c r="BJ1192" s="843" t="str">
        <f aca="false">IF($E1192=$BJ$47,S1192,"")</f>
        <v/>
      </c>
      <c r="BK1192" s="843" t="str">
        <f aca="false">IF($E1192=$BJ$47,T1192,"")</f>
        <v/>
      </c>
      <c r="BL1192" s="628"/>
      <c r="BM1192" s="843" t="str">
        <f aca="false">IF($E1192=$BM$47,S1192,"")</f>
        <v/>
      </c>
      <c r="BN1192" s="843" t="str">
        <f aca="false">IF($E1192=$BM$47,T1192,"")</f>
        <v/>
      </c>
      <c r="BO1192" s="628"/>
      <c r="BP1192" s="843" t="str">
        <f aca="false">IF($E1192=$BP$47,S1192,"")</f>
        <v/>
      </c>
      <c r="BQ1192" s="843" t="str">
        <f aca="false">IF($E1192=$BP$47,T1192,"")</f>
        <v/>
      </c>
      <c r="BR1192" s="628"/>
      <c r="BS1192" s="843" t="str">
        <f aca="false">IF($E1192=$BS$47,S1192,"")</f>
        <v/>
      </c>
      <c r="BT1192" s="843" t="str">
        <f aca="false">IF($E1192=$BS$47,T1192,"")</f>
        <v/>
      </c>
      <c r="BU1192" s="628"/>
      <c r="BV1192" s="729"/>
    </row>
    <row r="1193" s="667" customFormat="true" ht="15" hidden="false" customHeight="false" outlineLevel="0" collapsed="false">
      <c r="A1193" s="828" t="n">
        <v>16</v>
      </c>
      <c r="B1193" s="829" t="str">
        <f aca="false">CONCATENATE(E1193,": ",C1193)</f>
        <v>: </v>
      </c>
      <c r="C1193" s="830"/>
      <c r="D1193" s="830"/>
      <c r="E1193" s="831"/>
      <c r="F1193" s="830"/>
      <c r="G1193" s="831"/>
      <c r="H1193" s="832"/>
      <c r="I1193" s="830"/>
      <c r="J1193" s="830"/>
      <c r="K1193" s="833"/>
      <c r="L1193" s="834"/>
      <c r="M1193" s="833"/>
      <c r="N1193" s="837"/>
      <c r="O1193" s="837"/>
      <c r="P1193" s="833"/>
      <c r="Q1193" s="838"/>
      <c r="R1193" s="839"/>
      <c r="S1193" s="840" t="str">
        <f aca="false">IF(R1193="Y","",IF(AND(M1193="",K1193=""),"",IF(M1193="",K1193,M1193)))</f>
        <v/>
      </c>
      <c r="T1193" s="841" t="str">
        <f aca="false">IF(S1193="","",IF($S$1206="Y",U1193,IF(S1193&gt;=$S$1198-$AB$35*$S$1202,IF(S1193&lt;=$S$1198+$AB$35*$S$1202,S1193,""),"")))</f>
        <v/>
      </c>
      <c r="U1193" s="840" t="str">
        <f aca="false">IF(R1193="Y","",IF(AND(M1193="",K1193=""),"",IF(M1193="",K1193*O1193,M1193*O1193)))</f>
        <v/>
      </c>
      <c r="V1193" s="842" t="str">
        <f aca="false">IF(AND(N1193="",L1193=""),"",IF(N1193="",L1193,N1193))</f>
        <v/>
      </c>
      <c r="W1193" s="628"/>
      <c r="X1193" s="628"/>
      <c r="Z1193" s="728"/>
      <c r="AP1193" s="729"/>
      <c r="AQ1193" s="628"/>
      <c r="AR1193" s="628"/>
      <c r="AS1193" s="844"/>
      <c r="AT1193" s="628"/>
      <c r="AU1193" s="843" t="e">
        <f aca="false">IF($AT$44="region",IF($E1193=AU$762,$S1193,""),IF($G1193=AU$762,$S1193,""))</f>
        <v>#REF!</v>
      </c>
      <c r="AV1193" s="843" t="e">
        <f aca="false">IF($AT$44="Region",IF($E1193=AU$762,$T1193,""),IF($G1193=AU$762,$T1193,""))</f>
        <v>#REF!</v>
      </c>
      <c r="AW1193" s="628"/>
      <c r="AX1193" s="843" t="e">
        <f aca="false">IF($AT$44="region",IF($E1193=AX$762,$S1193,""),IF($G1193=AX$762,$S1193,""))</f>
        <v>#REF!</v>
      </c>
      <c r="AY1193" s="843" t="e">
        <f aca="false">IF($AT$44="Region",IF($E1193=AX$762,$T1193,""),IF($G1193=AX$762,$T1193,""))</f>
        <v>#REF!</v>
      </c>
      <c r="AZ1193" s="628"/>
      <c r="BA1193" s="843" t="e">
        <f aca="false">IF($AT$44="region",IF($E1193=BA$762,$S1193,""),IF($G1193=BA$762,$S1193,""))</f>
        <v>#REF!</v>
      </c>
      <c r="BB1193" s="843" t="e">
        <f aca="false">IF($AT$44="Region",IF($E1193=BA$762,$T1193,""),IF($G1193=BA$762,$T1193,""))</f>
        <v>#REF!</v>
      </c>
      <c r="BC1193" s="628"/>
      <c r="BD1193" s="843" t="e">
        <f aca="false">IF($AT$44="region",IF($E1193=BD$762,$S1193,""),IF($G1193=BD$762,$S1193,""))</f>
        <v>#REF!</v>
      </c>
      <c r="BE1193" s="843" t="e">
        <f aca="false">IF($AT$44="Region",IF($E1193=BD$762,$T1193,""),IF($G1193=BD$762,$T1193,""))</f>
        <v>#REF!</v>
      </c>
      <c r="BF1193" s="628"/>
      <c r="BG1193" s="843" t="e">
        <f aca="false">IF($AT$44="region",IF($E1193=BG$762,$S1193,""),IF($G1193=BG$762,$S1193,""))</f>
        <v>#REF!</v>
      </c>
      <c r="BH1193" s="843" t="e">
        <f aca="false">IF($AT$44="Region",IF($E1193=BG$762,$T1193,""),IF($G1193=BG$762,$T1193,""))</f>
        <v>#REF!</v>
      </c>
      <c r="BI1193" s="628"/>
      <c r="BJ1193" s="843" t="str">
        <f aca="false">IF($E1193=$BJ$47,S1193,"")</f>
        <v/>
      </c>
      <c r="BK1193" s="843" t="str">
        <f aca="false">IF($E1193=$BJ$47,T1193,"")</f>
        <v/>
      </c>
      <c r="BL1193" s="628"/>
      <c r="BM1193" s="843" t="str">
        <f aca="false">IF($E1193=$BM$47,S1193,"")</f>
        <v/>
      </c>
      <c r="BN1193" s="843" t="str">
        <f aca="false">IF($E1193=$BM$47,T1193,"")</f>
        <v/>
      </c>
      <c r="BO1193" s="628"/>
      <c r="BP1193" s="843" t="str">
        <f aca="false">IF($E1193=$BP$47,S1193,"")</f>
        <v/>
      </c>
      <c r="BQ1193" s="843" t="str">
        <f aca="false">IF($E1193=$BP$47,T1193,"")</f>
        <v/>
      </c>
      <c r="BR1193" s="628"/>
      <c r="BS1193" s="843" t="str">
        <f aca="false">IF($E1193=$BS$47,S1193,"")</f>
        <v/>
      </c>
      <c r="BT1193" s="843" t="str">
        <f aca="false">IF($E1193=$BS$47,T1193,"")</f>
        <v/>
      </c>
      <c r="BU1193" s="628"/>
      <c r="BV1193" s="729"/>
    </row>
    <row r="1194" s="667" customFormat="true" ht="15" hidden="false" customHeight="false" outlineLevel="0" collapsed="false">
      <c r="A1194" s="828" t="n">
        <v>17</v>
      </c>
      <c r="B1194" s="829" t="str">
        <f aca="false">CONCATENATE(E1194,": ",C1194)</f>
        <v>: </v>
      </c>
      <c r="C1194" s="830"/>
      <c r="D1194" s="830"/>
      <c r="E1194" s="831"/>
      <c r="F1194" s="830"/>
      <c r="G1194" s="831"/>
      <c r="H1194" s="832"/>
      <c r="I1194" s="830"/>
      <c r="J1194" s="830"/>
      <c r="K1194" s="833"/>
      <c r="L1194" s="834"/>
      <c r="M1194" s="833"/>
      <c r="N1194" s="837"/>
      <c r="O1194" s="837"/>
      <c r="P1194" s="833"/>
      <c r="Q1194" s="838"/>
      <c r="R1194" s="839"/>
      <c r="S1194" s="840" t="str">
        <f aca="false">IF(R1194="Y","",IF(AND(M1194="",K1194=""),"",IF(M1194="",K1194,M1194)))</f>
        <v/>
      </c>
      <c r="T1194" s="841" t="str">
        <f aca="false">IF(S1194="","",IF($S$1206="Y",U1194,IF(S1194&gt;=$S$1198-$AB$35*$S$1202,IF(S1194&lt;=$S$1198+$AB$35*$S$1202,S1194,""),"")))</f>
        <v/>
      </c>
      <c r="U1194" s="840" t="str">
        <f aca="false">IF(R1194="Y","",IF(AND(M1194="",K1194=""),"",IF(M1194="",K1194*O1194,M1194*O1194)))</f>
        <v/>
      </c>
      <c r="V1194" s="842" t="str">
        <f aca="false">IF(AND(N1194="",L1194=""),"",IF(N1194="",L1194,N1194))</f>
        <v/>
      </c>
      <c r="W1194" s="628"/>
      <c r="X1194" s="628"/>
      <c r="Z1194" s="728"/>
      <c r="AP1194" s="729"/>
      <c r="AQ1194" s="628"/>
      <c r="AR1194" s="628"/>
      <c r="AS1194" s="844"/>
      <c r="AT1194" s="628"/>
      <c r="AU1194" s="843" t="e">
        <f aca="false">IF($AT$44="region",IF($E1194=AU$762,$S1194,""),IF($G1194=AU$762,$S1194,""))</f>
        <v>#REF!</v>
      </c>
      <c r="AV1194" s="843" t="e">
        <f aca="false">IF($AT$44="Region",IF($E1194=AU$762,$T1194,""),IF($G1194=AU$762,$T1194,""))</f>
        <v>#REF!</v>
      </c>
      <c r="AW1194" s="628"/>
      <c r="AX1194" s="843" t="e">
        <f aca="false">IF($AT$44="region",IF($E1194=AX$762,$S1194,""),IF($G1194=AX$762,$S1194,""))</f>
        <v>#REF!</v>
      </c>
      <c r="AY1194" s="843" t="e">
        <f aca="false">IF($AT$44="Region",IF($E1194=AX$762,$T1194,""),IF($G1194=AX$762,$T1194,""))</f>
        <v>#REF!</v>
      </c>
      <c r="AZ1194" s="628"/>
      <c r="BA1194" s="843" t="e">
        <f aca="false">IF($AT$44="region",IF($E1194=BA$762,$S1194,""),IF($G1194=BA$762,$S1194,""))</f>
        <v>#REF!</v>
      </c>
      <c r="BB1194" s="843" t="e">
        <f aca="false">IF($AT$44="Region",IF($E1194=BA$762,$T1194,""),IF($G1194=BA$762,$T1194,""))</f>
        <v>#REF!</v>
      </c>
      <c r="BC1194" s="628"/>
      <c r="BD1194" s="843" t="e">
        <f aca="false">IF($AT$44="region",IF($E1194=BD$762,$S1194,""),IF($G1194=BD$762,$S1194,""))</f>
        <v>#REF!</v>
      </c>
      <c r="BE1194" s="843" t="e">
        <f aca="false">IF($AT$44="Region",IF($E1194=BD$762,$T1194,""),IF($G1194=BD$762,$T1194,""))</f>
        <v>#REF!</v>
      </c>
      <c r="BF1194" s="628"/>
      <c r="BG1194" s="843" t="e">
        <f aca="false">IF($AT$44="region",IF($E1194=BG$762,$S1194,""),IF($G1194=BG$762,$S1194,""))</f>
        <v>#REF!</v>
      </c>
      <c r="BH1194" s="843" t="e">
        <f aca="false">IF($AT$44="Region",IF($E1194=BG$762,$T1194,""),IF($G1194=BG$762,$T1194,""))</f>
        <v>#REF!</v>
      </c>
      <c r="BI1194" s="628"/>
      <c r="BJ1194" s="843" t="str">
        <f aca="false">IF($E1194=$BJ$47,S1194,"")</f>
        <v/>
      </c>
      <c r="BK1194" s="843" t="str">
        <f aca="false">IF($E1194=$BJ$47,T1194,"")</f>
        <v/>
      </c>
      <c r="BL1194" s="628"/>
      <c r="BM1194" s="843" t="str">
        <f aca="false">IF($E1194=$BM$47,S1194,"")</f>
        <v/>
      </c>
      <c r="BN1194" s="843" t="str">
        <f aca="false">IF($E1194=$BM$47,T1194,"")</f>
        <v/>
      </c>
      <c r="BO1194" s="628"/>
      <c r="BP1194" s="843" t="str">
        <f aca="false">IF($E1194=$BP$47,S1194,"")</f>
        <v/>
      </c>
      <c r="BQ1194" s="843" t="str">
        <f aca="false">IF($E1194=$BP$47,T1194,"")</f>
        <v/>
      </c>
      <c r="BR1194" s="628"/>
      <c r="BS1194" s="843" t="str">
        <f aca="false">IF($E1194=$BS$47,S1194,"")</f>
        <v/>
      </c>
      <c r="BT1194" s="843" t="str">
        <f aca="false">IF($E1194=$BS$47,T1194,"")</f>
        <v/>
      </c>
      <c r="BU1194" s="628"/>
      <c r="BV1194" s="729"/>
    </row>
    <row r="1195" s="667" customFormat="true" ht="15" hidden="false" customHeight="false" outlineLevel="0" collapsed="false">
      <c r="A1195" s="828" t="n">
        <v>18</v>
      </c>
      <c r="B1195" s="829" t="str">
        <f aca="false">CONCATENATE(E1195,": ",C1195)</f>
        <v>: </v>
      </c>
      <c r="C1195" s="830"/>
      <c r="D1195" s="830"/>
      <c r="E1195" s="831"/>
      <c r="F1195" s="830"/>
      <c r="G1195" s="831"/>
      <c r="H1195" s="832"/>
      <c r="I1195" s="830"/>
      <c r="J1195" s="830"/>
      <c r="K1195" s="833"/>
      <c r="L1195" s="833"/>
      <c r="M1195" s="833"/>
      <c r="N1195" s="837"/>
      <c r="O1195" s="837"/>
      <c r="P1195" s="833"/>
      <c r="Q1195" s="838"/>
      <c r="R1195" s="839"/>
      <c r="S1195" s="840" t="str">
        <f aca="false">IF(R1195="Y","",IF(AND(M1195="",K1195=""),"",IF(M1195="",K1195,M1195)))</f>
        <v/>
      </c>
      <c r="T1195" s="841" t="str">
        <f aca="false">IF(S1195="","",IF($S$1206="Y",U1195,IF(S1195&gt;=$S$1198-$AB$35*$S$1202,IF(S1195&lt;=$S$1198+$AB$35*$S$1202,S1195,""),"")))</f>
        <v/>
      </c>
      <c r="U1195" s="840" t="str">
        <f aca="false">IF(R1195="Y","",IF(AND(M1195="",K1195=""),"",IF(M1195="",K1195*O1195,M1195*O1195)))</f>
        <v/>
      </c>
      <c r="V1195" s="842" t="str">
        <f aca="false">IF(AND(N1195="",L1195=""),"",IF(N1195="",L1195,N1195))</f>
        <v/>
      </c>
      <c r="W1195" s="628"/>
      <c r="X1195" s="628"/>
      <c r="Z1195" s="728"/>
      <c r="AP1195" s="729"/>
      <c r="AQ1195" s="628"/>
      <c r="AR1195" s="628"/>
      <c r="AS1195" s="844"/>
      <c r="AT1195" s="628"/>
      <c r="AU1195" s="843" t="e">
        <f aca="false">IF($AT$44="region",IF($E1195=AU$762,$S1195,""),IF($G1195=AU$762,$S1195,""))</f>
        <v>#REF!</v>
      </c>
      <c r="AV1195" s="843" t="e">
        <f aca="false">IF($AT$44="Region",IF($E1195=AU$762,$T1195,""),IF($G1195=AU$762,$T1195,""))</f>
        <v>#REF!</v>
      </c>
      <c r="AW1195" s="628"/>
      <c r="AX1195" s="843" t="e">
        <f aca="false">IF($AT$44="region",IF($E1195=AX$762,$S1195,""),IF($G1195=AX$762,$S1195,""))</f>
        <v>#REF!</v>
      </c>
      <c r="AY1195" s="843" t="e">
        <f aca="false">IF($AT$44="Region",IF($E1195=AX$762,$T1195,""),IF($G1195=AX$762,$T1195,""))</f>
        <v>#REF!</v>
      </c>
      <c r="AZ1195" s="628"/>
      <c r="BA1195" s="843" t="e">
        <f aca="false">IF($AT$44="region",IF($E1195=BA$762,$S1195,""),IF($G1195=BA$762,$S1195,""))</f>
        <v>#REF!</v>
      </c>
      <c r="BB1195" s="843" t="e">
        <f aca="false">IF($AT$44="Region",IF($E1195=BA$762,$T1195,""),IF($G1195=BA$762,$T1195,""))</f>
        <v>#REF!</v>
      </c>
      <c r="BC1195" s="628"/>
      <c r="BD1195" s="843" t="e">
        <f aca="false">IF($AT$44="region",IF($E1195=BD$762,$S1195,""),IF($G1195=BD$762,$S1195,""))</f>
        <v>#REF!</v>
      </c>
      <c r="BE1195" s="843" t="e">
        <f aca="false">IF($AT$44="Region",IF($E1195=BD$762,$T1195,""),IF($G1195=BD$762,$T1195,""))</f>
        <v>#REF!</v>
      </c>
      <c r="BF1195" s="628"/>
      <c r="BG1195" s="843" t="e">
        <f aca="false">IF($AT$44="region",IF($E1195=BG$762,$S1195,""),IF($G1195=BG$762,$S1195,""))</f>
        <v>#REF!</v>
      </c>
      <c r="BH1195" s="843" t="e">
        <f aca="false">IF($AT$44="Region",IF($E1195=BG$762,$T1195,""),IF($G1195=BG$762,$T1195,""))</f>
        <v>#REF!</v>
      </c>
      <c r="BI1195" s="628"/>
      <c r="BJ1195" s="843" t="str">
        <f aca="false">IF($E1195=$BJ$47,S1195,"")</f>
        <v/>
      </c>
      <c r="BK1195" s="843" t="str">
        <f aca="false">IF($E1195=$BJ$47,T1195,"")</f>
        <v/>
      </c>
      <c r="BL1195" s="628"/>
      <c r="BM1195" s="843" t="str">
        <f aca="false">IF($E1195=$BM$47,S1195,"")</f>
        <v/>
      </c>
      <c r="BN1195" s="843" t="str">
        <f aca="false">IF($E1195=$BM$47,T1195,"")</f>
        <v/>
      </c>
      <c r="BO1195" s="628"/>
      <c r="BP1195" s="843" t="str">
        <f aca="false">IF($E1195=$BP$47,S1195,"")</f>
        <v/>
      </c>
      <c r="BQ1195" s="843" t="str">
        <f aca="false">IF($E1195=$BP$47,T1195,"")</f>
        <v/>
      </c>
      <c r="BR1195" s="628"/>
      <c r="BS1195" s="843" t="str">
        <f aca="false">IF($E1195=$BS$47,S1195,"")</f>
        <v/>
      </c>
      <c r="BT1195" s="843" t="str">
        <f aca="false">IF($E1195=$BS$47,T1195,"")</f>
        <v/>
      </c>
      <c r="BU1195" s="628"/>
      <c r="BV1195" s="729"/>
    </row>
    <row r="1196" s="667" customFormat="true" ht="15" hidden="false" customHeight="false" outlineLevel="0" collapsed="false">
      <c r="A1196" s="828" t="n">
        <v>19</v>
      </c>
      <c r="B1196" s="829" t="str">
        <f aca="false">CONCATENATE(E1196,": ",C1196)</f>
        <v>: </v>
      </c>
      <c r="C1196" s="830"/>
      <c r="D1196" s="830"/>
      <c r="E1196" s="831"/>
      <c r="F1196" s="830"/>
      <c r="G1196" s="831"/>
      <c r="H1196" s="832"/>
      <c r="I1196" s="830"/>
      <c r="J1196" s="830"/>
      <c r="K1196" s="833"/>
      <c r="L1196" s="833"/>
      <c r="M1196" s="833"/>
      <c r="N1196" s="837"/>
      <c r="O1196" s="837"/>
      <c r="P1196" s="833"/>
      <c r="Q1196" s="838"/>
      <c r="R1196" s="839"/>
      <c r="S1196" s="840" t="str">
        <f aca="false">IF(R1196="Y","",IF(AND(M1196="",K1196=""),"",IF(M1196="",K1196,M1196)))</f>
        <v/>
      </c>
      <c r="T1196" s="841" t="str">
        <f aca="false">IF(S1196="","",IF($S$1206="Y",U1196,IF(S1196&gt;=$S$1198-$AB$35*$S$1202,IF(S1196&lt;=$S$1198+$AB$35*$S$1202,S1196,""),"")))</f>
        <v/>
      </c>
      <c r="U1196" s="840" t="str">
        <f aca="false">IF(R1196="Y","",IF(AND(M1196="",K1196=""),"",IF(M1196="",K1196*O1196,M1196*O1196)))</f>
        <v/>
      </c>
      <c r="V1196" s="842" t="str">
        <f aca="false">IF(AND(N1196="",L1196=""),"",IF(N1196="",L1196,N1196))</f>
        <v/>
      </c>
      <c r="W1196" s="628"/>
      <c r="X1196" s="628"/>
      <c r="Z1196" s="728"/>
      <c r="AP1196" s="729"/>
      <c r="AQ1196" s="628"/>
      <c r="AR1196" s="628"/>
      <c r="AS1196" s="844"/>
      <c r="AT1196" s="628"/>
      <c r="AU1196" s="843" t="e">
        <f aca="false">IF($AT$44="region",IF($E1196=AU$762,$S1196,""),IF($G1196=AU$762,$S1196,""))</f>
        <v>#REF!</v>
      </c>
      <c r="AV1196" s="843" t="e">
        <f aca="false">IF($AT$44="Region",IF($E1196=AU$762,$T1196,""),IF($G1196=AU$762,$T1196,""))</f>
        <v>#REF!</v>
      </c>
      <c r="AW1196" s="628"/>
      <c r="AX1196" s="843" t="e">
        <f aca="false">IF($AT$44="region",IF($E1196=AX$762,$S1196,""),IF($G1196=AX$762,$S1196,""))</f>
        <v>#REF!</v>
      </c>
      <c r="AY1196" s="843" t="e">
        <f aca="false">IF($AT$44="Region",IF($E1196=AX$762,$T1196,""),IF($G1196=AX$762,$T1196,""))</f>
        <v>#REF!</v>
      </c>
      <c r="AZ1196" s="628"/>
      <c r="BA1196" s="843" t="e">
        <f aca="false">IF($AT$44="region",IF($E1196=BA$762,$S1196,""),IF($G1196=BA$762,$S1196,""))</f>
        <v>#REF!</v>
      </c>
      <c r="BB1196" s="843" t="e">
        <f aca="false">IF($AT$44="Region",IF($E1196=BA$762,$T1196,""),IF($G1196=BA$762,$T1196,""))</f>
        <v>#REF!</v>
      </c>
      <c r="BC1196" s="628"/>
      <c r="BD1196" s="843" t="e">
        <f aca="false">IF($AT$44="region",IF($E1196=BD$762,$S1196,""),IF($G1196=BD$762,$S1196,""))</f>
        <v>#REF!</v>
      </c>
      <c r="BE1196" s="843" t="e">
        <f aca="false">IF($AT$44="Region",IF($E1196=BD$762,$T1196,""),IF($G1196=BD$762,$T1196,""))</f>
        <v>#REF!</v>
      </c>
      <c r="BF1196" s="628"/>
      <c r="BG1196" s="843" t="e">
        <f aca="false">IF($AT$44="region",IF($E1196=BG$762,$S1196,""),IF($G1196=BG$762,$S1196,""))</f>
        <v>#REF!</v>
      </c>
      <c r="BH1196" s="843" t="e">
        <f aca="false">IF($AT$44="Region",IF($E1196=BG$762,$T1196,""),IF($G1196=BG$762,$T1196,""))</f>
        <v>#REF!</v>
      </c>
      <c r="BI1196" s="628"/>
      <c r="BJ1196" s="843" t="str">
        <f aca="false">IF($E1196=$BJ$47,S1196,"")</f>
        <v/>
      </c>
      <c r="BK1196" s="843" t="str">
        <f aca="false">IF($E1196=$BJ$47,T1196,"")</f>
        <v/>
      </c>
      <c r="BL1196" s="628"/>
      <c r="BM1196" s="843" t="str">
        <f aca="false">IF($E1196=$BM$47,S1196,"")</f>
        <v/>
      </c>
      <c r="BN1196" s="843" t="str">
        <f aca="false">IF($E1196=$BM$47,T1196,"")</f>
        <v/>
      </c>
      <c r="BO1196" s="628"/>
      <c r="BP1196" s="843" t="str">
        <f aca="false">IF($E1196=$BP$47,S1196,"")</f>
        <v/>
      </c>
      <c r="BQ1196" s="843" t="str">
        <f aca="false">IF($E1196=$BP$47,T1196,"")</f>
        <v/>
      </c>
      <c r="BR1196" s="628"/>
      <c r="BS1196" s="843" t="str">
        <f aca="false">IF($E1196=$BS$47,S1196,"")</f>
        <v/>
      </c>
      <c r="BT1196" s="843" t="str">
        <f aca="false">IF($E1196=$BS$47,T1196,"")</f>
        <v/>
      </c>
      <c r="BU1196" s="628"/>
      <c r="BV1196" s="729"/>
    </row>
    <row r="1197" s="667" customFormat="true" ht="15" hidden="false" customHeight="false" outlineLevel="0" collapsed="false">
      <c r="A1197" s="828" t="n">
        <v>20</v>
      </c>
      <c r="B1197" s="829" t="str">
        <f aca="false">CONCATENATE(E1197,": ",C1197)</f>
        <v>: </v>
      </c>
      <c r="C1197" s="830"/>
      <c r="D1197" s="830"/>
      <c r="E1197" s="831"/>
      <c r="F1197" s="830"/>
      <c r="G1197" s="831"/>
      <c r="H1197" s="832"/>
      <c r="I1197" s="830"/>
      <c r="J1197" s="830"/>
      <c r="K1197" s="833"/>
      <c r="L1197" s="833"/>
      <c r="M1197" s="833"/>
      <c r="N1197" s="837"/>
      <c r="O1197" s="837"/>
      <c r="P1197" s="833"/>
      <c r="Q1197" s="838"/>
      <c r="R1197" s="839"/>
      <c r="S1197" s="840" t="str">
        <f aca="false">IF(R1197="Y","",IF(AND(M1197="",K1197=""),"",IF(M1197="",K1197,M1197)))</f>
        <v/>
      </c>
      <c r="T1197" s="841" t="str">
        <f aca="false">IF(S1197="","",IF($S$1206="Y",U1197,IF(S1197&gt;=$S$1198-$AB$35*$S$1202,IF(S1197&lt;=$S$1198+$AB$35*$S$1202,S1197,""),"")))</f>
        <v/>
      </c>
      <c r="U1197" s="840" t="str">
        <f aca="false">IF(R1197="Y","",IF(AND(M1197="",K1197=""),"",IF(M1197="",K1197*O1197,M1197*O1197)))</f>
        <v/>
      </c>
      <c r="V1197" s="842" t="str">
        <f aca="false">IF(AND(N1197="",L1197=""),"",IF(N1197="",L1197,N1197))</f>
        <v/>
      </c>
      <c r="W1197" s="628"/>
      <c r="X1197" s="628"/>
      <c r="Z1197" s="728"/>
      <c r="AP1197" s="729"/>
      <c r="AQ1197" s="628"/>
      <c r="AR1197" s="628"/>
      <c r="AS1197" s="844"/>
      <c r="AT1197" s="628"/>
      <c r="AU1197" s="843" t="e">
        <f aca="false">IF($AT$44="region",IF($E1197=AU$762,$S1197,""),IF($G1197=AU$762,$S1197,""))</f>
        <v>#REF!</v>
      </c>
      <c r="AV1197" s="843" t="e">
        <f aca="false">IF($AT$44="Region",IF($E1197=AU$762,$T1197,""),IF($G1197=AU$762,$T1197,""))</f>
        <v>#REF!</v>
      </c>
      <c r="AW1197" s="628"/>
      <c r="AX1197" s="843" t="e">
        <f aca="false">IF($AT$44="region",IF($E1197=AX$762,$S1197,""),IF($G1197=AX$762,$S1197,""))</f>
        <v>#REF!</v>
      </c>
      <c r="AY1197" s="843" t="e">
        <f aca="false">IF($AT$44="Region",IF($E1197=AX$762,$T1197,""),IF($G1197=AX$762,$T1197,""))</f>
        <v>#REF!</v>
      </c>
      <c r="AZ1197" s="628"/>
      <c r="BA1197" s="843" t="e">
        <f aca="false">IF($AT$44="region",IF($E1197=BA$762,$S1197,""),IF($G1197=BA$762,$S1197,""))</f>
        <v>#REF!</v>
      </c>
      <c r="BB1197" s="843" t="e">
        <f aca="false">IF($AT$44="Region",IF($E1197=BA$762,$T1197,""),IF($G1197=BA$762,$T1197,""))</f>
        <v>#REF!</v>
      </c>
      <c r="BC1197" s="628"/>
      <c r="BD1197" s="843" t="e">
        <f aca="false">IF($AT$44="region",IF($E1197=BD$762,$S1197,""),IF($G1197=BD$762,$S1197,""))</f>
        <v>#REF!</v>
      </c>
      <c r="BE1197" s="843" t="e">
        <f aca="false">IF($AT$44="Region",IF($E1197=BD$762,$T1197,""),IF($G1197=BD$762,$T1197,""))</f>
        <v>#REF!</v>
      </c>
      <c r="BF1197" s="628"/>
      <c r="BG1197" s="843" t="e">
        <f aca="false">IF($AT$44="region",IF($E1197=BG$762,$S1197,""),IF($G1197=BG$762,$S1197,""))</f>
        <v>#REF!</v>
      </c>
      <c r="BH1197" s="843" t="e">
        <f aca="false">IF($AT$44="Region",IF($E1197=BG$762,$T1197,""),IF($G1197=BG$762,$T1197,""))</f>
        <v>#REF!</v>
      </c>
      <c r="BI1197" s="628"/>
      <c r="BJ1197" s="843" t="str">
        <f aca="false">IF($E1197=$BJ$47,S1197,"")</f>
        <v/>
      </c>
      <c r="BK1197" s="843" t="str">
        <f aca="false">IF($E1197=$BJ$47,T1197,"")</f>
        <v/>
      </c>
      <c r="BL1197" s="628"/>
      <c r="BM1197" s="843" t="str">
        <f aca="false">IF($E1197=$BM$47,S1197,"")</f>
        <v/>
      </c>
      <c r="BN1197" s="843" t="str">
        <f aca="false">IF($E1197=$BM$47,T1197,"")</f>
        <v/>
      </c>
      <c r="BO1197" s="628"/>
      <c r="BP1197" s="843" t="str">
        <f aca="false">IF($E1197=$BP$47,S1197,"")</f>
        <v/>
      </c>
      <c r="BQ1197" s="843" t="str">
        <f aca="false">IF($E1197=$BP$47,T1197,"")</f>
        <v/>
      </c>
      <c r="BR1197" s="628"/>
      <c r="BS1197" s="843" t="str">
        <f aca="false">IF($E1197=$BS$47,S1197,"")</f>
        <v/>
      </c>
      <c r="BT1197" s="843" t="str">
        <f aca="false">IF($E1197=$BS$47,T1197,"")</f>
        <v/>
      </c>
      <c r="BU1197" s="628"/>
      <c r="BV1197" s="729"/>
    </row>
    <row r="1198" s="667" customFormat="true" ht="15" hidden="false" customHeight="false" outlineLevel="0" collapsed="false">
      <c r="A1198" s="846"/>
      <c r="B1198" s="847" t="s">
        <v>409</v>
      </c>
      <c r="C1198" s="848"/>
      <c r="D1198" s="848"/>
      <c r="E1198" s="848"/>
      <c r="F1198" s="848"/>
      <c r="G1198" s="848"/>
      <c r="I1198" s="628"/>
      <c r="J1198" s="849"/>
      <c r="K1198" s="810"/>
      <c r="L1198" s="810"/>
      <c r="M1198" s="810" t="s">
        <v>354</v>
      </c>
      <c r="N1198" s="810"/>
      <c r="O1198" s="810"/>
      <c r="P1198" s="838"/>
      <c r="Q1198" s="838"/>
      <c r="R1198" s="849" t="s">
        <v>356</v>
      </c>
      <c r="S1198" s="850" t="e">
        <f aca="false">AVERAGE(S1178:S1197)</f>
        <v>#DIV/0!</v>
      </c>
      <c r="T1198" s="850" t="e">
        <f aca="false">IF(S1206="Y",SUM(T1178:T1197)/SUM(O1178:O1197),AVERAGE(T1178:T1197))</f>
        <v>#DIV/0!</v>
      </c>
      <c r="U1198" s="851" t="e">
        <f aca="false">SUM(U1178:U1197)/SUM(O1178:O1197)</f>
        <v>#DIV/0!</v>
      </c>
      <c r="V1198" s="628"/>
      <c r="W1198" s="628"/>
      <c r="X1198" s="628"/>
      <c r="Z1198" s="728"/>
      <c r="AP1198" s="729"/>
      <c r="AQ1198" s="628"/>
      <c r="AR1198" s="628"/>
      <c r="AS1198" s="628"/>
      <c r="AT1198" s="849" t="s">
        <v>356</v>
      </c>
      <c r="AU1198" s="852" t="e">
        <f aca="false">AVERAGE(AU1178:AU1197)</f>
        <v>#REF!</v>
      </c>
      <c r="AV1198" s="852" t="e">
        <f aca="false">SUM(AV1178:AV1197)/COUNTIF(AV1178:AV1197,"&gt;0")</f>
        <v>#REF!</v>
      </c>
      <c r="AW1198" s="628"/>
      <c r="AX1198" s="852" t="e">
        <f aca="false">AVERAGE(AX1178:AX1197)</f>
        <v>#REF!</v>
      </c>
      <c r="AY1198" s="852" t="e">
        <f aca="false">SUM(AY1178:AY1197)/COUNTIF(AY1178:AY1197,"&gt;0")</f>
        <v>#REF!</v>
      </c>
      <c r="AZ1198" s="628"/>
      <c r="BA1198" s="852" t="e">
        <f aca="false">AVERAGE(BA1178:BA1197)</f>
        <v>#REF!</v>
      </c>
      <c r="BB1198" s="852" t="e">
        <f aca="false">SUM(BB1178:BB1197)/COUNTIF(BB1178:BB1197,"&gt;0")</f>
        <v>#REF!</v>
      </c>
      <c r="BC1198" s="628"/>
      <c r="BD1198" s="852" t="e">
        <f aca="false">AVERAGE(BD1178:BD1197)</f>
        <v>#REF!</v>
      </c>
      <c r="BE1198" s="852" t="e">
        <f aca="false">SUM(BE1178:BE1197)/COUNTIF(BE1178:BE1197,"&gt;0")</f>
        <v>#REF!</v>
      </c>
      <c r="BF1198" s="628"/>
      <c r="BG1198" s="852" t="e">
        <f aca="false">AVERAGE(BG1178:BG1197)</f>
        <v>#REF!</v>
      </c>
      <c r="BH1198" s="852" t="e">
        <f aca="false">SUM(BH1178:BH1197)/COUNTIF(BH1178:BH1197,"&gt;0")</f>
        <v>#REF!</v>
      </c>
      <c r="BI1198" s="849"/>
      <c r="BJ1198" s="852" t="e">
        <f aca="false">AVERAGE(BJ1178:BJ1197)</f>
        <v>#DIV/0!</v>
      </c>
      <c r="BK1198" s="852" t="e">
        <f aca="false">SUM(BK1178:BK1197)/COUNTIF(BK1178:BK1197,"&gt;0")</f>
        <v>#DIV/0!</v>
      </c>
      <c r="BL1198" s="628"/>
      <c r="BM1198" s="852" t="e">
        <f aca="false">AVERAGE(BM1178:BM1197)</f>
        <v>#DIV/0!</v>
      </c>
      <c r="BN1198" s="852" t="e">
        <f aca="false">SUM(BN1178:BN1197)/COUNTIF(BN1178:BN1197,"&gt;0")</f>
        <v>#DIV/0!</v>
      </c>
      <c r="BO1198" s="628"/>
      <c r="BP1198" s="852" t="e">
        <f aca="false">AVERAGE(BP1178:BP1197)</f>
        <v>#DIV/0!</v>
      </c>
      <c r="BQ1198" s="852" t="e">
        <f aca="false">SUM(BQ1178:BQ1197)/COUNTIF(BQ1178:BQ1197,"&gt;0")</f>
        <v>#DIV/0!</v>
      </c>
      <c r="BR1198" s="628"/>
      <c r="BS1198" s="852" t="e">
        <f aca="false">AVERAGE(BS1178:BS1197)</f>
        <v>#DIV/0!</v>
      </c>
      <c r="BT1198" s="852" t="e">
        <f aca="false">SUM(BT1178:BT1197)/COUNTIF(BT1178:BT1197,"&gt;0")</f>
        <v>#DIV/0!</v>
      </c>
      <c r="BU1198" s="628"/>
      <c r="BV1198" s="729"/>
    </row>
    <row r="1199" s="667" customFormat="true" ht="15" hidden="false" customHeight="false" outlineLevel="0" collapsed="false">
      <c r="A1199" s="846"/>
      <c r="B1199" s="847" t="s">
        <v>410</v>
      </c>
      <c r="C1199" s="848" t="s">
        <v>358</v>
      </c>
      <c r="D1199" s="853"/>
      <c r="E1199" s="853"/>
      <c r="F1199" s="853"/>
      <c r="G1199" s="853"/>
      <c r="H1199" s="853"/>
      <c r="I1199" s="853"/>
      <c r="J1199" s="853"/>
      <c r="K1199" s="853"/>
      <c r="L1199" s="810"/>
      <c r="M1199" s="810"/>
      <c r="N1199" s="810"/>
      <c r="O1199" s="810"/>
      <c r="P1199" s="838"/>
      <c r="Q1199" s="838"/>
      <c r="R1199" s="854" t="s">
        <v>97</v>
      </c>
      <c r="S1199" s="855" t="e">
        <f aca="false">S1198+V1199*S1202</f>
        <v>#DIV/0!</v>
      </c>
      <c r="T1199" s="855" t="e">
        <f aca="false">T1198+V1199*T1202</f>
        <v>#DIV/0!</v>
      </c>
      <c r="U1199" s="855" t="e">
        <f aca="false">U1198+V1199*U1202</f>
        <v>#DIV/0!</v>
      </c>
      <c r="V1199" s="856" t="n">
        <v>1</v>
      </c>
      <c r="W1199" s="669" t="s">
        <v>360</v>
      </c>
      <c r="X1199" s="628"/>
      <c r="Y1199" s="628" t="s">
        <v>361</v>
      </c>
      <c r="Z1199" s="728"/>
      <c r="AP1199" s="729"/>
      <c r="AQ1199" s="628"/>
      <c r="AR1199" s="628"/>
      <c r="AS1199" s="628"/>
      <c r="AT1199" s="854" t="s">
        <v>97</v>
      </c>
      <c r="AU1199" s="857" t="e">
        <f aca="false">AU1198+(AU1204*AU1201)</f>
        <v>#REF!</v>
      </c>
      <c r="AV1199" s="857" t="e">
        <f aca="false">AV1198+(AV1204*AU1201)</f>
        <v>#REF!</v>
      </c>
      <c r="AW1199" s="628"/>
      <c r="AX1199" s="857" t="e">
        <f aca="false">AX1198+(AX1204*AX1201)</f>
        <v>#REF!</v>
      </c>
      <c r="AY1199" s="857" t="e">
        <f aca="false">AY1198+(AY1204*AX1201)</f>
        <v>#REF!</v>
      </c>
      <c r="AZ1199" s="628"/>
      <c r="BA1199" s="857" t="e">
        <f aca="false">BA1198+(BA1204*BA1201)</f>
        <v>#REF!</v>
      </c>
      <c r="BB1199" s="857" t="e">
        <f aca="false">BB1198+(BB1204*BA1201)</f>
        <v>#REF!</v>
      </c>
      <c r="BC1199" s="628"/>
      <c r="BD1199" s="857" t="e">
        <f aca="false">BD1198+(BD1204*BD1201)</f>
        <v>#REF!</v>
      </c>
      <c r="BE1199" s="857" t="e">
        <f aca="false">BE1198+(BE1204*BD1201)</f>
        <v>#REF!</v>
      </c>
      <c r="BF1199" s="628"/>
      <c r="BG1199" s="857" t="e">
        <f aca="false">BG1198+(BG1204*BG1201)</f>
        <v>#REF!</v>
      </c>
      <c r="BH1199" s="857" t="e">
        <f aca="false">BH1198+(BH1204*BG1201)</f>
        <v>#REF!</v>
      </c>
      <c r="BI1199" s="854"/>
      <c r="BJ1199" s="857" t="e">
        <f aca="false">BJ1198+(BJ1204*BJ1201)</f>
        <v>#DIV/0!</v>
      </c>
      <c r="BK1199" s="857" t="e">
        <f aca="false">BK1198+(BK1204*BJ1201)</f>
        <v>#DIV/0!</v>
      </c>
      <c r="BL1199" s="628"/>
      <c r="BM1199" s="857" t="e">
        <f aca="false">BM1198+(BM1204*BM1201)</f>
        <v>#DIV/0!</v>
      </c>
      <c r="BN1199" s="857" t="e">
        <f aca="false">BN1198+(BN1204*BM1201)</f>
        <v>#DIV/0!</v>
      </c>
      <c r="BO1199" s="628"/>
      <c r="BP1199" s="857" t="e">
        <f aca="false">BP1198+(BP1204*BP1201)</f>
        <v>#DIV/0!</v>
      </c>
      <c r="BQ1199" s="857" t="e">
        <f aca="false">BQ1198+(BQ1204*BP1201)</f>
        <v>#DIV/0!</v>
      </c>
      <c r="BR1199" s="628"/>
      <c r="BS1199" s="857" t="e">
        <f aca="false">BS1198+(BS1204*BS1201)</f>
        <v>#DIV/0!</v>
      </c>
      <c r="BT1199" s="857" t="e">
        <f aca="false">BT1198+(BT1204*BS1201)</f>
        <v>#DIV/0!</v>
      </c>
      <c r="BU1199" s="628"/>
      <c r="BV1199" s="729"/>
    </row>
    <row r="1200" s="667" customFormat="true" ht="15" hidden="false" customHeight="false" outlineLevel="0" collapsed="false">
      <c r="A1200" s="846"/>
      <c r="B1200" s="847" t="s">
        <v>411</v>
      </c>
      <c r="C1200" s="858"/>
      <c r="D1200" s="853"/>
      <c r="E1200" s="853"/>
      <c r="F1200" s="853"/>
      <c r="G1200" s="853"/>
      <c r="H1200" s="853"/>
      <c r="I1200" s="853"/>
      <c r="J1200" s="853"/>
      <c r="K1200" s="853"/>
      <c r="L1200" s="628"/>
      <c r="M1200" s="628"/>
      <c r="N1200" s="810"/>
      <c r="O1200" s="810"/>
      <c r="P1200" s="810"/>
      <c r="Q1200" s="810"/>
      <c r="R1200" s="854" t="s">
        <v>98</v>
      </c>
      <c r="S1200" s="855" t="e">
        <f aca="false">IF($Y1200="Y",MIN(S1178:S1197),S1198-$V1200*S1202)</f>
        <v>#DIV/0!</v>
      </c>
      <c r="T1200" s="855" t="e">
        <f aca="false">IF($Y1200="Y",MIN(T1178:T1197),T1198-$V1200*T1202)</f>
        <v>#DIV/0!</v>
      </c>
      <c r="U1200" s="855" t="e">
        <f aca="false">IF($Y1200="Y",MIN(U1178:U1197),U1198-$V1200*U1202)</f>
        <v>#DIV/0!</v>
      </c>
      <c r="V1200" s="856" t="n">
        <v>1</v>
      </c>
      <c r="W1200" s="669" t="s">
        <v>364</v>
      </c>
      <c r="X1200" s="628"/>
      <c r="Y1200" s="859" t="s">
        <v>166</v>
      </c>
      <c r="Z1200" s="728"/>
      <c r="AP1200" s="729"/>
      <c r="AQ1200" s="628"/>
      <c r="AR1200" s="628"/>
      <c r="AS1200" s="628"/>
      <c r="AT1200" s="854" t="s">
        <v>98</v>
      </c>
      <c r="AU1200" s="857" t="e">
        <f aca="false">AU1198-(AU1204*AU1202)</f>
        <v>#REF!</v>
      </c>
      <c r="AV1200" s="857" t="e">
        <f aca="false">AV1198-(AV1204*AU1202)</f>
        <v>#REF!</v>
      </c>
      <c r="AW1200" s="628"/>
      <c r="AX1200" s="857" t="e">
        <f aca="false">AX1198-(AX1204*AX1202)</f>
        <v>#REF!</v>
      </c>
      <c r="AY1200" s="857" t="e">
        <f aca="false">AY1198-(AY1204*AX1202)</f>
        <v>#REF!</v>
      </c>
      <c r="AZ1200" s="628"/>
      <c r="BA1200" s="857" t="e">
        <f aca="false">BA1198-(BA1204*BA1202)</f>
        <v>#REF!</v>
      </c>
      <c r="BB1200" s="857" t="e">
        <f aca="false">BB1198-(BB1204*BA1202)</f>
        <v>#REF!</v>
      </c>
      <c r="BC1200" s="628"/>
      <c r="BD1200" s="857" t="e">
        <f aca="false">BD1198-(BD1204*BD1202)</f>
        <v>#REF!</v>
      </c>
      <c r="BE1200" s="857" t="e">
        <f aca="false">BE1198-(BE1204*BD1202)</f>
        <v>#REF!</v>
      </c>
      <c r="BF1200" s="628"/>
      <c r="BG1200" s="857" t="e">
        <f aca="false">BG1198-(BG1204*BG1202)</f>
        <v>#REF!</v>
      </c>
      <c r="BH1200" s="857" t="e">
        <f aca="false">BH1198-(BH1204*BG1202)</f>
        <v>#REF!</v>
      </c>
      <c r="BI1200" s="854"/>
      <c r="BJ1200" s="857" t="e">
        <f aca="false">BJ1198-(BJ1204*BJ1202)</f>
        <v>#DIV/0!</v>
      </c>
      <c r="BK1200" s="857" t="e">
        <f aca="false">BK1198-(BK1204*BJ1202)</f>
        <v>#DIV/0!</v>
      </c>
      <c r="BL1200" s="628"/>
      <c r="BM1200" s="857" t="e">
        <f aca="false">BM1198-(BM1204*BM1202)</f>
        <v>#DIV/0!</v>
      </c>
      <c r="BN1200" s="857" t="e">
        <f aca="false">BN1198-(BN1204*BM1202)</f>
        <v>#DIV/0!</v>
      </c>
      <c r="BO1200" s="628"/>
      <c r="BP1200" s="857" t="e">
        <f aca="false">BP1198-(BP1204*BP1202)</f>
        <v>#DIV/0!</v>
      </c>
      <c r="BQ1200" s="857" t="e">
        <f aca="false">BQ1198-(BQ1204*BP1202)</f>
        <v>#DIV/0!</v>
      </c>
      <c r="BR1200" s="628"/>
      <c r="BS1200" s="857" t="e">
        <f aca="false">BS1198-(BS1204*BS1202)</f>
        <v>#DIV/0!</v>
      </c>
      <c r="BT1200" s="857" t="e">
        <f aca="false">BT1198-(BT1204*BS1202)</f>
        <v>#DIV/0!</v>
      </c>
      <c r="BU1200" s="628"/>
      <c r="BV1200" s="729"/>
    </row>
    <row r="1201" s="667" customFormat="true" ht="14.25" hidden="false" customHeight="false" outlineLevel="0" collapsed="false">
      <c r="A1201" s="846"/>
      <c r="B1201" s="846"/>
      <c r="C1201" s="858"/>
      <c r="D1201" s="853"/>
      <c r="E1201" s="853"/>
      <c r="F1201" s="853"/>
      <c r="G1201" s="853"/>
      <c r="H1201" s="853"/>
      <c r="I1201" s="853"/>
      <c r="J1201" s="853"/>
      <c r="K1201" s="853"/>
      <c r="L1201" s="810"/>
      <c r="M1201" s="810"/>
      <c r="N1201" s="810"/>
      <c r="O1201" s="810"/>
      <c r="P1201" s="810"/>
      <c r="Q1201" s="810"/>
      <c r="R1201" s="854" t="s">
        <v>365</v>
      </c>
      <c r="S1201" s="855" t="e">
        <f aca="false">IF((0.67*S1202)&gt;S1198,"no","yes")</f>
        <v>#DIV/0!</v>
      </c>
      <c r="T1201" s="855" t="e">
        <f aca="false">IF((0.67*T1202)&gt;T1198,"no","yes")</f>
        <v>#DIV/0!</v>
      </c>
      <c r="U1201" s="855" t="e">
        <f aca="false">IF((0.67*U1202)&gt;U1198,"no","yes")</f>
        <v>#DIV/0!</v>
      </c>
      <c r="V1201" s="810"/>
      <c r="W1201" s="810"/>
      <c r="X1201" s="810"/>
      <c r="Z1201" s="728"/>
      <c r="AP1201" s="729"/>
      <c r="AQ1201" s="810"/>
      <c r="AR1201" s="810"/>
      <c r="AS1201" s="861" t="s">
        <v>366</v>
      </c>
      <c r="AT1201" s="861"/>
      <c r="AU1201" s="856" t="n">
        <v>1</v>
      </c>
      <c r="AV1201" s="810"/>
      <c r="AW1201" s="810"/>
      <c r="AX1201" s="856" t="n">
        <v>1</v>
      </c>
      <c r="AY1201" s="810"/>
      <c r="AZ1201" s="810"/>
      <c r="BA1201" s="856" t="n">
        <v>1</v>
      </c>
      <c r="BB1201" s="810"/>
      <c r="BC1201" s="810"/>
      <c r="BD1201" s="856" t="n">
        <v>1</v>
      </c>
      <c r="BE1201" s="810"/>
      <c r="BF1201" s="810"/>
      <c r="BG1201" s="856" t="n">
        <v>1</v>
      </c>
      <c r="BH1201" s="810"/>
      <c r="BI1201" s="854"/>
      <c r="BJ1201" s="856" t="n">
        <v>1</v>
      </c>
      <c r="BK1201" s="810"/>
      <c r="BL1201" s="810"/>
      <c r="BM1201" s="856" t="n">
        <v>1</v>
      </c>
      <c r="BN1201" s="810"/>
      <c r="BO1201" s="810"/>
      <c r="BP1201" s="856" t="n">
        <v>1</v>
      </c>
      <c r="BQ1201" s="810"/>
      <c r="BR1201" s="810"/>
      <c r="BS1201" s="856" t="n">
        <v>1</v>
      </c>
      <c r="BT1201" s="810"/>
      <c r="BU1201" s="810"/>
      <c r="BV1201" s="729"/>
    </row>
    <row r="1202" s="667" customFormat="true" ht="14.25" hidden="false" customHeight="false" outlineLevel="0" collapsed="false">
      <c r="A1202" s="846"/>
      <c r="B1202" s="846"/>
      <c r="C1202" s="858"/>
      <c r="D1202" s="853"/>
      <c r="E1202" s="853"/>
      <c r="F1202" s="853"/>
      <c r="G1202" s="853"/>
      <c r="H1202" s="853"/>
      <c r="I1202" s="853"/>
      <c r="J1202" s="853"/>
      <c r="K1202" s="853"/>
      <c r="L1202" s="810"/>
      <c r="M1202" s="810"/>
      <c r="N1202" s="669"/>
      <c r="O1202" s="669"/>
      <c r="P1202" s="810"/>
      <c r="Q1202" s="810"/>
      <c r="R1202" s="854" t="s">
        <v>371</v>
      </c>
      <c r="S1202" s="855" t="e">
        <f aca="false">_xlfn.STDEV.P(S1178:S1197)</f>
        <v>#DIV/0!</v>
      </c>
      <c r="T1202" s="855" t="e">
        <f aca="false" t="array" ref="T1202:T1202">IF(S1206="Y",SQRT(SUM(IFERROR(O1178:O1197*(S1178:S1197-(T1198))^2,0))/((COUNTIFS(O1178:O1197,"&lt;&gt;"&amp;"")-1)/COUNTIFS(O1178:O1197,"&lt;&gt;"&amp;"")*SUM(O1178:O1197))),_xlfn.STDEV.P(T1178:T1197))</f>
        <v>#DIV/0!</v>
      </c>
      <c r="U1202" s="855" t="e">
        <f aca="false" t="array" ref="U1202:U1202">SQRT(SUM(IFERROR(O1178:O1197*(S1178:S1197-(U1198))^2,0))/((COUNTIFS(O1178:O1197,"&lt;&gt;"&amp;"")-1)/COUNTIFS(O1178:O1197,"&lt;&gt;"&amp;"")*SUM(O1178:O1197)))</f>
        <v>#DIV/0!</v>
      </c>
      <c r="V1202" s="810"/>
      <c r="W1202" s="810"/>
      <c r="X1202" s="810"/>
      <c r="Z1202" s="728"/>
      <c r="AP1202" s="729"/>
      <c r="AQ1202" s="810"/>
      <c r="AR1202" s="810"/>
      <c r="AS1202" s="861"/>
      <c r="AT1202" s="861"/>
      <c r="AU1202" s="856" t="n">
        <v>1</v>
      </c>
      <c r="AV1202" s="810"/>
      <c r="AW1202" s="810"/>
      <c r="AX1202" s="856" t="n">
        <v>1</v>
      </c>
      <c r="AY1202" s="810"/>
      <c r="AZ1202" s="810"/>
      <c r="BA1202" s="856" t="n">
        <v>1</v>
      </c>
      <c r="BB1202" s="810"/>
      <c r="BC1202" s="810"/>
      <c r="BD1202" s="856" t="n">
        <v>1</v>
      </c>
      <c r="BE1202" s="810"/>
      <c r="BF1202" s="810"/>
      <c r="BG1202" s="856" t="n">
        <v>1</v>
      </c>
      <c r="BH1202" s="810"/>
      <c r="BI1202" s="854"/>
      <c r="BJ1202" s="856" t="n">
        <v>1</v>
      </c>
      <c r="BK1202" s="810"/>
      <c r="BL1202" s="810"/>
      <c r="BM1202" s="856" t="n">
        <v>1</v>
      </c>
      <c r="BN1202" s="810"/>
      <c r="BO1202" s="810"/>
      <c r="BP1202" s="856" t="n">
        <v>1</v>
      </c>
      <c r="BQ1202" s="810"/>
      <c r="BR1202" s="810"/>
      <c r="BS1202" s="856" t="n">
        <v>1</v>
      </c>
      <c r="BT1202" s="810"/>
      <c r="BU1202" s="810"/>
      <c r="BV1202" s="729"/>
    </row>
    <row r="1203" s="667" customFormat="true" ht="15" hidden="false" customHeight="false" outlineLevel="0" collapsed="false">
      <c r="A1203" s="810"/>
      <c r="B1203" s="810"/>
      <c r="C1203" s="828"/>
      <c r="D1203" s="853"/>
      <c r="E1203" s="853"/>
      <c r="F1203" s="853"/>
      <c r="G1203" s="853"/>
      <c r="H1203" s="853"/>
      <c r="I1203" s="853"/>
      <c r="J1203" s="853"/>
      <c r="K1203" s="853"/>
      <c r="L1203" s="810"/>
      <c r="M1203" s="810"/>
      <c r="N1203" s="810"/>
      <c r="O1203" s="810"/>
      <c r="P1203" s="810"/>
      <c r="Q1203" s="810"/>
      <c r="R1203" s="863" t="s">
        <v>372</v>
      </c>
      <c r="S1203" s="864" t="n">
        <f aca="false">COUNTIF(S1178:S1197,"&gt;0")</f>
        <v>0</v>
      </c>
      <c r="T1203" s="864" t="n">
        <f aca="false">COUNTIF(T1178:T1197,"&gt;0")</f>
        <v>0</v>
      </c>
      <c r="U1203" s="865"/>
      <c r="V1203" s="866" t="s">
        <v>369</v>
      </c>
      <c r="W1203" s="810"/>
      <c r="X1203" s="810"/>
      <c r="Z1203" s="728"/>
      <c r="AP1203" s="729"/>
      <c r="AQ1203" s="810"/>
      <c r="AR1203" s="810"/>
      <c r="AS1203" s="810"/>
      <c r="AT1203" s="854" t="s">
        <v>365</v>
      </c>
      <c r="AU1203" s="857" t="e">
        <f aca="false">IF((0.67*AU1204)&gt;AU1198,"no","yes")</f>
        <v>#REF!</v>
      </c>
      <c r="AV1203" s="857" t="e">
        <f aca="false">IF((0.67*AV1204)&gt;AV1198,"no","yes")</f>
        <v>#REF!</v>
      </c>
      <c r="AW1203" s="810"/>
      <c r="AX1203" s="857" t="e">
        <f aca="false">IF((0.67*AX1204)&gt;AX1198,"no","yes")</f>
        <v>#REF!</v>
      </c>
      <c r="AY1203" s="857" t="e">
        <f aca="false">IF((0.67*AY1204)&gt;AY1198,"no","yes")</f>
        <v>#REF!</v>
      </c>
      <c r="AZ1203" s="810"/>
      <c r="BA1203" s="857" t="e">
        <f aca="false">IF((0.67*BA1204)&gt;BA1198,"no","yes")</f>
        <v>#REF!</v>
      </c>
      <c r="BB1203" s="857" t="e">
        <f aca="false">IF((0.67*BB1204)&gt;BB1198,"no","yes")</f>
        <v>#REF!</v>
      </c>
      <c r="BC1203" s="810"/>
      <c r="BD1203" s="857" t="e">
        <f aca="false">IF((0.67*BD1204)&gt;BD1198,"no","yes")</f>
        <v>#REF!</v>
      </c>
      <c r="BE1203" s="857" t="e">
        <f aca="false">IF((0.67*BE1204)&gt;BE1198,"no","yes")</f>
        <v>#REF!</v>
      </c>
      <c r="BF1203" s="810"/>
      <c r="BG1203" s="857" t="e">
        <f aca="false">IF((0.67*BG1204)&gt;BG1198,"no","yes")</f>
        <v>#REF!</v>
      </c>
      <c r="BH1203" s="857" t="e">
        <f aca="false">IF((0.67*BH1204)&gt;BH1198,"no","yes")</f>
        <v>#REF!</v>
      </c>
      <c r="BI1203" s="863"/>
      <c r="BJ1203" s="857" t="e">
        <f aca="false">IF((0.67*BJ1204)&gt;BJ1198,"no","yes")</f>
        <v>#DIV/0!</v>
      </c>
      <c r="BK1203" s="857" t="e">
        <f aca="false">IF((0.67*BK1204)&gt;BK1198,"no","yes")</f>
        <v>#DIV/0!</v>
      </c>
      <c r="BL1203" s="810"/>
      <c r="BM1203" s="857" t="e">
        <f aca="false">IF((0.67*BM1204)&gt;BM1198,"no","yes")</f>
        <v>#DIV/0!</v>
      </c>
      <c r="BN1203" s="857" t="e">
        <f aca="false">IF((0.67*BN1204)&gt;BN1198,"no","yes")</f>
        <v>#DIV/0!</v>
      </c>
      <c r="BO1203" s="810"/>
      <c r="BP1203" s="857" t="e">
        <f aca="false">IF((0.67*BP1204)&gt;BP1198,"no","yes")</f>
        <v>#DIV/0!</v>
      </c>
      <c r="BQ1203" s="857" t="e">
        <f aca="false">IF((0.67*BQ1204)&gt;BQ1198,"no","yes")</f>
        <v>#DIV/0!</v>
      </c>
      <c r="BR1203" s="810"/>
      <c r="BS1203" s="857" t="e">
        <f aca="false">IF((0.67*BS1204)&gt;BS1198,"no","yes")</f>
        <v>#DIV/0!</v>
      </c>
      <c r="BT1203" s="857" t="e">
        <f aca="false">IF((0.67*BT1204)&gt;BT1198,"no","yes")</f>
        <v>#DIV/0!</v>
      </c>
      <c r="BU1203" s="810"/>
      <c r="BV1203" s="729"/>
    </row>
    <row r="1204" s="667" customFormat="true" ht="14.25" hidden="false" customHeight="false" outlineLevel="0" collapsed="false">
      <c r="C1204" s="846"/>
      <c r="D1204" s="853"/>
      <c r="E1204" s="853"/>
      <c r="F1204" s="853"/>
      <c r="G1204" s="853"/>
      <c r="H1204" s="853"/>
      <c r="I1204" s="853"/>
      <c r="J1204" s="853"/>
      <c r="K1204" s="853"/>
      <c r="L1204" s="810"/>
      <c r="M1204" s="810"/>
      <c r="N1204" s="810"/>
      <c r="O1204" s="810"/>
      <c r="P1204" s="810"/>
      <c r="Q1204" s="810"/>
      <c r="R1204" s="810"/>
      <c r="S1204" s="1"/>
      <c r="T1204" s="916"/>
      <c r="U1204" s="916"/>
      <c r="V1204" s="894"/>
      <c r="W1204" s="895"/>
      <c r="X1204" s="896"/>
      <c r="Z1204" s="728"/>
      <c r="AP1204" s="729"/>
      <c r="AQ1204" s="810"/>
      <c r="AR1204" s="810"/>
      <c r="AS1204" s="810"/>
      <c r="AT1204" s="854" t="s">
        <v>371</v>
      </c>
      <c r="AU1204" s="857" t="e">
        <f aca="false">_xlfn.STDEV.P(AU1178:AU1197)</f>
        <v>#REF!</v>
      </c>
      <c r="AV1204" s="857" t="e">
        <f aca="false">_xlfn.STDEV.P(AV1178:AV1197)</f>
        <v>#REF!</v>
      </c>
      <c r="AW1204" s="810"/>
      <c r="AX1204" s="857" t="e">
        <f aca="false">_xlfn.STDEV.P(AX1178:AX1197)</f>
        <v>#REF!</v>
      </c>
      <c r="AY1204" s="857" t="e">
        <f aca="false">_xlfn.STDEV.P(AY1178:AY1197)</f>
        <v>#REF!</v>
      </c>
      <c r="AZ1204" s="810"/>
      <c r="BA1204" s="857" t="e">
        <f aca="false">_xlfn.STDEV.P(BA1178:BA1197)</f>
        <v>#REF!</v>
      </c>
      <c r="BB1204" s="857" t="e">
        <f aca="false">_xlfn.STDEV.P(BB1178:BB1197)</f>
        <v>#REF!</v>
      </c>
      <c r="BC1204" s="810"/>
      <c r="BD1204" s="857" t="e">
        <f aca="false">_xlfn.STDEV.P(BD1178:BD1197)</f>
        <v>#REF!</v>
      </c>
      <c r="BE1204" s="857" t="e">
        <f aca="false">_xlfn.STDEV.P(BE1178:BE1197)</f>
        <v>#REF!</v>
      </c>
      <c r="BF1204" s="810"/>
      <c r="BG1204" s="857" t="e">
        <f aca="false">_xlfn.STDEV.P(BG1178:BG1197)</f>
        <v>#REF!</v>
      </c>
      <c r="BH1204" s="857" t="e">
        <f aca="false">_xlfn.STDEV.P(BH1178:BH1197)</f>
        <v>#REF!</v>
      </c>
      <c r="BI1204" s="810"/>
      <c r="BJ1204" s="857" t="e">
        <f aca="false">_xlfn.STDEV.P(BJ1178:BJ1197)</f>
        <v>#DIV/0!</v>
      </c>
      <c r="BK1204" s="857" t="e">
        <f aca="false">_xlfn.STDEV.P(BK1178:BK1197)</f>
        <v>#DIV/0!</v>
      </c>
      <c r="BL1204" s="810"/>
      <c r="BM1204" s="857" t="e">
        <f aca="false">_xlfn.STDEV.P(BM1178:BM1197)</f>
        <v>#DIV/0!</v>
      </c>
      <c r="BN1204" s="857" t="e">
        <f aca="false">_xlfn.STDEV.P(BN1178:BN1197)</f>
        <v>#DIV/0!</v>
      </c>
      <c r="BO1204" s="810"/>
      <c r="BP1204" s="857" t="e">
        <f aca="false">_xlfn.STDEV.P(BP1178:BP1197)</f>
        <v>#DIV/0!</v>
      </c>
      <c r="BQ1204" s="857" t="e">
        <f aca="false">_xlfn.STDEV.P(BQ1178:BQ1197)</f>
        <v>#DIV/0!</v>
      </c>
      <c r="BR1204" s="810"/>
      <c r="BS1204" s="857" t="e">
        <f aca="false">_xlfn.STDEV.P(BS1178:BS1197)</f>
        <v>#DIV/0!</v>
      </c>
      <c r="BT1204" s="857" t="e">
        <f aca="false">_xlfn.STDEV.P(BT1178:BT1197)</f>
        <v>#DIV/0!</v>
      </c>
      <c r="BV1204" s="729"/>
    </row>
    <row r="1205" s="667" customFormat="true" ht="15" hidden="false" customHeight="false" outlineLevel="0" collapsed="false">
      <c r="C1205" s="846"/>
      <c r="D1205" s="853"/>
      <c r="E1205" s="853"/>
      <c r="F1205" s="853"/>
      <c r="G1205" s="853"/>
      <c r="H1205" s="853"/>
      <c r="I1205" s="853"/>
      <c r="J1205" s="853"/>
      <c r="K1205" s="853"/>
      <c r="L1205" s="810"/>
      <c r="M1205" s="810"/>
      <c r="N1205" s="810"/>
      <c r="O1205" s="810"/>
      <c r="P1205" s="810"/>
      <c r="Q1205" s="810"/>
      <c r="R1205" s="810"/>
      <c r="S1205" s="944" t="s">
        <v>373</v>
      </c>
      <c r="T1205" s="838"/>
      <c r="U1205" s="810"/>
      <c r="V1205" s="897"/>
      <c r="W1205" s="898"/>
      <c r="X1205" s="899"/>
      <c r="Z1205" s="728"/>
      <c r="AP1205" s="729"/>
      <c r="AQ1205" s="810"/>
      <c r="AR1205" s="810"/>
      <c r="AS1205" s="810"/>
      <c r="AT1205" s="863" t="s">
        <v>372</v>
      </c>
      <c r="AU1205" s="868" t="n">
        <f aca="false">COUNTIF(AU1178:AU1197,"&gt;0")</f>
        <v>0</v>
      </c>
      <c r="AV1205" s="868" t="n">
        <f aca="false">COUNTIF(AV1178:AV1197,"&gt;0")</f>
        <v>0</v>
      </c>
      <c r="AW1205" s="810"/>
      <c r="AX1205" s="868" t="n">
        <f aca="false">COUNTIF(AX1178:AX1197,"&gt;0")</f>
        <v>0</v>
      </c>
      <c r="AY1205" s="868" t="n">
        <f aca="false">COUNTIF(AY1178:AY1197,"&gt;0")</f>
        <v>0</v>
      </c>
      <c r="AZ1205" s="810"/>
      <c r="BA1205" s="868" t="n">
        <f aca="false">COUNTIF(BA1178:BA1197,"&gt;0")</f>
        <v>0</v>
      </c>
      <c r="BB1205" s="868" t="n">
        <f aca="false">COUNTIF(BB1178:BB1197,"&gt;0")</f>
        <v>0</v>
      </c>
      <c r="BC1205" s="810"/>
      <c r="BD1205" s="868" t="n">
        <f aca="false">COUNTIF(BD1178:BD1197,"&gt;0")</f>
        <v>0</v>
      </c>
      <c r="BE1205" s="868" t="n">
        <f aca="false">COUNTIF(BE1178:BE1197,"&gt;0")</f>
        <v>0</v>
      </c>
      <c r="BF1205" s="810"/>
      <c r="BG1205" s="868" t="n">
        <f aca="false">COUNTIF(BG1178:BG1197,"&gt;0")</f>
        <v>0</v>
      </c>
      <c r="BH1205" s="868" t="n">
        <f aca="false">COUNTIF(BH1178:BH1197,"&gt;0")</f>
        <v>0</v>
      </c>
      <c r="BI1205" s="810"/>
      <c r="BJ1205" s="868" t="n">
        <f aca="false">COUNTIF(BJ1178:BJ1197,"&gt;0")</f>
        <v>0</v>
      </c>
      <c r="BK1205" s="868" t="n">
        <f aca="false">COUNTIF(BK1178:BK1197,"&gt;0")</f>
        <v>0</v>
      </c>
      <c r="BL1205" s="810"/>
      <c r="BM1205" s="868" t="n">
        <f aca="false">COUNTIF(BM1178:BM1197,"&gt;0")</f>
        <v>0</v>
      </c>
      <c r="BN1205" s="868" t="n">
        <f aca="false">COUNTIF(BN1178:BN1197,"&gt;0")</f>
        <v>0</v>
      </c>
      <c r="BO1205" s="810"/>
      <c r="BP1205" s="868" t="n">
        <f aca="false">COUNTIF(BP1178:BP1197,"&gt;0")</f>
        <v>0</v>
      </c>
      <c r="BQ1205" s="868" t="n">
        <f aca="false">COUNTIF(BQ1178:BQ1197,"&gt;0")</f>
        <v>0</v>
      </c>
      <c r="BR1205" s="810"/>
      <c r="BS1205" s="868" t="n">
        <f aca="false">COUNTIF(BS1178:BS1197,"&gt;0")</f>
        <v>0</v>
      </c>
      <c r="BT1205" s="868" t="n">
        <f aca="false">COUNTIF(BT1178:BT1197,"&gt;0")</f>
        <v>0</v>
      </c>
      <c r="BV1205" s="729"/>
    </row>
    <row r="1206" s="667" customFormat="true" ht="14.25" hidden="false" customHeight="false" outlineLevel="0" collapsed="false">
      <c r="C1206" s="846"/>
      <c r="D1206" s="853"/>
      <c r="E1206" s="853"/>
      <c r="F1206" s="853"/>
      <c r="G1206" s="853"/>
      <c r="H1206" s="853"/>
      <c r="I1206" s="853"/>
      <c r="J1206" s="853"/>
      <c r="K1206" s="853"/>
      <c r="L1206" s="810"/>
      <c r="M1206" s="810"/>
      <c r="N1206" s="810"/>
      <c r="O1206" s="810"/>
      <c r="P1206" s="810"/>
      <c r="Q1206" s="810"/>
      <c r="R1206" s="810"/>
      <c r="S1206" s="925" t="s">
        <v>166</v>
      </c>
      <c r="T1206" s="838"/>
      <c r="U1206" s="810"/>
      <c r="V1206" s="897"/>
      <c r="W1206" s="898"/>
      <c r="X1206" s="899"/>
      <c r="Z1206" s="728"/>
      <c r="AP1206" s="729"/>
      <c r="AT1206" s="905"/>
      <c r="BV1206" s="729"/>
    </row>
    <row r="1207" s="667" customFormat="true" ht="14.25" hidden="false" customHeight="false" outlineLevel="0" collapsed="false">
      <c r="C1207" s="846"/>
      <c r="D1207" s="853"/>
      <c r="E1207" s="853"/>
      <c r="F1207" s="853"/>
      <c r="G1207" s="853"/>
      <c r="H1207" s="853"/>
      <c r="I1207" s="853"/>
      <c r="J1207" s="853"/>
      <c r="K1207" s="853"/>
      <c r="L1207" s="810"/>
      <c r="M1207" s="810"/>
      <c r="N1207" s="810"/>
      <c r="O1207" s="810"/>
      <c r="P1207" s="810"/>
      <c r="Q1207" s="810"/>
      <c r="R1207" s="810"/>
      <c r="S1207" s="810"/>
      <c r="T1207" s="838"/>
      <c r="U1207" s="810"/>
      <c r="V1207" s="902"/>
      <c r="W1207" s="903"/>
      <c r="X1207" s="904"/>
      <c r="Z1207" s="728"/>
      <c r="AP1207" s="729"/>
      <c r="AT1207" s="905"/>
      <c r="BV1207" s="729"/>
    </row>
    <row r="1208" s="667" customFormat="true" ht="18" hidden="false" customHeight="false" outlineLevel="0" collapsed="false">
      <c r="A1208" s="862" t="str">
        <f aca="false">HYPERLINK("#"&amp;"'"&amp;A$1&amp;"'!a1","Back to top")</f>
        <v>Back to top</v>
      </c>
      <c r="B1208" s="862"/>
      <c r="C1208" s="810"/>
      <c r="D1208" s="853"/>
      <c r="E1208" s="853"/>
      <c r="F1208" s="853"/>
      <c r="G1208" s="853"/>
      <c r="H1208" s="853"/>
      <c r="I1208" s="853"/>
      <c r="J1208" s="853"/>
      <c r="K1208" s="853"/>
      <c r="T1208" s="708"/>
      <c r="U1208" s="810"/>
      <c r="V1208" s="810"/>
      <c r="W1208" s="810"/>
      <c r="X1208" s="810"/>
      <c r="Z1208" s="728"/>
      <c r="AP1208" s="805"/>
      <c r="AQ1208" s="927"/>
      <c r="AR1208" s="927"/>
      <c r="AS1208" s="921"/>
      <c r="AT1208" s="921"/>
      <c r="AU1208" s="921"/>
      <c r="AV1208" s="921"/>
      <c r="AW1208" s="921"/>
      <c r="AX1208" s="921"/>
      <c r="AY1208" s="921"/>
      <c r="AZ1208" s="921"/>
      <c r="BA1208" s="921"/>
      <c r="BB1208" s="921"/>
      <c r="BC1208" s="921"/>
      <c r="BD1208" s="921"/>
      <c r="BE1208" s="921"/>
      <c r="BF1208" s="921"/>
      <c r="BG1208" s="921"/>
      <c r="BH1208" s="921"/>
      <c r="BI1208" s="921"/>
      <c r="BJ1208" s="921"/>
      <c r="BK1208" s="921"/>
      <c r="BL1208" s="921"/>
      <c r="BM1208" s="921"/>
      <c r="BN1208" s="921"/>
      <c r="BO1208" s="921"/>
      <c r="BP1208" s="921"/>
      <c r="BQ1208" s="921"/>
      <c r="BR1208" s="921"/>
      <c r="BS1208" s="921"/>
      <c r="BT1208" s="921"/>
      <c r="BU1208" s="921"/>
      <c r="BV1208" s="805"/>
    </row>
    <row r="1209" s="667" customFormat="true" ht="14.25" hidden="false" customHeight="false" outlineLevel="0" collapsed="false">
      <c r="T1209" s="708"/>
      <c r="U1209" s="708"/>
      <c r="V1209" s="708"/>
      <c r="Z1209" s="728"/>
      <c r="AP1209" s="729"/>
      <c r="AQ1209" s="905"/>
      <c r="AR1209" s="905"/>
      <c r="AS1209" s="905"/>
      <c r="AT1209" s="905"/>
      <c r="AU1209" s="905"/>
      <c r="AV1209" s="905"/>
      <c r="AW1209" s="905"/>
      <c r="AX1209" s="905"/>
      <c r="AY1209" s="905"/>
      <c r="AZ1209" s="905"/>
      <c r="BA1209" s="905"/>
      <c r="BB1209" s="905"/>
      <c r="BC1209" s="905"/>
      <c r="BD1209" s="905"/>
      <c r="BE1209" s="905"/>
      <c r="BF1209" s="905"/>
      <c r="BG1209" s="905"/>
      <c r="BH1209" s="905"/>
      <c r="BI1209" s="905"/>
      <c r="BJ1209" s="905"/>
      <c r="BK1209" s="905"/>
      <c r="BL1209" s="905"/>
      <c r="BM1209" s="905"/>
      <c r="BN1209" s="905"/>
      <c r="BO1209" s="905"/>
      <c r="BP1209" s="905"/>
      <c r="BQ1209" s="905"/>
      <c r="BR1209" s="905"/>
      <c r="BS1209" s="905"/>
      <c r="BT1209" s="905"/>
      <c r="BU1209" s="905"/>
      <c r="BV1209" s="729"/>
    </row>
    <row r="1210" s="667" customFormat="true" ht="14.25" hidden="false" customHeight="false" outlineLevel="0" collapsed="false">
      <c r="T1210" s="708"/>
      <c r="U1210" s="708"/>
      <c r="V1210" s="708"/>
      <c r="W1210" s="708"/>
      <c r="Z1210" s="728"/>
      <c r="AP1210" s="729"/>
      <c r="AQ1210" s="905"/>
      <c r="AR1210" s="905"/>
      <c r="AS1210" s="905"/>
      <c r="AT1210" s="905"/>
      <c r="AU1210" s="905"/>
      <c r="AV1210" s="905"/>
      <c r="AW1210" s="905"/>
      <c r="AX1210" s="905"/>
      <c r="AY1210" s="905"/>
      <c r="AZ1210" s="905"/>
      <c r="BA1210" s="905"/>
      <c r="BB1210" s="905"/>
      <c r="BC1210" s="905"/>
      <c r="BD1210" s="905"/>
      <c r="BE1210" s="905"/>
      <c r="BF1210" s="905"/>
      <c r="BG1210" s="905"/>
      <c r="BH1210" s="905"/>
      <c r="BI1210" s="905"/>
      <c r="BJ1210" s="905"/>
      <c r="BK1210" s="905"/>
      <c r="BL1210" s="905"/>
      <c r="BM1210" s="905"/>
      <c r="BN1210" s="905"/>
      <c r="BO1210" s="905"/>
      <c r="BP1210" s="905"/>
      <c r="BQ1210" s="905"/>
      <c r="BR1210" s="905"/>
      <c r="BS1210" s="905"/>
      <c r="BT1210" s="905"/>
      <c r="BU1210" s="905"/>
      <c r="BV1210" s="729"/>
    </row>
    <row r="1211" s="600" customFormat="true" ht="15.75" hidden="false" customHeight="false" outlineLevel="0" collapsed="false">
      <c r="A1211" s="800" t="n">
        <f aca="false">1+A1175</f>
        <v>33</v>
      </c>
      <c r="B1211" s="800"/>
      <c r="C1211" s="801" t="s">
        <v>672</v>
      </c>
      <c r="D1211" s="881"/>
      <c r="E1211" s="881"/>
      <c r="F1211" s="881"/>
      <c r="G1211" s="881"/>
      <c r="H1211" s="881"/>
      <c r="K1211" s="881"/>
      <c r="L1211" s="881"/>
      <c r="M1211" s="802"/>
      <c r="N1211" s="802"/>
      <c r="O1211" s="802"/>
      <c r="T1211" s="883"/>
      <c r="U1211" s="883"/>
      <c r="Z1211" s="883"/>
      <c r="AQ1211" s="771" t="n">
        <f aca="false">A1211</f>
        <v>33</v>
      </c>
      <c r="AR1211" s="771" t="str">
        <f aca="false">C1211</f>
        <v>VARIABLE33</v>
      </c>
      <c r="AT1211" s="883"/>
    </row>
    <row r="1212" s="667" customFormat="true" ht="15" hidden="false" customHeight="false" outlineLevel="0" collapsed="false">
      <c r="A1212" s="884"/>
      <c r="B1212" s="884"/>
      <c r="C1212" s="884"/>
      <c r="D1212" s="785"/>
      <c r="E1212" s="785"/>
      <c r="F1212" s="785"/>
      <c r="G1212" s="785"/>
      <c r="H1212" s="785"/>
      <c r="K1212" s="785"/>
      <c r="L1212" s="785"/>
      <c r="M1212" s="810"/>
      <c r="N1212" s="810"/>
      <c r="O1212" s="810"/>
      <c r="T1212" s="708"/>
      <c r="U1212" s="708"/>
      <c r="Z1212" s="728"/>
      <c r="AP1212" s="729"/>
      <c r="AQ1212" s="628"/>
      <c r="AR1212" s="628"/>
      <c r="AS1212" s="628"/>
      <c r="AT1212" s="628"/>
      <c r="AU1212" s="809" t="e">
        <f aca="false">IF($AT$44="Region",'Advanced Controls'!$A$59,#REF!)</f>
        <v>#REF!</v>
      </c>
      <c r="AV1212" s="809"/>
      <c r="AW1212" s="628"/>
      <c r="AX1212" s="809" t="e">
        <f aca="false">IF($AT$44="Region",'Advanced Controls'!$A$60,#REF!)</f>
        <v>#REF!</v>
      </c>
      <c r="AY1212" s="809"/>
      <c r="AZ1212" s="628"/>
      <c r="BA1212" s="809" t="e">
        <f aca="false">IF($AT$44="Region",'Advanced Controls'!$A$61,#REF!)</f>
        <v>#REF!</v>
      </c>
      <c r="BB1212" s="809"/>
      <c r="BC1212" s="628"/>
      <c r="BD1212" s="809" t="e">
        <f aca="false">IF($AT$44="Region",'Advanced Controls'!$A$62,#REF!)</f>
        <v>#REF!</v>
      </c>
      <c r="BE1212" s="809"/>
      <c r="BF1212" s="628"/>
      <c r="BG1212" s="809" t="e">
        <f aca="false">IF($AT$44="Region",'Advanced Controls'!$A$63,#REF!)</f>
        <v>#REF!</v>
      </c>
      <c r="BH1212" s="809"/>
      <c r="BI1212" s="628"/>
      <c r="BJ1212" s="809" t="s">
        <v>80</v>
      </c>
      <c r="BK1212" s="809"/>
      <c r="BL1212" s="628"/>
      <c r="BM1212" s="809" t="s">
        <v>81</v>
      </c>
      <c r="BN1212" s="809"/>
      <c r="BO1212" s="628"/>
      <c r="BP1212" s="809" t="s">
        <v>82</v>
      </c>
      <c r="BQ1212" s="809"/>
      <c r="BR1212" s="628"/>
      <c r="BS1212" s="809" t="s">
        <v>83</v>
      </c>
      <c r="BT1212" s="809"/>
      <c r="BU1212" s="628"/>
      <c r="BV1212" s="729"/>
    </row>
    <row r="1213" s="667" customFormat="true" ht="45.75" hidden="false" customHeight="false" outlineLevel="0" collapsed="false">
      <c r="A1213" s="848" t="s">
        <v>329</v>
      </c>
      <c r="B1213" s="812" t="s">
        <v>104</v>
      </c>
      <c r="C1213" s="816" t="s">
        <v>330</v>
      </c>
      <c r="D1213" s="907" t="s">
        <v>331</v>
      </c>
      <c r="E1213" s="907" t="s">
        <v>332</v>
      </c>
      <c r="F1213" s="816" t="s">
        <v>333</v>
      </c>
      <c r="G1213" s="815" t="s">
        <v>326</v>
      </c>
      <c r="H1213" s="816" t="s">
        <v>334</v>
      </c>
      <c r="I1213" s="816" t="s">
        <v>335</v>
      </c>
      <c r="J1213" s="816" t="s">
        <v>336</v>
      </c>
      <c r="K1213" s="908" t="s">
        <v>337</v>
      </c>
      <c r="L1213" s="818" t="s">
        <v>338</v>
      </c>
      <c r="M1213" s="819" t="s">
        <v>339</v>
      </c>
      <c r="N1213" s="820" t="s">
        <v>340</v>
      </c>
      <c r="O1213" s="821" t="s">
        <v>341</v>
      </c>
      <c r="P1213" s="820" t="s">
        <v>342</v>
      </c>
      <c r="Q1213" s="807"/>
      <c r="R1213" s="822" t="s">
        <v>343</v>
      </c>
      <c r="S1213" s="823" t="s">
        <v>344</v>
      </c>
      <c r="T1213" s="824" t="s">
        <v>345</v>
      </c>
      <c r="U1213" s="823" t="s">
        <v>346</v>
      </c>
      <c r="V1213" s="825" t="s">
        <v>347</v>
      </c>
      <c r="W1213" s="807"/>
      <c r="X1213" s="807"/>
      <c r="Z1213" s="728"/>
      <c r="AP1213" s="729"/>
      <c r="AQ1213" s="807"/>
      <c r="AR1213" s="807"/>
      <c r="AS1213" s="825" t="s">
        <v>348</v>
      </c>
      <c r="AT1213" s="807"/>
      <c r="AU1213" s="826" t="s">
        <v>344</v>
      </c>
      <c r="AV1213" s="827" t="s">
        <v>345</v>
      </c>
      <c r="AW1213" s="807"/>
      <c r="AX1213" s="826" t="s">
        <v>344</v>
      </c>
      <c r="AY1213" s="827" t="s">
        <v>345</v>
      </c>
      <c r="AZ1213" s="807"/>
      <c r="BA1213" s="826" t="s">
        <v>344</v>
      </c>
      <c r="BB1213" s="827" t="s">
        <v>345</v>
      </c>
      <c r="BC1213" s="807"/>
      <c r="BD1213" s="826" t="s">
        <v>344</v>
      </c>
      <c r="BE1213" s="827" t="s">
        <v>345</v>
      </c>
      <c r="BF1213" s="807"/>
      <c r="BG1213" s="826" t="s">
        <v>344</v>
      </c>
      <c r="BH1213" s="827" t="s">
        <v>345</v>
      </c>
      <c r="BI1213" s="807"/>
      <c r="BJ1213" s="826" t="s">
        <v>344</v>
      </c>
      <c r="BK1213" s="827" t="s">
        <v>345</v>
      </c>
      <c r="BL1213" s="807"/>
      <c r="BM1213" s="826" t="s">
        <v>344</v>
      </c>
      <c r="BN1213" s="827" t="s">
        <v>345</v>
      </c>
      <c r="BO1213" s="807"/>
      <c r="BP1213" s="826" t="s">
        <v>344</v>
      </c>
      <c r="BQ1213" s="827" t="s">
        <v>345</v>
      </c>
      <c r="BR1213" s="807"/>
      <c r="BS1213" s="826" t="s">
        <v>344</v>
      </c>
      <c r="BT1213" s="827" t="s">
        <v>345</v>
      </c>
      <c r="BU1213" s="807"/>
      <c r="BV1213" s="729"/>
    </row>
    <row r="1214" s="667" customFormat="true" ht="15" hidden="false" customHeight="false" outlineLevel="0" collapsed="false">
      <c r="A1214" s="828" t="n">
        <v>1</v>
      </c>
      <c r="B1214" s="829" t="str">
        <f aca="false">CONCATENATE(E1214,": ",C1214)</f>
        <v>: </v>
      </c>
      <c r="C1214" s="831"/>
      <c r="D1214" s="831"/>
      <c r="E1214" s="831"/>
      <c r="F1214" s="871"/>
      <c r="G1214" s="831"/>
      <c r="H1214" s="832"/>
      <c r="I1214" s="830"/>
      <c r="J1214" s="830"/>
      <c r="K1214" s="834"/>
      <c r="L1214" s="834"/>
      <c r="M1214" s="835"/>
      <c r="N1214" s="837"/>
      <c r="O1214" s="837"/>
      <c r="P1214" s="833"/>
      <c r="Q1214" s="838"/>
      <c r="R1214" s="839"/>
      <c r="S1214" s="840" t="str">
        <f aca="false">IF(R1214="Y","",IF(AND(M1214="",K1214=""),"",IF(M1214="",K1214,M1214)))</f>
        <v/>
      </c>
      <c r="T1214" s="841" t="str">
        <f aca="false">IF(S1214="","",IF($S$1242="Y",U1214,IF(S1214&gt;=$S$1234-$AB$35*$S$1238,IF(S1214&lt;=$S$1234+$AB$35*$S$1238,S1214,""),"")))</f>
        <v/>
      </c>
      <c r="U1214" s="840" t="str">
        <f aca="false">IF(R1214="Y","",IF(AND(M1214="",K1214=""),"",IF(M1214="",K1214*O1214,M1214*O1214)))</f>
        <v/>
      </c>
      <c r="V1214" s="842" t="str">
        <f aca="false">IF(AND(N1214="",L1214=""),"",IF(N1214="",L1214,N1214))</f>
        <v/>
      </c>
      <c r="W1214" s="628"/>
      <c r="X1214" s="628"/>
      <c r="Z1214" s="728"/>
      <c r="AP1214" s="729"/>
      <c r="AQ1214" s="628"/>
      <c r="AR1214" s="628"/>
      <c r="AS1214" s="843" t="str">
        <f aca="false">$U1214</f>
        <v/>
      </c>
      <c r="AT1214" s="628"/>
      <c r="AU1214" s="843" t="e">
        <f aca="false">IF($AT$44="region",IF($E1214=AU$762,$S1214,""),IF($G1214=AU$762,$S1214,""))</f>
        <v>#REF!</v>
      </c>
      <c r="AV1214" s="843" t="e">
        <f aca="false">IF($AT$44="Region",IF($E1214=AU$762,$T1214,""),IF($G1214=AU$762,$T1214,""))</f>
        <v>#REF!</v>
      </c>
      <c r="AW1214" s="628"/>
      <c r="AX1214" s="843" t="e">
        <f aca="false">IF($AT$44="region",IF($E1214=AX$762,$S1214,""),IF($G1214=AX$762,$S1214,""))</f>
        <v>#REF!</v>
      </c>
      <c r="AY1214" s="843" t="e">
        <f aca="false">IF($AT$44="Region",IF($E1214=AX$762,$T1214,""),IF($G1214=AX$762,$T1214,""))</f>
        <v>#REF!</v>
      </c>
      <c r="AZ1214" s="628"/>
      <c r="BA1214" s="843" t="e">
        <f aca="false">IF($AT$44="region",IF($E1214=BA$762,$S1214,""),IF($G1214=BA$762,$S1214,""))</f>
        <v>#REF!</v>
      </c>
      <c r="BB1214" s="843" t="e">
        <f aca="false">IF($AT$44="Region",IF($E1214=BA$762,$T1214,""),IF($G1214=BA$762,$T1214,""))</f>
        <v>#REF!</v>
      </c>
      <c r="BC1214" s="628"/>
      <c r="BD1214" s="843" t="e">
        <f aca="false">IF($AT$44="region",IF($E1214=BD$762,$S1214,""),IF($G1214=BD$762,$S1214,""))</f>
        <v>#REF!</v>
      </c>
      <c r="BE1214" s="843" t="e">
        <f aca="false">IF($AT$44="Region",IF($E1214=BD$762,$T1214,""),IF($G1214=BD$762,$T1214,""))</f>
        <v>#REF!</v>
      </c>
      <c r="BF1214" s="628"/>
      <c r="BG1214" s="843" t="e">
        <f aca="false">IF($AT$44="region",IF($E1214=BG$762,$S1214,""),IF($G1214=BG$762,$S1214,""))</f>
        <v>#REF!</v>
      </c>
      <c r="BH1214" s="843" t="e">
        <f aca="false">IF($AT$44="Region",IF($E1214=BG$762,$T1214,""),IF($G1214=BG$762,$T1214,""))</f>
        <v>#REF!</v>
      </c>
      <c r="BI1214" s="628"/>
      <c r="BJ1214" s="843" t="str">
        <f aca="false">IF($E1214=$BJ$47,S1214,"")</f>
        <v/>
      </c>
      <c r="BK1214" s="843" t="str">
        <f aca="false">IF($E1214=$BJ$47,T1214,"")</f>
        <v/>
      </c>
      <c r="BL1214" s="628"/>
      <c r="BM1214" s="843" t="str">
        <f aca="false">IF($E1214=$BM$47,S1214,"")</f>
        <v/>
      </c>
      <c r="BN1214" s="843" t="str">
        <f aca="false">IF($E1214=$BM$47,T1214,"")</f>
        <v/>
      </c>
      <c r="BO1214" s="628"/>
      <c r="BP1214" s="843" t="str">
        <f aca="false">IF($E1214=$BP$47,S1214,"")</f>
        <v/>
      </c>
      <c r="BQ1214" s="843" t="str">
        <f aca="false">IF($E1214=$BP$47,T1214,"")</f>
        <v/>
      </c>
      <c r="BR1214" s="628"/>
      <c r="BS1214" s="843" t="str">
        <f aca="false">IF($E1214=$BS$47,S1214,"")</f>
        <v/>
      </c>
      <c r="BT1214" s="843" t="str">
        <f aca="false">IF($E1214=$BS$47,T1214,"")</f>
        <v/>
      </c>
      <c r="BU1214" s="628"/>
      <c r="BV1214" s="729"/>
    </row>
    <row r="1215" s="667" customFormat="true" ht="15" hidden="false" customHeight="false" outlineLevel="0" collapsed="false">
      <c r="A1215" s="828" t="n">
        <v>2</v>
      </c>
      <c r="B1215" s="829" t="str">
        <f aca="false">CONCATENATE(E1215,": ",C1215)</f>
        <v>: </v>
      </c>
      <c r="C1215" s="831"/>
      <c r="D1215" s="831"/>
      <c r="E1215" s="831"/>
      <c r="F1215" s="831"/>
      <c r="G1215" s="831"/>
      <c r="H1215" s="832"/>
      <c r="I1215" s="830"/>
      <c r="J1215" s="830"/>
      <c r="K1215" s="837"/>
      <c r="L1215" s="834"/>
      <c r="M1215" s="835"/>
      <c r="N1215" s="837"/>
      <c r="O1215" s="837"/>
      <c r="P1215" s="833"/>
      <c r="Q1215" s="838"/>
      <c r="R1215" s="839"/>
      <c r="S1215" s="840" t="str">
        <f aca="false">IF(R1215="Y","",IF(AND(M1215="",K1215=""),"",IF(M1215="",K1215,M1215)))</f>
        <v/>
      </c>
      <c r="T1215" s="841" t="str">
        <f aca="false">IF(S1215="","",IF($S$1242="Y",U1215,IF(S1215&gt;=$S$1234-$AB$35*$S$1238,IF(S1215&lt;=$S$1234+$AB$35*$S$1238,S1215,""),"")))</f>
        <v/>
      </c>
      <c r="U1215" s="840" t="str">
        <f aca="false">IF(R1215="Y","",IF(AND(M1215="",K1215=""),"",IF(M1215="",K1215*O1215,M1215*O1215)))</f>
        <v/>
      </c>
      <c r="V1215" s="842" t="str">
        <f aca="false">IF(AND(N1215="",L1215=""),"",IF(N1215="",L1215,N1215))</f>
        <v/>
      </c>
      <c r="W1215" s="628"/>
      <c r="X1215" s="628"/>
      <c r="Z1215" s="728"/>
      <c r="AP1215" s="729"/>
      <c r="AQ1215" s="628"/>
      <c r="AR1215" s="628"/>
      <c r="AS1215" s="844"/>
      <c r="AT1215" s="628"/>
      <c r="AU1215" s="843" t="e">
        <f aca="false">IF($AT$44="region",IF($E1215=AU$762,$S1215,""),IF($G1215=AU$762,$S1215,""))</f>
        <v>#REF!</v>
      </c>
      <c r="AV1215" s="843" t="e">
        <f aca="false">IF($AT$44="Region",IF($E1215=AU$762,$T1215,""),IF($G1215=AU$762,$T1215,""))</f>
        <v>#REF!</v>
      </c>
      <c r="AW1215" s="628"/>
      <c r="AX1215" s="843" t="e">
        <f aca="false">IF($AT$44="region",IF($E1215=AX$762,$S1215,""),IF($G1215=AX$762,$S1215,""))</f>
        <v>#REF!</v>
      </c>
      <c r="AY1215" s="843" t="e">
        <f aca="false">IF($AT$44="Region",IF($E1215=AX$762,$T1215,""),IF($G1215=AX$762,$T1215,""))</f>
        <v>#REF!</v>
      </c>
      <c r="AZ1215" s="628"/>
      <c r="BA1215" s="843" t="e">
        <f aca="false">IF($AT$44="region",IF($E1215=BA$762,$S1215,""),IF($G1215=BA$762,$S1215,""))</f>
        <v>#REF!</v>
      </c>
      <c r="BB1215" s="843" t="e">
        <f aca="false">IF($AT$44="Region",IF($E1215=BA$762,$T1215,""),IF($G1215=BA$762,$T1215,""))</f>
        <v>#REF!</v>
      </c>
      <c r="BC1215" s="628"/>
      <c r="BD1215" s="843" t="e">
        <f aca="false">IF($AT$44="region",IF($E1215=BD$762,$S1215,""),IF($G1215=BD$762,$S1215,""))</f>
        <v>#REF!</v>
      </c>
      <c r="BE1215" s="843" t="e">
        <f aca="false">IF($AT$44="Region",IF($E1215=BD$762,$T1215,""),IF($G1215=BD$762,$T1215,""))</f>
        <v>#REF!</v>
      </c>
      <c r="BF1215" s="628"/>
      <c r="BG1215" s="843" t="e">
        <f aca="false">IF($AT$44="region",IF($E1215=BG$762,$S1215,""),IF($G1215=BG$762,$S1215,""))</f>
        <v>#REF!</v>
      </c>
      <c r="BH1215" s="843" t="e">
        <f aca="false">IF($AT$44="Region",IF($E1215=BG$762,$T1215,""),IF($G1215=BG$762,$T1215,""))</f>
        <v>#REF!</v>
      </c>
      <c r="BI1215" s="628"/>
      <c r="BJ1215" s="843" t="str">
        <f aca="false">IF($E1215=$BJ$47,S1215,"")</f>
        <v/>
      </c>
      <c r="BK1215" s="843" t="str">
        <f aca="false">IF($E1215=$BJ$47,T1215,"")</f>
        <v/>
      </c>
      <c r="BL1215" s="628"/>
      <c r="BM1215" s="843" t="str">
        <f aca="false">IF($E1215=$BM$47,S1215,"")</f>
        <v/>
      </c>
      <c r="BN1215" s="843" t="str">
        <f aca="false">IF($E1215=$BM$47,T1215,"")</f>
        <v/>
      </c>
      <c r="BO1215" s="628"/>
      <c r="BP1215" s="843" t="str">
        <f aca="false">IF($E1215=$BP$47,S1215,"")</f>
        <v/>
      </c>
      <c r="BQ1215" s="843" t="str">
        <f aca="false">IF($E1215=$BP$47,T1215,"")</f>
        <v/>
      </c>
      <c r="BR1215" s="628"/>
      <c r="BS1215" s="843" t="str">
        <f aca="false">IF($E1215=$BS$47,S1215,"")</f>
        <v/>
      </c>
      <c r="BT1215" s="843" t="str">
        <f aca="false">IF($E1215=$BS$47,T1215,"")</f>
        <v/>
      </c>
      <c r="BU1215" s="628"/>
      <c r="BV1215" s="729"/>
    </row>
    <row r="1216" s="667" customFormat="true" ht="15" hidden="false" customHeight="false" outlineLevel="0" collapsed="false">
      <c r="A1216" s="828" t="n">
        <v>3</v>
      </c>
      <c r="B1216" s="829" t="str">
        <f aca="false">CONCATENATE(E1216,": ",C1216)</f>
        <v>: </v>
      </c>
      <c r="C1216" s="830"/>
      <c r="D1216" s="830"/>
      <c r="E1216" s="831"/>
      <c r="F1216" s="830"/>
      <c r="G1216" s="831"/>
      <c r="H1216" s="832"/>
      <c r="I1216" s="830"/>
      <c r="J1216" s="830"/>
      <c r="K1216" s="833"/>
      <c r="L1216" s="834"/>
      <c r="M1216" s="835"/>
      <c r="N1216" s="837"/>
      <c r="O1216" s="837"/>
      <c r="P1216" s="833"/>
      <c r="Q1216" s="838"/>
      <c r="R1216" s="839"/>
      <c r="S1216" s="840" t="str">
        <f aca="false">IF(R1216="Y","",IF(AND(M1216="",K1216=""),"",IF(M1216="",K1216,M1216)))</f>
        <v/>
      </c>
      <c r="T1216" s="841" t="str">
        <f aca="false">IF(S1216="","",IF($S$1242="Y",U1216,IF(S1216&gt;=$S$1234-$AB$35*$S$1238,IF(S1216&lt;=$S$1234+$AB$35*$S$1238,S1216,""),"")))</f>
        <v/>
      </c>
      <c r="U1216" s="840" t="str">
        <f aca="false">IF(R1216="Y","",IF(AND(M1216="",K1216=""),"",IF(M1216="",K1216*O1216,M1216*O1216)))</f>
        <v/>
      </c>
      <c r="V1216" s="842" t="str">
        <f aca="false">IF(AND(N1216="",L1216=""),"",IF(N1216="",L1216,N1216))</f>
        <v/>
      </c>
      <c r="W1216" s="628"/>
      <c r="X1216" s="628"/>
      <c r="Z1216" s="728"/>
      <c r="AP1216" s="729"/>
      <c r="AQ1216" s="628"/>
      <c r="AR1216" s="628"/>
      <c r="AS1216" s="810"/>
      <c r="AT1216" s="628"/>
      <c r="AU1216" s="843" t="e">
        <f aca="false">IF($AT$44="region",IF($E1216=AU$762,$S1216,""),IF($G1216=AU$762,$S1216,""))</f>
        <v>#REF!</v>
      </c>
      <c r="AV1216" s="843" t="e">
        <f aca="false">IF($AT$44="Region",IF($E1216=AU$762,$T1216,""),IF($G1216=AU$762,$T1216,""))</f>
        <v>#REF!</v>
      </c>
      <c r="AW1216" s="628"/>
      <c r="AX1216" s="843" t="e">
        <f aca="false">IF($AT$44="region",IF($E1216=AX$762,$S1216,""),IF($G1216=AX$762,$S1216,""))</f>
        <v>#REF!</v>
      </c>
      <c r="AY1216" s="843" t="e">
        <f aca="false">IF($AT$44="Region",IF($E1216=AX$762,$T1216,""),IF($G1216=AX$762,$T1216,""))</f>
        <v>#REF!</v>
      </c>
      <c r="AZ1216" s="628"/>
      <c r="BA1216" s="843" t="e">
        <f aca="false">IF($AT$44="region",IF($E1216=BA$762,$S1216,""),IF($G1216=BA$762,$S1216,""))</f>
        <v>#REF!</v>
      </c>
      <c r="BB1216" s="843" t="e">
        <f aca="false">IF($AT$44="Region",IF($E1216=BA$762,$T1216,""),IF($G1216=BA$762,$T1216,""))</f>
        <v>#REF!</v>
      </c>
      <c r="BC1216" s="628"/>
      <c r="BD1216" s="843" t="e">
        <f aca="false">IF($AT$44="region",IF($E1216=BD$762,$S1216,""),IF($G1216=BD$762,$S1216,""))</f>
        <v>#REF!</v>
      </c>
      <c r="BE1216" s="843" t="e">
        <f aca="false">IF($AT$44="Region",IF($E1216=BD$762,$T1216,""),IF($G1216=BD$762,$T1216,""))</f>
        <v>#REF!</v>
      </c>
      <c r="BF1216" s="628"/>
      <c r="BG1216" s="843" t="e">
        <f aca="false">IF($AT$44="region",IF($E1216=BG$762,$S1216,""),IF($G1216=BG$762,$S1216,""))</f>
        <v>#REF!</v>
      </c>
      <c r="BH1216" s="843" t="e">
        <f aca="false">IF($AT$44="Region",IF($E1216=BG$762,$T1216,""),IF($G1216=BG$762,$T1216,""))</f>
        <v>#REF!</v>
      </c>
      <c r="BI1216" s="628"/>
      <c r="BJ1216" s="843" t="str">
        <f aca="false">IF($E1216=$BJ$47,S1216,"")</f>
        <v/>
      </c>
      <c r="BK1216" s="843" t="str">
        <f aca="false">IF($E1216=$BJ$47,T1216,"")</f>
        <v/>
      </c>
      <c r="BL1216" s="628"/>
      <c r="BM1216" s="843" t="str">
        <f aca="false">IF($E1216=$BM$47,S1216,"")</f>
        <v/>
      </c>
      <c r="BN1216" s="843" t="str">
        <f aca="false">IF($E1216=$BM$47,T1216,"")</f>
        <v/>
      </c>
      <c r="BO1216" s="628"/>
      <c r="BP1216" s="843" t="str">
        <f aca="false">IF($E1216=$BP$47,S1216,"")</f>
        <v/>
      </c>
      <c r="BQ1216" s="843" t="str">
        <f aca="false">IF($E1216=$BP$47,T1216,"")</f>
        <v/>
      </c>
      <c r="BR1216" s="628"/>
      <c r="BS1216" s="843" t="str">
        <f aca="false">IF($E1216=$BS$47,S1216,"")</f>
        <v/>
      </c>
      <c r="BT1216" s="843" t="str">
        <f aca="false">IF($E1216=$BS$47,T1216,"")</f>
        <v/>
      </c>
      <c r="BU1216" s="628"/>
      <c r="BV1216" s="729"/>
    </row>
    <row r="1217" s="667" customFormat="true" ht="15" hidden="false" customHeight="false" outlineLevel="0" collapsed="false">
      <c r="A1217" s="828" t="n">
        <v>4</v>
      </c>
      <c r="B1217" s="829" t="str">
        <f aca="false">CONCATENATE(E1217,": ",C1217)</f>
        <v>: </v>
      </c>
      <c r="C1217" s="830"/>
      <c r="D1217" s="830"/>
      <c r="E1217" s="831"/>
      <c r="F1217" s="830"/>
      <c r="G1217" s="831"/>
      <c r="H1217" s="832"/>
      <c r="I1217" s="830"/>
      <c r="J1217" s="830"/>
      <c r="K1217" s="833"/>
      <c r="L1217" s="834"/>
      <c r="M1217" s="835"/>
      <c r="N1217" s="837"/>
      <c r="O1217" s="837"/>
      <c r="P1217" s="833"/>
      <c r="Q1217" s="838"/>
      <c r="R1217" s="839"/>
      <c r="S1217" s="840" t="str">
        <f aca="false">IF(R1217="Y","",IF(AND(M1217="",K1217=""),"",IF(M1217="",K1217,M1217)))</f>
        <v/>
      </c>
      <c r="T1217" s="841" t="str">
        <f aca="false">IF(S1217="","",IF($S$1242="Y",U1217,IF(S1217&gt;=$S$1234-$AB$35*$S$1238,IF(S1217&lt;=$S$1234+$AB$35*$S$1238,S1217,""),"")))</f>
        <v/>
      </c>
      <c r="U1217" s="840" t="str">
        <f aca="false">IF(R1217="Y","",IF(AND(M1217="",K1217=""),"",IF(M1217="",K1217*O1217,M1217*O1217)))</f>
        <v/>
      </c>
      <c r="V1217" s="842" t="str">
        <f aca="false">IF(AND(N1217="",L1217=""),"",IF(N1217="",L1217,N1217))</f>
        <v/>
      </c>
      <c r="W1217" s="628"/>
      <c r="X1217" s="628"/>
      <c r="Z1217" s="728"/>
      <c r="AP1217" s="729"/>
      <c r="AQ1217" s="628"/>
      <c r="AR1217" s="628"/>
      <c r="AS1217" s="844"/>
      <c r="AT1217" s="628"/>
      <c r="AU1217" s="843" t="e">
        <f aca="false">IF($AT$44="region",IF($E1217=AU$762,$S1217,""),IF($G1217=AU$762,$S1217,""))</f>
        <v>#REF!</v>
      </c>
      <c r="AV1217" s="843" t="e">
        <f aca="false">IF($AT$44="Region",IF($E1217=AU$762,$T1217,""),IF($G1217=AU$762,$T1217,""))</f>
        <v>#REF!</v>
      </c>
      <c r="AW1217" s="628"/>
      <c r="AX1217" s="843" t="e">
        <f aca="false">IF($AT$44="region",IF($E1217=AX$762,$S1217,""),IF($G1217=AX$762,$S1217,""))</f>
        <v>#REF!</v>
      </c>
      <c r="AY1217" s="843" t="e">
        <f aca="false">IF($AT$44="Region",IF($E1217=AX$762,$T1217,""),IF($G1217=AX$762,$T1217,""))</f>
        <v>#REF!</v>
      </c>
      <c r="AZ1217" s="628"/>
      <c r="BA1217" s="843" t="e">
        <f aca="false">IF($AT$44="region",IF($E1217=BA$762,$S1217,""),IF($G1217=BA$762,$S1217,""))</f>
        <v>#REF!</v>
      </c>
      <c r="BB1217" s="843" t="e">
        <f aca="false">IF($AT$44="Region",IF($E1217=BA$762,$T1217,""),IF($G1217=BA$762,$T1217,""))</f>
        <v>#REF!</v>
      </c>
      <c r="BC1217" s="628"/>
      <c r="BD1217" s="843" t="e">
        <f aca="false">IF($AT$44="region",IF($E1217=BD$762,$S1217,""),IF($G1217=BD$762,$S1217,""))</f>
        <v>#REF!</v>
      </c>
      <c r="BE1217" s="843" t="e">
        <f aca="false">IF($AT$44="Region",IF($E1217=BD$762,$T1217,""),IF($G1217=BD$762,$T1217,""))</f>
        <v>#REF!</v>
      </c>
      <c r="BF1217" s="628"/>
      <c r="BG1217" s="843" t="e">
        <f aca="false">IF($AT$44="region",IF($E1217=BG$762,$S1217,""),IF($G1217=BG$762,$S1217,""))</f>
        <v>#REF!</v>
      </c>
      <c r="BH1217" s="843" t="e">
        <f aca="false">IF($AT$44="Region",IF($E1217=BG$762,$T1217,""),IF($G1217=BG$762,$T1217,""))</f>
        <v>#REF!</v>
      </c>
      <c r="BI1217" s="628"/>
      <c r="BJ1217" s="843" t="str">
        <f aca="false">IF($E1217=$BJ$47,S1217,"")</f>
        <v/>
      </c>
      <c r="BK1217" s="843" t="str">
        <f aca="false">IF($E1217=$BJ$47,T1217,"")</f>
        <v/>
      </c>
      <c r="BL1217" s="628"/>
      <c r="BM1217" s="843" t="str">
        <f aca="false">IF($E1217=$BM$47,S1217,"")</f>
        <v/>
      </c>
      <c r="BN1217" s="843" t="str">
        <f aca="false">IF($E1217=$BM$47,T1217,"")</f>
        <v/>
      </c>
      <c r="BO1217" s="628"/>
      <c r="BP1217" s="843" t="str">
        <f aca="false">IF($E1217=$BP$47,S1217,"")</f>
        <v/>
      </c>
      <c r="BQ1217" s="843" t="str">
        <f aca="false">IF($E1217=$BP$47,T1217,"")</f>
        <v/>
      </c>
      <c r="BR1217" s="628"/>
      <c r="BS1217" s="843" t="str">
        <f aca="false">IF($E1217=$BS$47,S1217,"")</f>
        <v/>
      </c>
      <c r="BT1217" s="843" t="str">
        <f aca="false">IF($E1217=$BS$47,T1217,"")</f>
        <v/>
      </c>
      <c r="BU1217" s="628"/>
      <c r="BV1217" s="729"/>
    </row>
    <row r="1218" s="667" customFormat="true" ht="15" hidden="false" customHeight="false" outlineLevel="0" collapsed="false">
      <c r="A1218" s="828" t="n">
        <v>5</v>
      </c>
      <c r="B1218" s="829" t="str">
        <f aca="false">CONCATENATE(E1218,": ",C1218)</f>
        <v>: </v>
      </c>
      <c r="C1218" s="830"/>
      <c r="D1218" s="830"/>
      <c r="E1218" s="831"/>
      <c r="F1218" s="830"/>
      <c r="G1218" s="831"/>
      <c r="H1218" s="832"/>
      <c r="I1218" s="830"/>
      <c r="J1218" s="830"/>
      <c r="K1218" s="833"/>
      <c r="L1218" s="834"/>
      <c r="M1218" s="835"/>
      <c r="N1218" s="837"/>
      <c r="O1218" s="837"/>
      <c r="P1218" s="833"/>
      <c r="Q1218" s="838"/>
      <c r="R1218" s="839"/>
      <c r="S1218" s="840" t="str">
        <f aca="false">IF(R1218="Y","",IF(AND(M1218="",K1218=""),"",IF(M1218="",K1218,M1218)))</f>
        <v/>
      </c>
      <c r="T1218" s="841" t="str">
        <f aca="false">IF(S1218="","",IF($S$1242="Y",U1218,IF(S1218&gt;=$S$1234-$AB$35*$S$1238,IF(S1218&lt;=$S$1234+$AB$35*$S$1238,S1218,""),"")))</f>
        <v/>
      </c>
      <c r="U1218" s="840" t="str">
        <f aca="false">IF(R1218="Y","",IF(AND(M1218="",K1218=""),"",IF(M1218="",K1218*O1218,M1218*O1218)))</f>
        <v/>
      </c>
      <c r="V1218" s="842" t="str">
        <f aca="false">IF(AND(N1218="",L1218=""),"",IF(N1218="",L1218,N1218))</f>
        <v/>
      </c>
      <c r="W1218" s="628"/>
      <c r="X1218" s="628"/>
      <c r="Z1218" s="728"/>
      <c r="AP1218" s="729"/>
      <c r="AQ1218" s="628"/>
      <c r="AR1218" s="628"/>
      <c r="AS1218" s="844"/>
      <c r="AT1218" s="628"/>
      <c r="AU1218" s="843" t="e">
        <f aca="false">IF($AT$44="region",IF($E1218=AU$762,$S1218,""),IF($G1218=AU$762,$S1218,""))</f>
        <v>#REF!</v>
      </c>
      <c r="AV1218" s="843" t="e">
        <f aca="false">IF($AT$44="Region",IF($E1218=AU$762,$T1218,""),IF($G1218=AU$762,$T1218,""))</f>
        <v>#REF!</v>
      </c>
      <c r="AW1218" s="628"/>
      <c r="AX1218" s="843" t="e">
        <f aca="false">IF($AT$44="region",IF($E1218=AX$762,$S1218,""),IF($G1218=AX$762,$S1218,""))</f>
        <v>#REF!</v>
      </c>
      <c r="AY1218" s="843" t="e">
        <f aca="false">IF($AT$44="Region",IF($E1218=AX$762,$T1218,""),IF($G1218=AX$762,$T1218,""))</f>
        <v>#REF!</v>
      </c>
      <c r="AZ1218" s="628"/>
      <c r="BA1218" s="843" t="e">
        <f aca="false">IF($AT$44="region",IF($E1218=BA$762,$S1218,""),IF($G1218=BA$762,$S1218,""))</f>
        <v>#REF!</v>
      </c>
      <c r="BB1218" s="843" t="e">
        <f aca="false">IF($AT$44="Region",IF($E1218=BA$762,$T1218,""),IF($G1218=BA$762,$T1218,""))</f>
        <v>#REF!</v>
      </c>
      <c r="BC1218" s="628"/>
      <c r="BD1218" s="843" t="e">
        <f aca="false">IF($AT$44="region",IF($E1218=BD$762,$S1218,""),IF($G1218=BD$762,$S1218,""))</f>
        <v>#REF!</v>
      </c>
      <c r="BE1218" s="843" t="e">
        <f aca="false">IF($AT$44="Region",IF($E1218=BD$762,$T1218,""),IF($G1218=BD$762,$T1218,""))</f>
        <v>#REF!</v>
      </c>
      <c r="BF1218" s="628"/>
      <c r="BG1218" s="843" t="e">
        <f aca="false">IF($AT$44="region",IF($E1218=BG$762,$S1218,""),IF($G1218=BG$762,$S1218,""))</f>
        <v>#REF!</v>
      </c>
      <c r="BH1218" s="843" t="e">
        <f aca="false">IF($AT$44="Region",IF($E1218=BG$762,$T1218,""),IF($G1218=BG$762,$T1218,""))</f>
        <v>#REF!</v>
      </c>
      <c r="BI1218" s="628"/>
      <c r="BJ1218" s="843" t="str">
        <f aca="false">IF($E1218=$BJ$47,S1218,"")</f>
        <v/>
      </c>
      <c r="BK1218" s="843" t="str">
        <f aca="false">IF($E1218=$BJ$47,T1218,"")</f>
        <v/>
      </c>
      <c r="BL1218" s="628"/>
      <c r="BM1218" s="843" t="str">
        <f aca="false">IF($E1218=$BM$47,S1218,"")</f>
        <v/>
      </c>
      <c r="BN1218" s="843" t="str">
        <f aca="false">IF($E1218=$BM$47,T1218,"")</f>
        <v/>
      </c>
      <c r="BO1218" s="628"/>
      <c r="BP1218" s="843" t="str">
        <f aca="false">IF($E1218=$BP$47,S1218,"")</f>
        <v/>
      </c>
      <c r="BQ1218" s="843" t="str">
        <f aca="false">IF($E1218=$BP$47,T1218,"")</f>
        <v/>
      </c>
      <c r="BR1218" s="628"/>
      <c r="BS1218" s="843" t="str">
        <f aca="false">IF($E1218=$BS$47,S1218,"")</f>
        <v/>
      </c>
      <c r="BT1218" s="843" t="str">
        <f aca="false">IF($E1218=$BS$47,T1218,"")</f>
        <v/>
      </c>
      <c r="BU1218" s="628"/>
      <c r="BV1218" s="729"/>
    </row>
    <row r="1219" s="667" customFormat="true" ht="15" hidden="false" customHeight="false" outlineLevel="0" collapsed="false">
      <c r="A1219" s="828" t="n">
        <v>6</v>
      </c>
      <c r="B1219" s="829" t="str">
        <f aca="false">CONCATENATE(E1219,": ",C1219)</f>
        <v>: </v>
      </c>
      <c r="C1219" s="830"/>
      <c r="D1219" s="830"/>
      <c r="E1219" s="831"/>
      <c r="F1219" s="830"/>
      <c r="G1219" s="831"/>
      <c r="H1219" s="832"/>
      <c r="I1219" s="830"/>
      <c r="J1219" s="830"/>
      <c r="K1219" s="833"/>
      <c r="L1219" s="834"/>
      <c r="M1219" s="835"/>
      <c r="N1219" s="837"/>
      <c r="O1219" s="837"/>
      <c r="P1219" s="833"/>
      <c r="Q1219" s="838"/>
      <c r="R1219" s="839"/>
      <c r="S1219" s="840" t="str">
        <f aca="false">IF(R1219="Y","",IF(AND(M1219="",K1219=""),"",IF(M1219="",K1219,M1219)))</f>
        <v/>
      </c>
      <c r="T1219" s="841" t="str">
        <f aca="false">IF(S1219="","",IF($S$1242="Y",U1219,IF(S1219&gt;=$S$1234-$AB$35*$S$1238,IF(S1219&lt;=$S$1234+$AB$35*$S$1238,S1219,""),"")))</f>
        <v/>
      </c>
      <c r="U1219" s="840" t="str">
        <f aca="false">IF(R1219="Y","",IF(AND(M1219="",K1219=""),"",IF(M1219="",K1219*O1219,M1219*O1219)))</f>
        <v/>
      </c>
      <c r="V1219" s="842" t="str">
        <f aca="false">IF(AND(N1219="",L1219=""),"",IF(N1219="",L1219,N1219))</f>
        <v/>
      </c>
      <c r="W1219" s="628"/>
      <c r="X1219" s="628"/>
      <c r="Z1219" s="728"/>
      <c r="AP1219" s="729"/>
      <c r="AQ1219" s="628"/>
      <c r="AR1219" s="628"/>
      <c r="AS1219" s="844"/>
      <c r="AT1219" s="628"/>
      <c r="AU1219" s="843" t="e">
        <f aca="false">IF($AT$44="region",IF($E1219=AU$762,$S1219,""),IF($G1219=AU$762,$S1219,""))</f>
        <v>#REF!</v>
      </c>
      <c r="AV1219" s="843" t="e">
        <f aca="false">IF($AT$44="Region",IF($E1219=AU$762,$T1219,""),IF($G1219=AU$762,$T1219,""))</f>
        <v>#REF!</v>
      </c>
      <c r="AW1219" s="628"/>
      <c r="AX1219" s="843" t="e">
        <f aca="false">IF($AT$44="region",IF($E1219=AX$762,$S1219,""),IF($G1219=AX$762,$S1219,""))</f>
        <v>#REF!</v>
      </c>
      <c r="AY1219" s="843" t="e">
        <f aca="false">IF($AT$44="Region",IF($E1219=AX$762,$T1219,""),IF($G1219=AX$762,$T1219,""))</f>
        <v>#REF!</v>
      </c>
      <c r="AZ1219" s="628"/>
      <c r="BA1219" s="843" t="e">
        <f aca="false">IF($AT$44="region",IF($E1219=BA$762,$S1219,""),IF($G1219=BA$762,$S1219,""))</f>
        <v>#REF!</v>
      </c>
      <c r="BB1219" s="843" t="e">
        <f aca="false">IF($AT$44="Region",IF($E1219=BA$762,$T1219,""),IF($G1219=BA$762,$T1219,""))</f>
        <v>#REF!</v>
      </c>
      <c r="BC1219" s="628"/>
      <c r="BD1219" s="843" t="e">
        <f aca="false">IF($AT$44="region",IF($E1219=BD$762,$S1219,""),IF($G1219=BD$762,$S1219,""))</f>
        <v>#REF!</v>
      </c>
      <c r="BE1219" s="843" t="e">
        <f aca="false">IF($AT$44="Region",IF($E1219=BD$762,$T1219,""),IF($G1219=BD$762,$T1219,""))</f>
        <v>#REF!</v>
      </c>
      <c r="BF1219" s="628"/>
      <c r="BG1219" s="843" t="e">
        <f aca="false">IF($AT$44="region",IF($E1219=BG$762,$S1219,""),IF($G1219=BG$762,$S1219,""))</f>
        <v>#REF!</v>
      </c>
      <c r="BH1219" s="843" t="e">
        <f aca="false">IF($AT$44="Region",IF($E1219=BG$762,$T1219,""),IF($G1219=BG$762,$T1219,""))</f>
        <v>#REF!</v>
      </c>
      <c r="BI1219" s="628"/>
      <c r="BJ1219" s="843" t="str">
        <f aca="false">IF($E1219=$BJ$47,S1219,"")</f>
        <v/>
      </c>
      <c r="BK1219" s="843" t="str">
        <f aca="false">IF($E1219=$BJ$47,T1219,"")</f>
        <v/>
      </c>
      <c r="BL1219" s="628"/>
      <c r="BM1219" s="843" t="str">
        <f aca="false">IF($E1219=$BM$47,S1219,"")</f>
        <v/>
      </c>
      <c r="BN1219" s="843" t="str">
        <f aca="false">IF($E1219=$BM$47,T1219,"")</f>
        <v/>
      </c>
      <c r="BO1219" s="628"/>
      <c r="BP1219" s="843" t="str">
        <f aca="false">IF($E1219=$BP$47,S1219,"")</f>
        <v/>
      </c>
      <c r="BQ1219" s="843" t="str">
        <f aca="false">IF($E1219=$BP$47,T1219,"")</f>
        <v/>
      </c>
      <c r="BR1219" s="628"/>
      <c r="BS1219" s="843" t="str">
        <f aca="false">IF($E1219=$BS$47,S1219,"")</f>
        <v/>
      </c>
      <c r="BT1219" s="843" t="str">
        <f aca="false">IF($E1219=$BS$47,T1219,"")</f>
        <v/>
      </c>
      <c r="BU1219" s="628"/>
      <c r="BV1219" s="729"/>
    </row>
    <row r="1220" s="667" customFormat="true" ht="15" hidden="false" customHeight="false" outlineLevel="0" collapsed="false">
      <c r="A1220" s="828" t="n">
        <v>7</v>
      </c>
      <c r="B1220" s="829" t="str">
        <f aca="false">CONCATENATE(E1220,": ",C1220)</f>
        <v>: </v>
      </c>
      <c r="C1220" s="830"/>
      <c r="D1220" s="830"/>
      <c r="E1220" s="831"/>
      <c r="F1220" s="830"/>
      <c r="G1220" s="831"/>
      <c r="H1220" s="832"/>
      <c r="I1220" s="830"/>
      <c r="J1220" s="830"/>
      <c r="K1220" s="833"/>
      <c r="L1220" s="834"/>
      <c r="M1220" s="835"/>
      <c r="N1220" s="837"/>
      <c r="O1220" s="837"/>
      <c r="P1220" s="833"/>
      <c r="Q1220" s="838"/>
      <c r="R1220" s="839"/>
      <c r="S1220" s="840" t="str">
        <f aca="false">IF(R1220="Y","",IF(AND(M1220="",K1220=""),"",IF(M1220="",K1220,M1220)))</f>
        <v/>
      </c>
      <c r="T1220" s="841" t="str">
        <f aca="false">IF(S1220="","",IF($S$1242="Y",U1220,IF(S1220&gt;=$S$1234-$AB$35*$S$1238,IF(S1220&lt;=$S$1234+$AB$35*$S$1238,S1220,""),"")))</f>
        <v/>
      </c>
      <c r="U1220" s="840" t="str">
        <f aca="false">IF(R1220="Y","",IF(AND(M1220="",K1220=""),"",IF(M1220="",K1220*O1220,M1220*O1220)))</f>
        <v/>
      </c>
      <c r="V1220" s="842" t="str">
        <f aca="false">IF(AND(N1220="",L1220=""),"",IF(N1220="",L1220,N1220))</f>
        <v/>
      </c>
      <c r="W1220" s="628"/>
      <c r="X1220" s="628"/>
      <c r="Z1220" s="728"/>
      <c r="AP1220" s="729"/>
      <c r="AQ1220" s="628"/>
      <c r="AR1220" s="628"/>
      <c r="AS1220" s="844"/>
      <c r="AT1220" s="628"/>
      <c r="AU1220" s="843" t="e">
        <f aca="false">IF($AT$44="region",IF($E1220=AU$762,$S1220,""),IF($G1220=AU$762,$S1220,""))</f>
        <v>#REF!</v>
      </c>
      <c r="AV1220" s="843" t="e">
        <f aca="false">IF($AT$44="Region",IF($E1220=AU$762,$T1220,""),IF($G1220=AU$762,$T1220,""))</f>
        <v>#REF!</v>
      </c>
      <c r="AW1220" s="628"/>
      <c r="AX1220" s="843" t="e">
        <f aca="false">IF($AT$44="region",IF($E1220=AX$762,$S1220,""),IF($G1220=AX$762,$S1220,""))</f>
        <v>#REF!</v>
      </c>
      <c r="AY1220" s="843" t="e">
        <f aca="false">IF($AT$44="Region",IF($E1220=AX$762,$T1220,""),IF($G1220=AX$762,$T1220,""))</f>
        <v>#REF!</v>
      </c>
      <c r="AZ1220" s="628"/>
      <c r="BA1220" s="843" t="e">
        <f aca="false">IF($AT$44="region",IF($E1220=BA$762,$S1220,""),IF($G1220=BA$762,$S1220,""))</f>
        <v>#REF!</v>
      </c>
      <c r="BB1220" s="843" t="e">
        <f aca="false">IF($AT$44="Region",IF($E1220=BA$762,$T1220,""),IF($G1220=BA$762,$T1220,""))</f>
        <v>#REF!</v>
      </c>
      <c r="BC1220" s="628"/>
      <c r="BD1220" s="843" t="e">
        <f aca="false">IF($AT$44="region",IF($E1220=BD$762,$S1220,""),IF($G1220=BD$762,$S1220,""))</f>
        <v>#REF!</v>
      </c>
      <c r="BE1220" s="843" t="e">
        <f aca="false">IF($AT$44="Region",IF($E1220=BD$762,$T1220,""),IF($G1220=BD$762,$T1220,""))</f>
        <v>#REF!</v>
      </c>
      <c r="BF1220" s="628"/>
      <c r="BG1220" s="843" t="e">
        <f aca="false">IF($AT$44="region",IF($E1220=BG$762,$S1220,""),IF($G1220=BG$762,$S1220,""))</f>
        <v>#REF!</v>
      </c>
      <c r="BH1220" s="843" t="e">
        <f aca="false">IF($AT$44="Region",IF($E1220=BG$762,$T1220,""),IF($G1220=BG$762,$T1220,""))</f>
        <v>#REF!</v>
      </c>
      <c r="BI1220" s="628"/>
      <c r="BJ1220" s="843" t="str">
        <f aca="false">IF($E1220=$BJ$47,S1220,"")</f>
        <v/>
      </c>
      <c r="BK1220" s="843" t="str">
        <f aca="false">IF($E1220=$BJ$47,T1220,"")</f>
        <v/>
      </c>
      <c r="BL1220" s="628"/>
      <c r="BM1220" s="843" t="str">
        <f aca="false">IF($E1220=$BM$47,S1220,"")</f>
        <v/>
      </c>
      <c r="BN1220" s="843" t="str">
        <f aca="false">IF($E1220=$BM$47,T1220,"")</f>
        <v/>
      </c>
      <c r="BO1220" s="628"/>
      <c r="BP1220" s="843" t="str">
        <f aca="false">IF($E1220=$BP$47,S1220,"")</f>
        <v/>
      </c>
      <c r="BQ1220" s="843" t="str">
        <f aca="false">IF($E1220=$BP$47,T1220,"")</f>
        <v/>
      </c>
      <c r="BR1220" s="628"/>
      <c r="BS1220" s="843" t="str">
        <f aca="false">IF($E1220=$BS$47,S1220,"")</f>
        <v/>
      </c>
      <c r="BT1220" s="843" t="str">
        <f aca="false">IF($E1220=$BS$47,T1220,"")</f>
        <v/>
      </c>
      <c r="BU1220" s="628"/>
      <c r="BV1220" s="729"/>
    </row>
    <row r="1221" s="667" customFormat="true" ht="15" hidden="false" customHeight="false" outlineLevel="0" collapsed="false">
      <c r="A1221" s="828" t="n">
        <v>8</v>
      </c>
      <c r="B1221" s="829" t="str">
        <f aca="false">CONCATENATE(E1221,": ",C1221)</f>
        <v>: </v>
      </c>
      <c r="C1221" s="830"/>
      <c r="D1221" s="830"/>
      <c r="E1221" s="831"/>
      <c r="F1221" s="830"/>
      <c r="G1221" s="831"/>
      <c r="H1221" s="832"/>
      <c r="I1221" s="830"/>
      <c r="J1221" s="830"/>
      <c r="K1221" s="833"/>
      <c r="L1221" s="834"/>
      <c r="M1221" s="835"/>
      <c r="N1221" s="837"/>
      <c r="O1221" s="837"/>
      <c r="P1221" s="833"/>
      <c r="Q1221" s="838"/>
      <c r="R1221" s="839"/>
      <c r="S1221" s="840" t="str">
        <f aca="false">IF(R1221="Y","",IF(AND(M1221="",K1221=""),"",IF(M1221="",K1221,M1221)))</f>
        <v/>
      </c>
      <c r="T1221" s="841" t="str">
        <f aca="false">IF(S1221="","",IF($S$1242="Y",U1221,IF(S1221&gt;=$S$1234-$AB$35*$S$1238,IF(S1221&lt;=$S$1234+$AB$35*$S$1238,S1221,""),"")))</f>
        <v/>
      </c>
      <c r="U1221" s="840" t="str">
        <f aca="false">IF(R1221="Y","",IF(AND(M1221="",K1221=""),"",IF(M1221="",K1221*O1221,M1221*O1221)))</f>
        <v/>
      </c>
      <c r="V1221" s="842" t="str">
        <f aca="false">IF(AND(N1221="",L1221=""),"",IF(N1221="",L1221,N1221))</f>
        <v/>
      </c>
      <c r="W1221" s="628"/>
      <c r="X1221" s="628"/>
      <c r="Z1221" s="728"/>
      <c r="AP1221" s="729"/>
      <c r="AQ1221" s="628"/>
      <c r="AR1221" s="628"/>
      <c r="AS1221" s="844"/>
      <c r="AT1221" s="628"/>
      <c r="AU1221" s="843" t="e">
        <f aca="false">IF($AT$44="region",IF($E1221=AU$762,$S1221,""),IF($G1221=AU$762,$S1221,""))</f>
        <v>#REF!</v>
      </c>
      <c r="AV1221" s="843" t="e">
        <f aca="false">IF($AT$44="Region",IF($E1221=AU$762,$T1221,""),IF($G1221=AU$762,$T1221,""))</f>
        <v>#REF!</v>
      </c>
      <c r="AW1221" s="628"/>
      <c r="AX1221" s="843" t="e">
        <f aca="false">IF($AT$44="region",IF($E1221=AX$762,$S1221,""),IF($G1221=AX$762,$S1221,""))</f>
        <v>#REF!</v>
      </c>
      <c r="AY1221" s="843" t="e">
        <f aca="false">IF($AT$44="Region",IF($E1221=AX$762,$T1221,""),IF($G1221=AX$762,$T1221,""))</f>
        <v>#REF!</v>
      </c>
      <c r="AZ1221" s="628"/>
      <c r="BA1221" s="843" t="e">
        <f aca="false">IF($AT$44="region",IF($E1221=BA$762,$S1221,""),IF($G1221=BA$762,$S1221,""))</f>
        <v>#REF!</v>
      </c>
      <c r="BB1221" s="843" t="e">
        <f aca="false">IF($AT$44="Region",IF($E1221=BA$762,$T1221,""),IF($G1221=BA$762,$T1221,""))</f>
        <v>#REF!</v>
      </c>
      <c r="BC1221" s="628"/>
      <c r="BD1221" s="843" t="e">
        <f aca="false">IF($AT$44="region",IF($E1221=BD$762,$S1221,""),IF($G1221=BD$762,$S1221,""))</f>
        <v>#REF!</v>
      </c>
      <c r="BE1221" s="843" t="e">
        <f aca="false">IF($AT$44="Region",IF($E1221=BD$762,$T1221,""),IF($G1221=BD$762,$T1221,""))</f>
        <v>#REF!</v>
      </c>
      <c r="BF1221" s="628"/>
      <c r="BG1221" s="843" t="e">
        <f aca="false">IF($AT$44="region",IF($E1221=BG$762,$S1221,""),IF($G1221=BG$762,$S1221,""))</f>
        <v>#REF!</v>
      </c>
      <c r="BH1221" s="843" t="e">
        <f aca="false">IF($AT$44="Region",IF($E1221=BG$762,$T1221,""),IF($G1221=BG$762,$T1221,""))</f>
        <v>#REF!</v>
      </c>
      <c r="BI1221" s="628"/>
      <c r="BJ1221" s="843" t="str">
        <f aca="false">IF($E1221=$BJ$47,S1221,"")</f>
        <v/>
      </c>
      <c r="BK1221" s="843" t="str">
        <f aca="false">IF($E1221=$BJ$47,T1221,"")</f>
        <v/>
      </c>
      <c r="BL1221" s="628"/>
      <c r="BM1221" s="843" t="str">
        <f aca="false">IF($E1221=$BM$47,S1221,"")</f>
        <v/>
      </c>
      <c r="BN1221" s="843" t="str">
        <f aca="false">IF($E1221=$BM$47,T1221,"")</f>
        <v/>
      </c>
      <c r="BO1221" s="628"/>
      <c r="BP1221" s="843" t="str">
        <f aca="false">IF($E1221=$BP$47,S1221,"")</f>
        <v/>
      </c>
      <c r="BQ1221" s="843" t="str">
        <f aca="false">IF($E1221=$BP$47,T1221,"")</f>
        <v/>
      </c>
      <c r="BR1221" s="628"/>
      <c r="BS1221" s="843" t="str">
        <f aca="false">IF($E1221=$BS$47,S1221,"")</f>
        <v/>
      </c>
      <c r="BT1221" s="843" t="str">
        <f aca="false">IF($E1221=$BS$47,T1221,"")</f>
        <v/>
      </c>
      <c r="BU1221" s="628"/>
      <c r="BV1221" s="729"/>
    </row>
    <row r="1222" s="667" customFormat="true" ht="15" hidden="false" customHeight="false" outlineLevel="0" collapsed="false">
      <c r="A1222" s="828" t="n">
        <v>9</v>
      </c>
      <c r="B1222" s="829" t="str">
        <f aca="false">CONCATENATE(E1222,": ",C1222)</f>
        <v>: </v>
      </c>
      <c r="C1222" s="830"/>
      <c r="D1222" s="830"/>
      <c r="E1222" s="831"/>
      <c r="F1222" s="830"/>
      <c r="G1222" s="831"/>
      <c r="H1222" s="832"/>
      <c r="I1222" s="830"/>
      <c r="J1222" s="830"/>
      <c r="K1222" s="833"/>
      <c r="L1222" s="834"/>
      <c r="M1222" s="835"/>
      <c r="N1222" s="837"/>
      <c r="O1222" s="837"/>
      <c r="P1222" s="833"/>
      <c r="Q1222" s="838"/>
      <c r="R1222" s="839"/>
      <c r="S1222" s="840" t="str">
        <f aca="false">IF(R1222="Y","",IF(AND(M1222="",K1222=""),"",IF(M1222="",K1222,M1222)))</f>
        <v/>
      </c>
      <c r="T1222" s="841" t="str">
        <f aca="false">IF(S1222="","",IF($S$1242="Y",U1222,IF(S1222&gt;=$S$1234-$AB$35*$S$1238,IF(S1222&lt;=$S$1234+$AB$35*$S$1238,S1222,""),"")))</f>
        <v/>
      </c>
      <c r="U1222" s="840" t="str">
        <f aca="false">IF(R1222="Y","",IF(AND(M1222="",K1222=""),"",IF(M1222="",K1222*O1222,M1222*O1222)))</f>
        <v/>
      </c>
      <c r="V1222" s="842" t="str">
        <f aca="false">IF(AND(N1222="",L1222=""),"",IF(N1222="",L1222,N1222))</f>
        <v/>
      </c>
      <c r="W1222" s="628"/>
      <c r="X1222" s="628"/>
      <c r="Z1222" s="728"/>
      <c r="AP1222" s="729"/>
      <c r="AQ1222" s="628"/>
      <c r="AR1222" s="628"/>
      <c r="AS1222" s="844"/>
      <c r="AT1222" s="628"/>
      <c r="AU1222" s="843" t="e">
        <f aca="false">IF($AT$44="region",IF($E1222=AU$762,$S1222,""),IF($G1222=AU$762,$S1222,""))</f>
        <v>#REF!</v>
      </c>
      <c r="AV1222" s="843" t="e">
        <f aca="false">IF($AT$44="Region",IF($E1222=AU$762,$T1222,""),IF($G1222=AU$762,$T1222,""))</f>
        <v>#REF!</v>
      </c>
      <c r="AW1222" s="628"/>
      <c r="AX1222" s="843" t="e">
        <f aca="false">IF($AT$44="region",IF($E1222=AX$762,$S1222,""),IF($G1222=AX$762,$S1222,""))</f>
        <v>#REF!</v>
      </c>
      <c r="AY1222" s="843" t="e">
        <f aca="false">IF($AT$44="Region",IF($E1222=AX$762,$T1222,""),IF($G1222=AX$762,$T1222,""))</f>
        <v>#REF!</v>
      </c>
      <c r="AZ1222" s="628"/>
      <c r="BA1222" s="843" t="e">
        <f aca="false">IF($AT$44="region",IF($E1222=BA$762,$S1222,""),IF($G1222=BA$762,$S1222,""))</f>
        <v>#REF!</v>
      </c>
      <c r="BB1222" s="843" t="e">
        <f aca="false">IF($AT$44="Region",IF($E1222=BA$762,$T1222,""),IF($G1222=BA$762,$T1222,""))</f>
        <v>#REF!</v>
      </c>
      <c r="BC1222" s="628"/>
      <c r="BD1222" s="843" t="e">
        <f aca="false">IF($AT$44="region",IF($E1222=BD$762,$S1222,""),IF($G1222=BD$762,$S1222,""))</f>
        <v>#REF!</v>
      </c>
      <c r="BE1222" s="843" t="e">
        <f aca="false">IF($AT$44="Region",IF($E1222=BD$762,$T1222,""),IF($G1222=BD$762,$T1222,""))</f>
        <v>#REF!</v>
      </c>
      <c r="BF1222" s="628"/>
      <c r="BG1222" s="843" t="e">
        <f aca="false">IF($AT$44="region",IF($E1222=BG$762,$S1222,""),IF($G1222=BG$762,$S1222,""))</f>
        <v>#REF!</v>
      </c>
      <c r="BH1222" s="843" t="e">
        <f aca="false">IF($AT$44="Region",IF($E1222=BG$762,$T1222,""),IF($G1222=BG$762,$T1222,""))</f>
        <v>#REF!</v>
      </c>
      <c r="BI1222" s="628"/>
      <c r="BJ1222" s="843" t="str">
        <f aca="false">IF($E1222=$BJ$47,S1222,"")</f>
        <v/>
      </c>
      <c r="BK1222" s="843" t="str">
        <f aca="false">IF($E1222=$BJ$47,T1222,"")</f>
        <v/>
      </c>
      <c r="BL1222" s="628"/>
      <c r="BM1222" s="843" t="str">
        <f aca="false">IF($E1222=$BM$47,S1222,"")</f>
        <v/>
      </c>
      <c r="BN1222" s="843" t="str">
        <f aca="false">IF($E1222=$BM$47,T1222,"")</f>
        <v/>
      </c>
      <c r="BO1222" s="628"/>
      <c r="BP1222" s="843" t="str">
        <f aca="false">IF($E1222=$BP$47,S1222,"")</f>
        <v/>
      </c>
      <c r="BQ1222" s="843" t="str">
        <f aca="false">IF($E1222=$BP$47,T1222,"")</f>
        <v/>
      </c>
      <c r="BR1222" s="628"/>
      <c r="BS1222" s="843" t="str">
        <f aca="false">IF($E1222=$BS$47,S1222,"")</f>
        <v/>
      </c>
      <c r="BT1222" s="843" t="str">
        <f aca="false">IF($E1222=$BS$47,T1222,"")</f>
        <v/>
      </c>
      <c r="BU1222" s="628"/>
      <c r="BV1222" s="729"/>
    </row>
    <row r="1223" s="667" customFormat="true" ht="15" hidden="false" customHeight="false" outlineLevel="0" collapsed="false">
      <c r="A1223" s="828" t="n">
        <v>10</v>
      </c>
      <c r="B1223" s="829" t="str">
        <f aca="false">CONCATENATE(E1223,": ",C1223)</f>
        <v>: </v>
      </c>
      <c r="C1223" s="830"/>
      <c r="D1223" s="830"/>
      <c r="E1223" s="831"/>
      <c r="F1223" s="830"/>
      <c r="G1223" s="831"/>
      <c r="H1223" s="832"/>
      <c r="I1223" s="830"/>
      <c r="J1223" s="830"/>
      <c r="K1223" s="833"/>
      <c r="L1223" s="834"/>
      <c r="M1223" s="835"/>
      <c r="N1223" s="837"/>
      <c r="O1223" s="837"/>
      <c r="P1223" s="833"/>
      <c r="Q1223" s="838"/>
      <c r="R1223" s="839"/>
      <c r="S1223" s="840" t="str">
        <f aca="false">IF(R1223="Y","",IF(AND(M1223="",K1223=""),"",IF(M1223="",K1223,M1223)))</f>
        <v/>
      </c>
      <c r="T1223" s="841" t="str">
        <f aca="false">IF(S1223="","",IF($S$1242="Y",U1223,IF(S1223&gt;=$S$1234-$AB$35*$S$1238,IF(S1223&lt;=$S$1234+$AB$35*$S$1238,S1223,""),"")))</f>
        <v/>
      </c>
      <c r="U1223" s="840" t="str">
        <f aca="false">IF(R1223="Y","",IF(AND(M1223="",K1223=""),"",IF(M1223="",K1223*O1223,M1223*O1223)))</f>
        <v/>
      </c>
      <c r="V1223" s="842" t="str">
        <f aca="false">IF(AND(N1223="",L1223=""),"",IF(N1223="",L1223,N1223))</f>
        <v/>
      </c>
      <c r="W1223" s="628"/>
      <c r="X1223" s="628"/>
      <c r="Z1223" s="728"/>
      <c r="AP1223" s="729"/>
      <c r="AQ1223" s="628"/>
      <c r="AR1223" s="628"/>
      <c r="AS1223" s="844"/>
      <c r="AT1223" s="628"/>
      <c r="AU1223" s="843" t="e">
        <f aca="false">IF($AT$44="region",IF($E1223=AU$762,$S1223,""),IF($G1223=AU$762,$S1223,""))</f>
        <v>#REF!</v>
      </c>
      <c r="AV1223" s="843" t="e">
        <f aca="false">IF($AT$44="Region",IF($E1223=AU$762,$T1223,""),IF($G1223=AU$762,$T1223,""))</f>
        <v>#REF!</v>
      </c>
      <c r="AW1223" s="628"/>
      <c r="AX1223" s="843" t="e">
        <f aca="false">IF($AT$44="region",IF($E1223=AX$762,$S1223,""),IF($G1223=AX$762,$S1223,""))</f>
        <v>#REF!</v>
      </c>
      <c r="AY1223" s="843" t="e">
        <f aca="false">IF($AT$44="Region",IF($E1223=AX$762,$T1223,""),IF($G1223=AX$762,$T1223,""))</f>
        <v>#REF!</v>
      </c>
      <c r="AZ1223" s="628"/>
      <c r="BA1223" s="843" t="e">
        <f aca="false">IF($AT$44="region",IF($E1223=BA$762,$S1223,""),IF($G1223=BA$762,$S1223,""))</f>
        <v>#REF!</v>
      </c>
      <c r="BB1223" s="843" t="e">
        <f aca="false">IF($AT$44="Region",IF($E1223=BA$762,$T1223,""),IF($G1223=BA$762,$T1223,""))</f>
        <v>#REF!</v>
      </c>
      <c r="BC1223" s="628"/>
      <c r="BD1223" s="843" t="e">
        <f aca="false">IF($AT$44="region",IF($E1223=BD$762,$S1223,""),IF($G1223=BD$762,$S1223,""))</f>
        <v>#REF!</v>
      </c>
      <c r="BE1223" s="843" t="e">
        <f aca="false">IF($AT$44="Region",IF($E1223=BD$762,$T1223,""),IF($G1223=BD$762,$T1223,""))</f>
        <v>#REF!</v>
      </c>
      <c r="BF1223" s="628"/>
      <c r="BG1223" s="843" t="e">
        <f aca="false">IF($AT$44="region",IF($E1223=BG$762,$S1223,""),IF($G1223=BG$762,$S1223,""))</f>
        <v>#REF!</v>
      </c>
      <c r="BH1223" s="843" t="e">
        <f aca="false">IF($AT$44="Region",IF($E1223=BG$762,$T1223,""),IF($G1223=BG$762,$T1223,""))</f>
        <v>#REF!</v>
      </c>
      <c r="BI1223" s="628"/>
      <c r="BJ1223" s="843" t="str">
        <f aca="false">IF($E1223=$BJ$47,S1223,"")</f>
        <v/>
      </c>
      <c r="BK1223" s="843" t="str">
        <f aca="false">IF($E1223=$BJ$47,T1223,"")</f>
        <v/>
      </c>
      <c r="BL1223" s="628"/>
      <c r="BM1223" s="843" t="str">
        <f aca="false">IF($E1223=$BM$47,S1223,"")</f>
        <v/>
      </c>
      <c r="BN1223" s="843" t="str">
        <f aca="false">IF($E1223=$BM$47,T1223,"")</f>
        <v/>
      </c>
      <c r="BO1223" s="628"/>
      <c r="BP1223" s="843" t="str">
        <f aca="false">IF($E1223=$BP$47,S1223,"")</f>
        <v/>
      </c>
      <c r="BQ1223" s="843" t="str">
        <f aca="false">IF($E1223=$BP$47,T1223,"")</f>
        <v/>
      </c>
      <c r="BR1223" s="628"/>
      <c r="BS1223" s="843" t="str">
        <f aca="false">IF($E1223=$BS$47,S1223,"")</f>
        <v/>
      </c>
      <c r="BT1223" s="843" t="str">
        <f aca="false">IF($E1223=$BS$47,T1223,"")</f>
        <v/>
      </c>
      <c r="BU1223" s="628"/>
      <c r="BV1223" s="729"/>
    </row>
    <row r="1224" s="667" customFormat="true" ht="15" hidden="false" customHeight="false" outlineLevel="0" collapsed="false">
      <c r="A1224" s="828" t="n">
        <v>11</v>
      </c>
      <c r="B1224" s="829" t="str">
        <f aca="false">CONCATENATE(E1224,": ",C1224)</f>
        <v>: </v>
      </c>
      <c r="C1224" s="830"/>
      <c r="D1224" s="830"/>
      <c r="E1224" s="831"/>
      <c r="F1224" s="830"/>
      <c r="G1224" s="831"/>
      <c r="H1224" s="832"/>
      <c r="I1224" s="830"/>
      <c r="J1224" s="830"/>
      <c r="K1224" s="833"/>
      <c r="L1224" s="834"/>
      <c r="M1224" s="835"/>
      <c r="N1224" s="837"/>
      <c r="O1224" s="837"/>
      <c r="P1224" s="833"/>
      <c r="Q1224" s="838"/>
      <c r="R1224" s="839"/>
      <c r="S1224" s="840" t="str">
        <f aca="false">IF(R1224="Y","",IF(AND(M1224="",K1224=""),"",IF(M1224="",K1224,M1224)))</f>
        <v/>
      </c>
      <c r="T1224" s="841" t="str">
        <f aca="false">IF(S1224="","",IF($S$1242="Y",U1224,IF(S1224&gt;=$S$1234-$AB$35*$S$1238,IF(S1224&lt;=$S$1234+$AB$35*$S$1238,S1224,""),"")))</f>
        <v/>
      </c>
      <c r="U1224" s="840" t="str">
        <f aca="false">IF(R1224="Y","",IF(AND(M1224="",K1224=""),"",IF(M1224="",K1224*O1224,M1224*O1224)))</f>
        <v/>
      </c>
      <c r="V1224" s="842" t="str">
        <f aca="false">IF(AND(N1224="",L1224=""),"",IF(N1224="",L1224,N1224))</f>
        <v/>
      </c>
      <c r="W1224" s="628"/>
      <c r="X1224" s="628"/>
      <c r="Z1224" s="728"/>
      <c r="AP1224" s="729"/>
      <c r="AQ1224" s="628"/>
      <c r="AR1224" s="628"/>
      <c r="AS1224" s="844"/>
      <c r="AT1224" s="628"/>
      <c r="AU1224" s="843" t="e">
        <f aca="false">IF($AT$44="region",IF($E1224=AU$762,$S1224,""),IF($G1224=AU$762,$S1224,""))</f>
        <v>#REF!</v>
      </c>
      <c r="AV1224" s="843" t="e">
        <f aca="false">IF($AT$44="Region",IF($E1224=AU$762,$T1224,""),IF($G1224=AU$762,$T1224,""))</f>
        <v>#REF!</v>
      </c>
      <c r="AW1224" s="628"/>
      <c r="AX1224" s="843" t="e">
        <f aca="false">IF($AT$44="region",IF($E1224=AX$762,$S1224,""),IF($G1224=AX$762,$S1224,""))</f>
        <v>#REF!</v>
      </c>
      <c r="AY1224" s="843" t="e">
        <f aca="false">IF($AT$44="Region",IF($E1224=AX$762,$T1224,""),IF($G1224=AX$762,$T1224,""))</f>
        <v>#REF!</v>
      </c>
      <c r="AZ1224" s="628"/>
      <c r="BA1224" s="843" t="e">
        <f aca="false">IF($AT$44="region",IF($E1224=BA$762,$S1224,""),IF($G1224=BA$762,$S1224,""))</f>
        <v>#REF!</v>
      </c>
      <c r="BB1224" s="843" t="e">
        <f aca="false">IF($AT$44="Region",IF($E1224=BA$762,$T1224,""),IF($G1224=BA$762,$T1224,""))</f>
        <v>#REF!</v>
      </c>
      <c r="BC1224" s="628"/>
      <c r="BD1224" s="843" t="e">
        <f aca="false">IF($AT$44="region",IF($E1224=BD$762,$S1224,""),IF($G1224=BD$762,$S1224,""))</f>
        <v>#REF!</v>
      </c>
      <c r="BE1224" s="843" t="e">
        <f aca="false">IF($AT$44="Region",IF($E1224=BD$762,$T1224,""),IF($G1224=BD$762,$T1224,""))</f>
        <v>#REF!</v>
      </c>
      <c r="BF1224" s="628"/>
      <c r="BG1224" s="843" t="e">
        <f aca="false">IF($AT$44="region",IF($E1224=BG$762,$S1224,""),IF($G1224=BG$762,$S1224,""))</f>
        <v>#REF!</v>
      </c>
      <c r="BH1224" s="843" t="e">
        <f aca="false">IF($AT$44="Region",IF($E1224=BG$762,$T1224,""),IF($G1224=BG$762,$T1224,""))</f>
        <v>#REF!</v>
      </c>
      <c r="BI1224" s="628"/>
      <c r="BJ1224" s="843" t="str">
        <f aca="false">IF($E1224=$BJ$47,S1224,"")</f>
        <v/>
      </c>
      <c r="BK1224" s="843" t="str">
        <f aca="false">IF($E1224=$BJ$47,T1224,"")</f>
        <v/>
      </c>
      <c r="BL1224" s="628"/>
      <c r="BM1224" s="843" t="str">
        <f aca="false">IF($E1224=$BM$47,S1224,"")</f>
        <v/>
      </c>
      <c r="BN1224" s="843" t="str">
        <f aca="false">IF($E1224=$BM$47,T1224,"")</f>
        <v/>
      </c>
      <c r="BO1224" s="628"/>
      <c r="BP1224" s="843" t="str">
        <f aca="false">IF($E1224=$BP$47,S1224,"")</f>
        <v/>
      </c>
      <c r="BQ1224" s="843" t="str">
        <f aca="false">IF($E1224=$BP$47,T1224,"")</f>
        <v/>
      </c>
      <c r="BR1224" s="628"/>
      <c r="BS1224" s="843" t="str">
        <f aca="false">IF($E1224=$BS$47,S1224,"")</f>
        <v/>
      </c>
      <c r="BT1224" s="843" t="str">
        <f aca="false">IF($E1224=$BS$47,T1224,"")</f>
        <v/>
      </c>
      <c r="BU1224" s="628"/>
      <c r="BV1224" s="729"/>
    </row>
    <row r="1225" s="667" customFormat="true" ht="15" hidden="false" customHeight="false" outlineLevel="0" collapsed="false">
      <c r="A1225" s="828" t="n">
        <v>12</v>
      </c>
      <c r="B1225" s="829" t="str">
        <f aca="false">CONCATENATE(E1225,": ",C1225)</f>
        <v>: </v>
      </c>
      <c r="C1225" s="830"/>
      <c r="D1225" s="830"/>
      <c r="E1225" s="831"/>
      <c r="F1225" s="830"/>
      <c r="G1225" s="831"/>
      <c r="H1225" s="832"/>
      <c r="I1225" s="830"/>
      <c r="J1225" s="830"/>
      <c r="K1225" s="833"/>
      <c r="L1225" s="834"/>
      <c r="M1225" s="835"/>
      <c r="N1225" s="837"/>
      <c r="O1225" s="837"/>
      <c r="P1225" s="833"/>
      <c r="Q1225" s="838"/>
      <c r="R1225" s="839"/>
      <c r="S1225" s="840" t="str">
        <f aca="false">IF(R1225="Y","",IF(AND(M1225="",K1225=""),"",IF(M1225="",K1225,M1225)))</f>
        <v/>
      </c>
      <c r="T1225" s="841" t="str">
        <f aca="false">IF(S1225="","",IF($S$1242="Y",U1225,IF(S1225&gt;=$S$1234-$AB$35*$S$1238,IF(S1225&lt;=$S$1234+$AB$35*$S$1238,S1225,""),"")))</f>
        <v/>
      </c>
      <c r="U1225" s="840" t="str">
        <f aca="false">IF(R1225="Y","",IF(AND(M1225="",K1225=""),"",IF(M1225="",K1225*O1225,M1225*O1225)))</f>
        <v/>
      </c>
      <c r="V1225" s="842" t="str">
        <f aca="false">IF(AND(N1225="",L1225=""),"",IF(N1225="",L1225,N1225))</f>
        <v/>
      </c>
      <c r="W1225" s="628"/>
      <c r="X1225" s="628"/>
      <c r="Z1225" s="728"/>
      <c r="AP1225" s="729"/>
      <c r="AQ1225" s="628"/>
      <c r="AR1225" s="628"/>
      <c r="AS1225" s="844"/>
      <c r="AT1225" s="628"/>
      <c r="AU1225" s="843" t="e">
        <f aca="false">IF($AT$44="region",IF($E1225=AU$762,$S1225,""),IF($G1225=AU$762,$S1225,""))</f>
        <v>#REF!</v>
      </c>
      <c r="AV1225" s="843" t="e">
        <f aca="false">IF($AT$44="Region",IF($E1225=AU$762,$T1225,""),IF($G1225=AU$762,$T1225,""))</f>
        <v>#REF!</v>
      </c>
      <c r="AW1225" s="628"/>
      <c r="AX1225" s="843" t="e">
        <f aca="false">IF($AT$44="region",IF($E1225=AX$762,$S1225,""),IF($G1225=AX$762,$S1225,""))</f>
        <v>#REF!</v>
      </c>
      <c r="AY1225" s="843" t="e">
        <f aca="false">IF($AT$44="Region",IF($E1225=AX$762,$T1225,""),IF($G1225=AX$762,$T1225,""))</f>
        <v>#REF!</v>
      </c>
      <c r="AZ1225" s="628"/>
      <c r="BA1225" s="843" t="e">
        <f aca="false">IF($AT$44="region",IF($E1225=BA$762,$S1225,""),IF($G1225=BA$762,$S1225,""))</f>
        <v>#REF!</v>
      </c>
      <c r="BB1225" s="843" t="e">
        <f aca="false">IF($AT$44="Region",IF($E1225=BA$762,$T1225,""),IF($G1225=BA$762,$T1225,""))</f>
        <v>#REF!</v>
      </c>
      <c r="BC1225" s="628"/>
      <c r="BD1225" s="843" t="e">
        <f aca="false">IF($AT$44="region",IF($E1225=BD$762,$S1225,""),IF($G1225=BD$762,$S1225,""))</f>
        <v>#REF!</v>
      </c>
      <c r="BE1225" s="843" t="e">
        <f aca="false">IF($AT$44="Region",IF($E1225=BD$762,$T1225,""),IF($G1225=BD$762,$T1225,""))</f>
        <v>#REF!</v>
      </c>
      <c r="BF1225" s="628"/>
      <c r="BG1225" s="843" t="e">
        <f aca="false">IF($AT$44="region",IF($E1225=BG$762,$S1225,""),IF($G1225=BG$762,$S1225,""))</f>
        <v>#REF!</v>
      </c>
      <c r="BH1225" s="843" t="e">
        <f aca="false">IF($AT$44="Region",IF($E1225=BG$762,$T1225,""),IF($G1225=BG$762,$T1225,""))</f>
        <v>#REF!</v>
      </c>
      <c r="BI1225" s="628"/>
      <c r="BJ1225" s="843" t="str">
        <f aca="false">IF($E1225=$BJ$47,S1225,"")</f>
        <v/>
      </c>
      <c r="BK1225" s="843" t="str">
        <f aca="false">IF($E1225=$BJ$47,T1225,"")</f>
        <v/>
      </c>
      <c r="BL1225" s="628"/>
      <c r="BM1225" s="843" t="str">
        <f aca="false">IF($E1225=$BM$47,S1225,"")</f>
        <v/>
      </c>
      <c r="BN1225" s="843" t="str">
        <f aca="false">IF($E1225=$BM$47,T1225,"")</f>
        <v/>
      </c>
      <c r="BO1225" s="628"/>
      <c r="BP1225" s="843" t="str">
        <f aca="false">IF($E1225=$BP$47,S1225,"")</f>
        <v/>
      </c>
      <c r="BQ1225" s="843" t="str">
        <f aca="false">IF($E1225=$BP$47,T1225,"")</f>
        <v/>
      </c>
      <c r="BR1225" s="628"/>
      <c r="BS1225" s="843" t="str">
        <f aca="false">IF($E1225=$BS$47,S1225,"")</f>
        <v/>
      </c>
      <c r="BT1225" s="843" t="str">
        <f aca="false">IF($E1225=$BS$47,T1225,"")</f>
        <v/>
      </c>
      <c r="BU1225" s="628"/>
      <c r="BV1225" s="729"/>
    </row>
    <row r="1226" s="667" customFormat="true" ht="15" hidden="false" customHeight="false" outlineLevel="0" collapsed="false">
      <c r="A1226" s="828" t="n">
        <v>13</v>
      </c>
      <c r="B1226" s="829" t="str">
        <f aca="false">CONCATENATE(E1226,": ",C1226)</f>
        <v>: </v>
      </c>
      <c r="C1226" s="830"/>
      <c r="D1226" s="830"/>
      <c r="E1226" s="831"/>
      <c r="F1226" s="830"/>
      <c r="G1226" s="831"/>
      <c r="H1226" s="832"/>
      <c r="I1226" s="830"/>
      <c r="J1226" s="830"/>
      <c r="K1226" s="833"/>
      <c r="L1226" s="834"/>
      <c r="M1226" s="833"/>
      <c r="N1226" s="837"/>
      <c r="O1226" s="837"/>
      <c r="P1226" s="833"/>
      <c r="Q1226" s="838"/>
      <c r="R1226" s="839"/>
      <c r="S1226" s="840" t="str">
        <f aca="false">IF(R1226="Y","",IF(AND(M1226="",K1226=""),"",IF(M1226="",K1226,M1226)))</f>
        <v/>
      </c>
      <c r="T1226" s="841" t="str">
        <f aca="false">IF(S1226="","",IF($S$1242="Y",U1226,IF(S1226&gt;=$S$1234-$AB$35*$S$1238,IF(S1226&lt;=$S$1234+$AB$35*$S$1238,S1226,""),"")))</f>
        <v/>
      </c>
      <c r="U1226" s="840" t="str">
        <f aca="false">IF(R1226="Y","",IF(AND(M1226="",K1226=""),"",IF(M1226="",K1226*O1226,M1226*O1226)))</f>
        <v/>
      </c>
      <c r="V1226" s="842" t="str">
        <f aca="false">IF(AND(N1226="",L1226=""),"",IF(N1226="",L1226,N1226))</f>
        <v/>
      </c>
      <c r="W1226" s="628"/>
      <c r="X1226" s="628"/>
      <c r="Z1226" s="728"/>
      <c r="AP1226" s="729"/>
      <c r="AQ1226" s="628"/>
      <c r="AR1226" s="628"/>
      <c r="AS1226" s="844"/>
      <c r="AT1226" s="628"/>
      <c r="AU1226" s="843" t="e">
        <f aca="false">IF($AT$44="region",IF($E1226=AU$762,$S1226,""),IF($G1226=AU$762,$S1226,""))</f>
        <v>#REF!</v>
      </c>
      <c r="AV1226" s="843" t="e">
        <f aca="false">IF($AT$44="Region",IF($E1226=AU$762,$T1226,""),IF($G1226=AU$762,$T1226,""))</f>
        <v>#REF!</v>
      </c>
      <c r="AW1226" s="628"/>
      <c r="AX1226" s="843" t="e">
        <f aca="false">IF($AT$44="region",IF($E1226=AX$762,$S1226,""),IF($G1226=AX$762,$S1226,""))</f>
        <v>#REF!</v>
      </c>
      <c r="AY1226" s="843" t="e">
        <f aca="false">IF($AT$44="Region",IF($E1226=AX$762,$T1226,""),IF($G1226=AX$762,$T1226,""))</f>
        <v>#REF!</v>
      </c>
      <c r="AZ1226" s="628"/>
      <c r="BA1226" s="843" t="e">
        <f aca="false">IF($AT$44="region",IF($E1226=BA$762,$S1226,""),IF($G1226=BA$762,$S1226,""))</f>
        <v>#REF!</v>
      </c>
      <c r="BB1226" s="843" t="e">
        <f aca="false">IF($AT$44="Region",IF($E1226=BA$762,$T1226,""),IF($G1226=BA$762,$T1226,""))</f>
        <v>#REF!</v>
      </c>
      <c r="BC1226" s="628"/>
      <c r="BD1226" s="843" t="e">
        <f aca="false">IF($AT$44="region",IF($E1226=BD$762,$S1226,""),IF($G1226=BD$762,$S1226,""))</f>
        <v>#REF!</v>
      </c>
      <c r="BE1226" s="843" t="e">
        <f aca="false">IF($AT$44="Region",IF($E1226=BD$762,$T1226,""),IF($G1226=BD$762,$T1226,""))</f>
        <v>#REF!</v>
      </c>
      <c r="BF1226" s="628"/>
      <c r="BG1226" s="843" t="e">
        <f aca="false">IF($AT$44="region",IF($E1226=BG$762,$S1226,""),IF($G1226=BG$762,$S1226,""))</f>
        <v>#REF!</v>
      </c>
      <c r="BH1226" s="843" t="e">
        <f aca="false">IF($AT$44="Region",IF($E1226=BG$762,$T1226,""),IF($G1226=BG$762,$T1226,""))</f>
        <v>#REF!</v>
      </c>
      <c r="BI1226" s="628"/>
      <c r="BJ1226" s="843" t="str">
        <f aca="false">IF($E1226=$BJ$47,S1226,"")</f>
        <v/>
      </c>
      <c r="BK1226" s="843" t="str">
        <f aca="false">IF($E1226=$BJ$47,T1226,"")</f>
        <v/>
      </c>
      <c r="BL1226" s="628"/>
      <c r="BM1226" s="843" t="str">
        <f aca="false">IF($E1226=$BM$47,S1226,"")</f>
        <v/>
      </c>
      <c r="BN1226" s="843" t="str">
        <f aca="false">IF($E1226=$BM$47,T1226,"")</f>
        <v/>
      </c>
      <c r="BO1226" s="628"/>
      <c r="BP1226" s="843" t="str">
        <f aca="false">IF($E1226=$BP$47,S1226,"")</f>
        <v/>
      </c>
      <c r="BQ1226" s="843" t="str">
        <f aca="false">IF($E1226=$BP$47,T1226,"")</f>
        <v/>
      </c>
      <c r="BR1226" s="628"/>
      <c r="BS1226" s="843" t="str">
        <f aca="false">IF($E1226=$BS$47,S1226,"")</f>
        <v/>
      </c>
      <c r="BT1226" s="843" t="str">
        <f aca="false">IF($E1226=$BS$47,T1226,"")</f>
        <v/>
      </c>
      <c r="BU1226" s="628"/>
      <c r="BV1226" s="729"/>
    </row>
    <row r="1227" s="667" customFormat="true" ht="15" hidden="false" customHeight="false" outlineLevel="0" collapsed="false">
      <c r="A1227" s="828" t="n">
        <v>14</v>
      </c>
      <c r="B1227" s="829" t="str">
        <f aca="false">CONCATENATE(E1227,": ",C1227)</f>
        <v>: </v>
      </c>
      <c r="C1227" s="830"/>
      <c r="D1227" s="830"/>
      <c r="E1227" s="831"/>
      <c r="F1227" s="830"/>
      <c r="G1227" s="831"/>
      <c r="H1227" s="832"/>
      <c r="I1227" s="830"/>
      <c r="J1227" s="830"/>
      <c r="K1227" s="833"/>
      <c r="L1227" s="834"/>
      <c r="M1227" s="833"/>
      <c r="N1227" s="837"/>
      <c r="O1227" s="837"/>
      <c r="P1227" s="833"/>
      <c r="Q1227" s="838"/>
      <c r="R1227" s="839"/>
      <c r="S1227" s="840" t="str">
        <f aca="false">IF(R1227="Y","",IF(AND(M1227="",K1227=""),"",IF(M1227="",K1227,M1227)))</f>
        <v/>
      </c>
      <c r="T1227" s="841" t="str">
        <f aca="false">IF(S1227="","",IF($S$1242="Y",U1227,IF(S1227&gt;=$S$1234-$AB$35*$S$1238,IF(S1227&lt;=$S$1234+$AB$35*$S$1238,S1227,""),"")))</f>
        <v/>
      </c>
      <c r="U1227" s="840" t="str">
        <f aca="false">IF(R1227="Y","",IF(AND(M1227="",K1227=""),"",IF(M1227="",K1227*O1227,M1227*O1227)))</f>
        <v/>
      </c>
      <c r="V1227" s="842" t="str">
        <f aca="false">IF(AND(N1227="",L1227=""),"",IF(N1227="",L1227,N1227))</f>
        <v/>
      </c>
      <c r="W1227" s="628"/>
      <c r="X1227" s="628"/>
      <c r="Z1227" s="728"/>
      <c r="AP1227" s="729"/>
      <c r="AQ1227" s="628"/>
      <c r="AR1227" s="628"/>
      <c r="AS1227" s="844"/>
      <c r="AT1227" s="628"/>
      <c r="AU1227" s="843" t="e">
        <f aca="false">IF($AT$44="region",IF($E1227=AU$762,$S1227,""),IF($G1227=AU$762,$S1227,""))</f>
        <v>#REF!</v>
      </c>
      <c r="AV1227" s="843" t="e">
        <f aca="false">IF($AT$44="Region",IF($E1227=AU$762,$T1227,""),IF($G1227=AU$762,$T1227,""))</f>
        <v>#REF!</v>
      </c>
      <c r="AW1227" s="628"/>
      <c r="AX1227" s="843" t="e">
        <f aca="false">IF($AT$44="region",IF($E1227=AX$762,$S1227,""),IF($G1227=AX$762,$S1227,""))</f>
        <v>#REF!</v>
      </c>
      <c r="AY1227" s="843" t="e">
        <f aca="false">IF($AT$44="Region",IF($E1227=AX$762,$T1227,""),IF($G1227=AX$762,$T1227,""))</f>
        <v>#REF!</v>
      </c>
      <c r="AZ1227" s="628"/>
      <c r="BA1227" s="843" t="e">
        <f aca="false">IF($AT$44="region",IF($E1227=BA$762,$S1227,""),IF($G1227=BA$762,$S1227,""))</f>
        <v>#REF!</v>
      </c>
      <c r="BB1227" s="843" t="e">
        <f aca="false">IF($AT$44="Region",IF($E1227=BA$762,$T1227,""),IF($G1227=BA$762,$T1227,""))</f>
        <v>#REF!</v>
      </c>
      <c r="BC1227" s="628"/>
      <c r="BD1227" s="843" t="e">
        <f aca="false">IF($AT$44="region",IF($E1227=BD$762,$S1227,""),IF($G1227=BD$762,$S1227,""))</f>
        <v>#REF!</v>
      </c>
      <c r="BE1227" s="843" t="e">
        <f aca="false">IF($AT$44="Region",IF($E1227=BD$762,$T1227,""),IF($G1227=BD$762,$T1227,""))</f>
        <v>#REF!</v>
      </c>
      <c r="BF1227" s="628"/>
      <c r="BG1227" s="843" t="e">
        <f aca="false">IF($AT$44="region",IF($E1227=BG$762,$S1227,""),IF($G1227=BG$762,$S1227,""))</f>
        <v>#REF!</v>
      </c>
      <c r="BH1227" s="843" t="e">
        <f aca="false">IF($AT$44="Region",IF($E1227=BG$762,$T1227,""),IF($G1227=BG$762,$T1227,""))</f>
        <v>#REF!</v>
      </c>
      <c r="BI1227" s="628"/>
      <c r="BJ1227" s="843" t="str">
        <f aca="false">IF($E1227=$BJ$47,S1227,"")</f>
        <v/>
      </c>
      <c r="BK1227" s="843" t="str">
        <f aca="false">IF($E1227=$BJ$47,T1227,"")</f>
        <v/>
      </c>
      <c r="BL1227" s="628"/>
      <c r="BM1227" s="843" t="str">
        <f aca="false">IF($E1227=$BM$47,S1227,"")</f>
        <v/>
      </c>
      <c r="BN1227" s="843" t="str">
        <f aca="false">IF($E1227=$BM$47,T1227,"")</f>
        <v/>
      </c>
      <c r="BO1227" s="628"/>
      <c r="BP1227" s="843" t="str">
        <f aca="false">IF($E1227=$BP$47,S1227,"")</f>
        <v/>
      </c>
      <c r="BQ1227" s="843" t="str">
        <f aca="false">IF($E1227=$BP$47,T1227,"")</f>
        <v/>
      </c>
      <c r="BR1227" s="628"/>
      <c r="BS1227" s="843" t="str">
        <f aca="false">IF($E1227=$BS$47,S1227,"")</f>
        <v/>
      </c>
      <c r="BT1227" s="843" t="str">
        <f aca="false">IF($E1227=$BS$47,T1227,"")</f>
        <v/>
      </c>
      <c r="BU1227" s="628"/>
      <c r="BV1227" s="729"/>
    </row>
    <row r="1228" s="667" customFormat="true" ht="15" hidden="false" customHeight="false" outlineLevel="0" collapsed="false">
      <c r="A1228" s="828" t="n">
        <v>15</v>
      </c>
      <c r="B1228" s="829" t="str">
        <f aca="false">CONCATENATE(E1228,": ",C1228)</f>
        <v>: </v>
      </c>
      <c r="C1228" s="830"/>
      <c r="D1228" s="830"/>
      <c r="E1228" s="831"/>
      <c r="F1228" s="830"/>
      <c r="G1228" s="831"/>
      <c r="H1228" s="832"/>
      <c r="I1228" s="830"/>
      <c r="J1228" s="830"/>
      <c r="K1228" s="833"/>
      <c r="L1228" s="834"/>
      <c r="M1228" s="833"/>
      <c r="N1228" s="837"/>
      <c r="O1228" s="837"/>
      <c r="P1228" s="833"/>
      <c r="Q1228" s="838"/>
      <c r="R1228" s="839"/>
      <c r="S1228" s="840" t="str">
        <f aca="false">IF(R1228="Y","",IF(AND(M1228="",K1228=""),"",IF(M1228="",K1228,M1228)))</f>
        <v/>
      </c>
      <c r="T1228" s="841" t="str">
        <f aca="false">IF(S1228="","",IF($S$1242="Y",U1228,IF(S1228&gt;=$S$1234-$AB$35*$S$1238,IF(S1228&lt;=$S$1234+$AB$35*$S$1238,S1228,""),"")))</f>
        <v/>
      </c>
      <c r="U1228" s="840" t="str">
        <f aca="false">IF(R1228="Y","",IF(AND(M1228="",K1228=""),"",IF(M1228="",K1228*O1228,M1228*O1228)))</f>
        <v/>
      </c>
      <c r="V1228" s="842" t="str">
        <f aca="false">IF(AND(N1228="",L1228=""),"",IF(N1228="",L1228,N1228))</f>
        <v/>
      </c>
      <c r="W1228" s="628"/>
      <c r="X1228" s="628"/>
      <c r="Z1228" s="728"/>
      <c r="AP1228" s="729"/>
      <c r="AQ1228" s="628"/>
      <c r="AR1228" s="628"/>
      <c r="AS1228" s="844"/>
      <c r="AT1228" s="628"/>
      <c r="AU1228" s="843" t="e">
        <f aca="false">IF($AT$44="region",IF($E1228=AU$762,$S1228,""),IF($G1228=AU$762,$S1228,""))</f>
        <v>#REF!</v>
      </c>
      <c r="AV1228" s="843" t="e">
        <f aca="false">IF($AT$44="Region",IF($E1228=AU$762,$T1228,""),IF($G1228=AU$762,$T1228,""))</f>
        <v>#REF!</v>
      </c>
      <c r="AW1228" s="628"/>
      <c r="AX1228" s="843" t="e">
        <f aca="false">IF($AT$44="region",IF($E1228=AX$762,$S1228,""),IF($G1228=AX$762,$S1228,""))</f>
        <v>#REF!</v>
      </c>
      <c r="AY1228" s="843" t="e">
        <f aca="false">IF($AT$44="Region",IF($E1228=AX$762,$T1228,""),IF($G1228=AX$762,$T1228,""))</f>
        <v>#REF!</v>
      </c>
      <c r="AZ1228" s="628"/>
      <c r="BA1228" s="843" t="e">
        <f aca="false">IF($AT$44="region",IF($E1228=BA$762,$S1228,""),IF($G1228=BA$762,$S1228,""))</f>
        <v>#REF!</v>
      </c>
      <c r="BB1228" s="843" t="e">
        <f aca="false">IF($AT$44="Region",IF($E1228=BA$762,$T1228,""),IF($G1228=BA$762,$T1228,""))</f>
        <v>#REF!</v>
      </c>
      <c r="BC1228" s="628"/>
      <c r="BD1228" s="843" t="e">
        <f aca="false">IF($AT$44="region",IF($E1228=BD$762,$S1228,""),IF($G1228=BD$762,$S1228,""))</f>
        <v>#REF!</v>
      </c>
      <c r="BE1228" s="843" t="e">
        <f aca="false">IF($AT$44="Region",IF($E1228=BD$762,$T1228,""),IF($G1228=BD$762,$T1228,""))</f>
        <v>#REF!</v>
      </c>
      <c r="BF1228" s="628"/>
      <c r="BG1228" s="843" t="e">
        <f aca="false">IF($AT$44="region",IF($E1228=BG$762,$S1228,""),IF($G1228=BG$762,$S1228,""))</f>
        <v>#REF!</v>
      </c>
      <c r="BH1228" s="843" t="e">
        <f aca="false">IF($AT$44="Region",IF($E1228=BG$762,$T1228,""),IF($G1228=BG$762,$T1228,""))</f>
        <v>#REF!</v>
      </c>
      <c r="BI1228" s="628"/>
      <c r="BJ1228" s="843" t="str">
        <f aca="false">IF($E1228=$BJ$47,S1228,"")</f>
        <v/>
      </c>
      <c r="BK1228" s="843" t="str">
        <f aca="false">IF($E1228=$BJ$47,T1228,"")</f>
        <v/>
      </c>
      <c r="BL1228" s="628"/>
      <c r="BM1228" s="843" t="str">
        <f aca="false">IF($E1228=$BM$47,S1228,"")</f>
        <v/>
      </c>
      <c r="BN1228" s="843" t="str">
        <f aca="false">IF($E1228=$BM$47,T1228,"")</f>
        <v/>
      </c>
      <c r="BO1228" s="628"/>
      <c r="BP1228" s="843" t="str">
        <f aca="false">IF($E1228=$BP$47,S1228,"")</f>
        <v/>
      </c>
      <c r="BQ1228" s="843" t="str">
        <f aca="false">IF($E1228=$BP$47,T1228,"")</f>
        <v/>
      </c>
      <c r="BR1228" s="628"/>
      <c r="BS1228" s="843" t="str">
        <f aca="false">IF($E1228=$BS$47,S1228,"")</f>
        <v/>
      </c>
      <c r="BT1228" s="843" t="str">
        <f aca="false">IF($E1228=$BS$47,T1228,"")</f>
        <v/>
      </c>
      <c r="BU1228" s="628"/>
      <c r="BV1228" s="729"/>
    </row>
    <row r="1229" s="667" customFormat="true" ht="15" hidden="false" customHeight="false" outlineLevel="0" collapsed="false">
      <c r="A1229" s="828" t="n">
        <v>16</v>
      </c>
      <c r="B1229" s="829" t="str">
        <f aca="false">CONCATENATE(E1229,": ",C1229)</f>
        <v>: </v>
      </c>
      <c r="C1229" s="830"/>
      <c r="D1229" s="830"/>
      <c r="E1229" s="831"/>
      <c r="F1229" s="830"/>
      <c r="G1229" s="831"/>
      <c r="H1229" s="832"/>
      <c r="I1229" s="830"/>
      <c r="J1229" s="830"/>
      <c r="K1229" s="833"/>
      <c r="L1229" s="834"/>
      <c r="M1229" s="833"/>
      <c r="N1229" s="837"/>
      <c r="O1229" s="837"/>
      <c r="P1229" s="833"/>
      <c r="Q1229" s="838"/>
      <c r="R1229" s="839"/>
      <c r="S1229" s="840" t="str">
        <f aca="false">IF(R1229="Y","",IF(AND(M1229="",K1229=""),"",IF(M1229="",K1229,M1229)))</f>
        <v/>
      </c>
      <c r="T1229" s="841" t="str">
        <f aca="false">IF(S1229="","",IF($S$1242="Y",U1229,IF(S1229&gt;=$S$1234-$AB$35*$S$1238,IF(S1229&lt;=$S$1234+$AB$35*$S$1238,S1229,""),"")))</f>
        <v/>
      </c>
      <c r="U1229" s="840" t="str">
        <f aca="false">IF(R1229="Y","",IF(AND(M1229="",K1229=""),"",IF(M1229="",K1229*O1229,M1229*O1229)))</f>
        <v/>
      </c>
      <c r="V1229" s="842" t="str">
        <f aca="false">IF(AND(N1229="",L1229=""),"",IF(N1229="",L1229,N1229))</f>
        <v/>
      </c>
      <c r="W1229" s="628"/>
      <c r="X1229" s="628"/>
      <c r="Z1229" s="728"/>
      <c r="AP1229" s="729"/>
      <c r="AQ1229" s="628"/>
      <c r="AR1229" s="628"/>
      <c r="AS1229" s="844"/>
      <c r="AT1229" s="628"/>
      <c r="AU1229" s="843" t="e">
        <f aca="false">IF($AT$44="region",IF($E1229=AU$762,$S1229,""),IF($G1229=AU$762,$S1229,""))</f>
        <v>#REF!</v>
      </c>
      <c r="AV1229" s="843" t="e">
        <f aca="false">IF($AT$44="Region",IF($E1229=AU$762,$T1229,""),IF($G1229=AU$762,$T1229,""))</f>
        <v>#REF!</v>
      </c>
      <c r="AW1229" s="628"/>
      <c r="AX1229" s="843" t="e">
        <f aca="false">IF($AT$44="region",IF($E1229=AX$762,$S1229,""),IF($G1229=AX$762,$S1229,""))</f>
        <v>#REF!</v>
      </c>
      <c r="AY1229" s="843" t="e">
        <f aca="false">IF($AT$44="Region",IF($E1229=AX$762,$T1229,""),IF($G1229=AX$762,$T1229,""))</f>
        <v>#REF!</v>
      </c>
      <c r="AZ1229" s="628"/>
      <c r="BA1229" s="843" t="e">
        <f aca="false">IF($AT$44="region",IF($E1229=BA$762,$S1229,""),IF($G1229=BA$762,$S1229,""))</f>
        <v>#REF!</v>
      </c>
      <c r="BB1229" s="843" t="e">
        <f aca="false">IF($AT$44="Region",IF($E1229=BA$762,$T1229,""),IF($G1229=BA$762,$T1229,""))</f>
        <v>#REF!</v>
      </c>
      <c r="BC1229" s="628"/>
      <c r="BD1229" s="843" t="e">
        <f aca="false">IF($AT$44="region",IF($E1229=BD$762,$S1229,""),IF($G1229=BD$762,$S1229,""))</f>
        <v>#REF!</v>
      </c>
      <c r="BE1229" s="843" t="e">
        <f aca="false">IF($AT$44="Region",IF($E1229=BD$762,$T1229,""),IF($G1229=BD$762,$T1229,""))</f>
        <v>#REF!</v>
      </c>
      <c r="BF1229" s="628"/>
      <c r="BG1229" s="843" t="e">
        <f aca="false">IF($AT$44="region",IF($E1229=BG$762,$S1229,""),IF($G1229=BG$762,$S1229,""))</f>
        <v>#REF!</v>
      </c>
      <c r="BH1229" s="843" t="e">
        <f aca="false">IF($AT$44="Region",IF($E1229=BG$762,$T1229,""),IF($G1229=BG$762,$T1229,""))</f>
        <v>#REF!</v>
      </c>
      <c r="BI1229" s="628"/>
      <c r="BJ1229" s="843" t="str">
        <f aca="false">IF($E1229=$BJ$47,S1229,"")</f>
        <v/>
      </c>
      <c r="BK1229" s="843" t="str">
        <f aca="false">IF($E1229=$BJ$47,T1229,"")</f>
        <v/>
      </c>
      <c r="BL1229" s="628"/>
      <c r="BM1229" s="843" t="str">
        <f aca="false">IF($E1229=$BM$47,S1229,"")</f>
        <v/>
      </c>
      <c r="BN1229" s="843" t="str">
        <f aca="false">IF($E1229=$BM$47,T1229,"")</f>
        <v/>
      </c>
      <c r="BO1229" s="628"/>
      <c r="BP1229" s="843" t="str">
        <f aca="false">IF($E1229=$BP$47,S1229,"")</f>
        <v/>
      </c>
      <c r="BQ1229" s="843" t="str">
        <f aca="false">IF($E1229=$BP$47,T1229,"")</f>
        <v/>
      </c>
      <c r="BR1229" s="628"/>
      <c r="BS1229" s="843" t="str">
        <f aca="false">IF($E1229=$BS$47,S1229,"")</f>
        <v/>
      </c>
      <c r="BT1229" s="843" t="str">
        <f aca="false">IF($E1229=$BS$47,T1229,"")</f>
        <v/>
      </c>
      <c r="BU1229" s="628"/>
      <c r="BV1229" s="729"/>
    </row>
    <row r="1230" s="667" customFormat="true" ht="15" hidden="false" customHeight="false" outlineLevel="0" collapsed="false">
      <c r="A1230" s="828" t="n">
        <v>17</v>
      </c>
      <c r="B1230" s="829" t="str">
        <f aca="false">CONCATENATE(E1230,": ",C1230)</f>
        <v>: </v>
      </c>
      <c r="C1230" s="830"/>
      <c r="D1230" s="830"/>
      <c r="E1230" s="831"/>
      <c r="F1230" s="830"/>
      <c r="G1230" s="831"/>
      <c r="H1230" s="832"/>
      <c r="I1230" s="830"/>
      <c r="J1230" s="830"/>
      <c r="K1230" s="833"/>
      <c r="L1230" s="834"/>
      <c r="M1230" s="833"/>
      <c r="N1230" s="837"/>
      <c r="O1230" s="837"/>
      <c r="P1230" s="833"/>
      <c r="Q1230" s="838"/>
      <c r="R1230" s="839"/>
      <c r="S1230" s="840" t="str">
        <f aca="false">IF(R1230="Y","",IF(AND(M1230="",K1230=""),"",IF(M1230="",K1230,M1230)))</f>
        <v/>
      </c>
      <c r="T1230" s="841" t="str">
        <f aca="false">IF(S1230="","",IF($S$1242="Y",U1230,IF(S1230&gt;=$S$1234-$AB$35*$S$1238,IF(S1230&lt;=$S$1234+$AB$35*$S$1238,S1230,""),"")))</f>
        <v/>
      </c>
      <c r="U1230" s="840" t="str">
        <f aca="false">IF(R1230="Y","",IF(AND(M1230="",K1230=""),"",IF(M1230="",K1230*O1230,M1230*O1230)))</f>
        <v/>
      </c>
      <c r="V1230" s="842" t="str">
        <f aca="false">IF(AND(N1230="",L1230=""),"",IF(N1230="",L1230,N1230))</f>
        <v/>
      </c>
      <c r="W1230" s="628"/>
      <c r="X1230" s="628"/>
      <c r="Z1230" s="728"/>
      <c r="AP1230" s="729"/>
      <c r="AQ1230" s="628"/>
      <c r="AR1230" s="628"/>
      <c r="AS1230" s="844"/>
      <c r="AT1230" s="628"/>
      <c r="AU1230" s="843" t="e">
        <f aca="false">IF($AT$44="region",IF($E1230=AU$762,$S1230,""),IF($G1230=AU$762,$S1230,""))</f>
        <v>#REF!</v>
      </c>
      <c r="AV1230" s="843" t="e">
        <f aca="false">IF($AT$44="Region",IF($E1230=AU$762,$T1230,""),IF($G1230=AU$762,$T1230,""))</f>
        <v>#REF!</v>
      </c>
      <c r="AW1230" s="628"/>
      <c r="AX1230" s="843" t="e">
        <f aca="false">IF($AT$44="region",IF($E1230=AX$762,$S1230,""),IF($G1230=AX$762,$S1230,""))</f>
        <v>#REF!</v>
      </c>
      <c r="AY1230" s="843" t="e">
        <f aca="false">IF($AT$44="Region",IF($E1230=AX$762,$T1230,""),IF($G1230=AX$762,$T1230,""))</f>
        <v>#REF!</v>
      </c>
      <c r="AZ1230" s="628"/>
      <c r="BA1230" s="843" t="e">
        <f aca="false">IF($AT$44="region",IF($E1230=BA$762,$S1230,""),IF($G1230=BA$762,$S1230,""))</f>
        <v>#REF!</v>
      </c>
      <c r="BB1230" s="843" t="e">
        <f aca="false">IF($AT$44="Region",IF($E1230=BA$762,$T1230,""),IF($G1230=BA$762,$T1230,""))</f>
        <v>#REF!</v>
      </c>
      <c r="BC1230" s="628"/>
      <c r="BD1230" s="843" t="e">
        <f aca="false">IF($AT$44="region",IF($E1230=BD$762,$S1230,""),IF($G1230=BD$762,$S1230,""))</f>
        <v>#REF!</v>
      </c>
      <c r="BE1230" s="843" t="e">
        <f aca="false">IF($AT$44="Region",IF($E1230=BD$762,$T1230,""),IF($G1230=BD$762,$T1230,""))</f>
        <v>#REF!</v>
      </c>
      <c r="BF1230" s="628"/>
      <c r="BG1230" s="843" t="e">
        <f aca="false">IF($AT$44="region",IF($E1230=BG$762,$S1230,""),IF($G1230=BG$762,$S1230,""))</f>
        <v>#REF!</v>
      </c>
      <c r="BH1230" s="843" t="e">
        <f aca="false">IF($AT$44="Region",IF($E1230=BG$762,$T1230,""),IF($G1230=BG$762,$T1230,""))</f>
        <v>#REF!</v>
      </c>
      <c r="BI1230" s="628"/>
      <c r="BJ1230" s="843" t="str">
        <f aca="false">IF($E1230=$BJ$47,S1230,"")</f>
        <v/>
      </c>
      <c r="BK1230" s="843" t="str">
        <f aca="false">IF($E1230=$BJ$47,T1230,"")</f>
        <v/>
      </c>
      <c r="BL1230" s="628"/>
      <c r="BM1230" s="843" t="str">
        <f aca="false">IF($E1230=$BM$47,S1230,"")</f>
        <v/>
      </c>
      <c r="BN1230" s="843" t="str">
        <f aca="false">IF($E1230=$BM$47,T1230,"")</f>
        <v/>
      </c>
      <c r="BO1230" s="628"/>
      <c r="BP1230" s="843" t="str">
        <f aca="false">IF($E1230=$BP$47,S1230,"")</f>
        <v/>
      </c>
      <c r="BQ1230" s="843" t="str">
        <f aca="false">IF($E1230=$BP$47,T1230,"")</f>
        <v/>
      </c>
      <c r="BR1230" s="628"/>
      <c r="BS1230" s="843" t="str">
        <f aca="false">IF($E1230=$BS$47,S1230,"")</f>
        <v/>
      </c>
      <c r="BT1230" s="843" t="str">
        <f aca="false">IF($E1230=$BS$47,T1230,"")</f>
        <v/>
      </c>
      <c r="BU1230" s="628"/>
      <c r="BV1230" s="729"/>
    </row>
    <row r="1231" s="667" customFormat="true" ht="15" hidden="false" customHeight="false" outlineLevel="0" collapsed="false">
      <c r="A1231" s="828" t="n">
        <v>18</v>
      </c>
      <c r="B1231" s="829" t="str">
        <f aca="false">CONCATENATE(E1231,": ",C1231)</f>
        <v>: </v>
      </c>
      <c r="C1231" s="830"/>
      <c r="D1231" s="830"/>
      <c r="E1231" s="831"/>
      <c r="F1231" s="830"/>
      <c r="G1231" s="831"/>
      <c r="H1231" s="832"/>
      <c r="I1231" s="830"/>
      <c r="J1231" s="830"/>
      <c r="K1231" s="833"/>
      <c r="L1231" s="833"/>
      <c r="M1231" s="833"/>
      <c r="N1231" s="837"/>
      <c r="O1231" s="837"/>
      <c r="P1231" s="833"/>
      <c r="Q1231" s="838"/>
      <c r="R1231" s="839"/>
      <c r="S1231" s="840" t="str">
        <f aca="false">IF(R1231="Y","",IF(AND(M1231="",K1231=""),"",IF(M1231="",K1231,M1231)))</f>
        <v/>
      </c>
      <c r="T1231" s="841" t="str">
        <f aca="false">IF(S1231="","",IF($S$1242="Y",U1231,IF(S1231&gt;=$S$1234-$AB$35*$S$1238,IF(S1231&lt;=$S$1234+$AB$35*$S$1238,S1231,""),"")))</f>
        <v/>
      </c>
      <c r="U1231" s="840" t="str">
        <f aca="false">IF(R1231="Y","",IF(AND(M1231="",K1231=""),"",IF(M1231="",K1231*O1231,M1231*O1231)))</f>
        <v/>
      </c>
      <c r="V1231" s="842" t="str">
        <f aca="false">IF(AND(N1231="",L1231=""),"",IF(N1231="",L1231,N1231))</f>
        <v/>
      </c>
      <c r="W1231" s="628"/>
      <c r="X1231" s="628"/>
      <c r="Z1231" s="728"/>
      <c r="AP1231" s="729"/>
      <c r="AQ1231" s="628"/>
      <c r="AR1231" s="628"/>
      <c r="AS1231" s="844"/>
      <c r="AT1231" s="628"/>
      <c r="AU1231" s="843" t="e">
        <f aca="false">IF($AT$44="region",IF($E1231=AU$762,$S1231,""),IF($G1231=AU$762,$S1231,""))</f>
        <v>#REF!</v>
      </c>
      <c r="AV1231" s="843" t="e">
        <f aca="false">IF($AT$44="Region",IF($E1231=AU$762,$T1231,""),IF($G1231=AU$762,$T1231,""))</f>
        <v>#REF!</v>
      </c>
      <c r="AW1231" s="628"/>
      <c r="AX1231" s="843" t="e">
        <f aca="false">IF($AT$44="region",IF($E1231=AX$762,$S1231,""),IF($G1231=AX$762,$S1231,""))</f>
        <v>#REF!</v>
      </c>
      <c r="AY1231" s="843" t="e">
        <f aca="false">IF($AT$44="Region",IF($E1231=AX$762,$T1231,""),IF($G1231=AX$762,$T1231,""))</f>
        <v>#REF!</v>
      </c>
      <c r="AZ1231" s="628"/>
      <c r="BA1231" s="843" t="e">
        <f aca="false">IF($AT$44="region",IF($E1231=BA$762,$S1231,""),IF($G1231=BA$762,$S1231,""))</f>
        <v>#REF!</v>
      </c>
      <c r="BB1231" s="843" t="e">
        <f aca="false">IF($AT$44="Region",IF($E1231=BA$762,$T1231,""),IF($G1231=BA$762,$T1231,""))</f>
        <v>#REF!</v>
      </c>
      <c r="BC1231" s="628"/>
      <c r="BD1231" s="843" t="e">
        <f aca="false">IF($AT$44="region",IF($E1231=BD$762,$S1231,""),IF($G1231=BD$762,$S1231,""))</f>
        <v>#REF!</v>
      </c>
      <c r="BE1231" s="843" t="e">
        <f aca="false">IF($AT$44="Region",IF($E1231=BD$762,$T1231,""),IF($G1231=BD$762,$T1231,""))</f>
        <v>#REF!</v>
      </c>
      <c r="BF1231" s="628"/>
      <c r="BG1231" s="843" t="e">
        <f aca="false">IF($AT$44="region",IF($E1231=BG$762,$S1231,""),IF($G1231=BG$762,$S1231,""))</f>
        <v>#REF!</v>
      </c>
      <c r="BH1231" s="843" t="e">
        <f aca="false">IF($AT$44="Region",IF($E1231=BG$762,$T1231,""),IF($G1231=BG$762,$T1231,""))</f>
        <v>#REF!</v>
      </c>
      <c r="BI1231" s="628"/>
      <c r="BJ1231" s="843" t="str">
        <f aca="false">IF($E1231=$BJ$47,S1231,"")</f>
        <v/>
      </c>
      <c r="BK1231" s="843" t="str">
        <f aca="false">IF($E1231=$BJ$47,T1231,"")</f>
        <v/>
      </c>
      <c r="BL1231" s="628"/>
      <c r="BM1231" s="843" t="str">
        <f aca="false">IF($E1231=$BM$47,S1231,"")</f>
        <v/>
      </c>
      <c r="BN1231" s="843" t="str">
        <f aca="false">IF($E1231=$BM$47,T1231,"")</f>
        <v/>
      </c>
      <c r="BO1231" s="628"/>
      <c r="BP1231" s="843" t="str">
        <f aca="false">IF($E1231=$BP$47,S1231,"")</f>
        <v/>
      </c>
      <c r="BQ1231" s="843" t="str">
        <f aca="false">IF($E1231=$BP$47,T1231,"")</f>
        <v/>
      </c>
      <c r="BR1231" s="628"/>
      <c r="BS1231" s="843" t="str">
        <f aca="false">IF($E1231=$BS$47,S1231,"")</f>
        <v/>
      </c>
      <c r="BT1231" s="843" t="str">
        <f aca="false">IF($E1231=$BS$47,T1231,"")</f>
        <v/>
      </c>
      <c r="BU1231" s="628"/>
      <c r="BV1231" s="729"/>
    </row>
    <row r="1232" s="667" customFormat="true" ht="15" hidden="false" customHeight="false" outlineLevel="0" collapsed="false">
      <c r="A1232" s="828" t="n">
        <v>19</v>
      </c>
      <c r="B1232" s="829" t="str">
        <f aca="false">CONCATENATE(E1232,": ",C1232)</f>
        <v>: </v>
      </c>
      <c r="C1232" s="830"/>
      <c r="D1232" s="830"/>
      <c r="E1232" s="831"/>
      <c r="F1232" s="830"/>
      <c r="G1232" s="831"/>
      <c r="H1232" s="832"/>
      <c r="I1232" s="830"/>
      <c r="J1232" s="830"/>
      <c r="K1232" s="833"/>
      <c r="L1232" s="833"/>
      <c r="M1232" s="833"/>
      <c r="N1232" s="837"/>
      <c r="O1232" s="837"/>
      <c r="P1232" s="833"/>
      <c r="Q1232" s="838"/>
      <c r="R1232" s="839"/>
      <c r="S1232" s="840" t="str">
        <f aca="false">IF(R1232="Y","",IF(AND(M1232="",K1232=""),"",IF(M1232="",K1232,M1232)))</f>
        <v/>
      </c>
      <c r="T1232" s="841" t="str">
        <f aca="false">IF(S1232="","",IF($S$1242="Y",U1232,IF(S1232&gt;=$S$1234-$AB$35*$S$1238,IF(S1232&lt;=$S$1234+$AB$35*$S$1238,S1232,""),"")))</f>
        <v/>
      </c>
      <c r="U1232" s="840" t="str">
        <f aca="false">IF(R1232="Y","",IF(AND(M1232="",K1232=""),"",IF(M1232="",K1232*O1232,M1232*O1232)))</f>
        <v/>
      </c>
      <c r="V1232" s="842" t="str">
        <f aca="false">IF(AND(N1232="",L1232=""),"",IF(N1232="",L1232,N1232))</f>
        <v/>
      </c>
      <c r="W1232" s="628"/>
      <c r="X1232" s="628"/>
      <c r="Z1232" s="728"/>
      <c r="AP1232" s="729"/>
      <c r="AQ1232" s="628"/>
      <c r="AR1232" s="628"/>
      <c r="AS1232" s="844"/>
      <c r="AT1232" s="628"/>
      <c r="AU1232" s="843" t="e">
        <f aca="false">IF($AT$44="region",IF($E1232=AU$762,$S1232,""),IF($G1232=AU$762,$S1232,""))</f>
        <v>#REF!</v>
      </c>
      <c r="AV1232" s="843" t="e">
        <f aca="false">IF($AT$44="Region",IF($E1232=AU$762,$T1232,""),IF($G1232=AU$762,$T1232,""))</f>
        <v>#REF!</v>
      </c>
      <c r="AW1232" s="628"/>
      <c r="AX1232" s="843" t="e">
        <f aca="false">IF($AT$44="region",IF($E1232=AX$762,$S1232,""),IF($G1232=AX$762,$S1232,""))</f>
        <v>#REF!</v>
      </c>
      <c r="AY1232" s="843" t="e">
        <f aca="false">IF($AT$44="Region",IF($E1232=AX$762,$T1232,""),IF($G1232=AX$762,$T1232,""))</f>
        <v>#REF!</v>
      </c>
      <c r="AZ1232" s="628"/>
      <c r="BA1232" s="843" t="e">
        <f aca="false">IF($AT$44="region",IF($E1232=BA$762,$S1232,""),IF($G1232=BA$762,$S1232,""))</f>
        <v>#REF!</v>
      </c>
      <c r="BB1232" s="843" t="e">
        <f aca="false">IF($AT$44="Region",IF($E1232=BA$762,$T1232,""),IF($G1232=BA$762,$T1232,""))</f>
        <v>#REF!</v>
      </c>
      <c r="BC1232" s="628"/>
      <c r="BD1232" s="843" t="e">
        <f aca="false">IF($AT$44="region",IF($E1232=BD$762,$S1232,""),IF($G1232=BD$762,$S1232,""))</f>
        <v>#REF!</v>
      </c>
      <c r="BE1232" s="843" t="e">
        <f aca="false">IF($AT$44="Region",IF($E1232=BD$762,$T1232,""),IF($G1232=BD$762,$T1232,""))</f>
        <v>#REF!</v>
      </c>
      <c r="BF1232" s="628"/>
      <c r="BG1232" s="843" t="e">
        <f aca="false">IF($AT$44="region",IF($E1232=BG$762,$S1232,""),IF($G1232=BG$762,$S1232,""))</f>
        <v>#REF!</v>
      </c>
      <c r="BH1232" s="843" t="e">
        <f aca="false">IF($AT$44="Region",IF($E1232=BG$762,$T1232,""),IF($G1232=BG$762,$T1232,""))</f>
        <v>#REF!</v>
      </c>
      <c r="BI1232" s="628"/>
      <c r="BJ1232" s="843" t="str">
        <f aca="false">IF($E1232=$BJ$47,S1232,"")</f>
        <v/>
      </c>
      <c r="BK1232" s="843" t="str">
        <f aca="false">IF($E1232=$BJ$47,T1232,"")</f>
        <v/>
      </c>
      <c r="BL1232" s="628"/>
      <c r="BM1232" s="843" t="str">
        <f aca="false">IF($E1232=$BM$47,S1232,"")</f>
        <v/>
      </c>
      <c r="BN1232" s="843" t="str">
        <f aca="false">IF($E1232=$BM$47,T1232,"")</f>
        <v/>
      </c>
      <c r="BO1232" s="628"/>
      <c r="BP1232" s="843" t="str">
        <f aca="false">IF($E1232=$BP$47,S1232,"")</f>
        <v/>
      </c>
      <c r="BQ1232" s="843" t="str">
        <f aca="false">IF($E1232=$BP$47,T1232,"")</f>
        <v/>
      </c>
      <c r="BR1232" s="628"/>
      <c r="BS1232" s="843" t="str">
        <f aca="false">IF($E1232=$BS$47,S1232,"")</f>
        <v/>
      </c>
      <c r="BT1232" s="843" t="str">
        <f aca="false">IF($E1232=$BS$47,T1232,"")</f>
        <v/>
      </c>
      <c r="BU1232" s="628"/>
      <c r="BV1232" s="729"/>
    </row>
    <row r="1233" s="667" customFormat="true" ht="15" hidden="false" customHeight="false" outlineLevel="0" collapsed="false">
      <c r="A1233" s="828" t="n">
        <v>20</v>
      </c>
      <c r="B1233" s="829" t="str">
        <f aca="false">CONCATENATE(E1233,": ",C1233)</f>
        <v>: </v>
      </c>
      <c r="C1233" s="830"/>
      <c r="D1233" s="830"/>
      <c r="E1233" s="831"/>
      <c r="F1233" s="830"/>
      <c r="G1233" s="831"/>
      <c r="H1233" s="832"/>
      <c r="I1233" s="830"/>
      <c r="J1233" s="830"/>
      <c r="K1233" s="833"/>
      <c r="L1233" s="833"/>
      <c r="M1233" s="833"/>
      <c r="N1233" s="837"/>
      <c r="O1233" s="837"/>
      <c r="P1233" s="833"/>
      <c r="Q1233" s="838"/>
      <c r="R1233" s="839"/>
      <c r="S1233" s="840" t="str">
        <f aca="false">IF(R1233="Y","",IF(AND(M1233="",K1233=""),"",IF(M1233="",K1233,M1233)))</f>
        <v/>
      </c>
      <c r="T1233" s="841" t="str">
        <f aca="false">IF(S1233="","",IF($S$1242="Y",U1233,IF(S1233&gt;=$S$1234-$AB$35*$S$1238,IF(S1233&lt;=$S$1234+$AB$35*$S$1238,S1233,""),"")))</f>
        <v/>
      </c>
      <c r="U1233" s="840" t="str">
        <f aca="false">IF(R1233="Y","",IF(AND(M1233="",K1233=""),"",IF(M1233="",K1233*O1233,M1233*O1233)))</f>
        <v/>
      </c>
      <c r="V1233" s="842" t="str">
        <f aca="false">IF(AND(N1233="",L1233=""),"",IF(N1233="",L1233,N1233))</f>
        <v/>
      </c>
      <c r="W1233" s="628"/>
      <c r="X1233" s="628"/>
      <c r="Z1233" s="728"/>
      <c r="AP1233" s="729"/>
      <c r="AQ1233" s="628"/>
      <c r="AR1233" s="628"/>
      <c r="AS1233" s="844"/>
      <c r="AT1233" s="628"/>
      <c r="AU1233" s="843" t="e">
        <f aca="false">IF($AT$44="region",IF($E1233=AU$762,$S1233,""),IF($G1233=AU$762,$S1233,""))</f>
        <v>#REF!</v>
      </c>
      <c r="AV1233" s="843" t="e">
        <f aca="false">IF($AT$44="Region",IF($E1233=AU$762,$T1233,""),IF($G1233=AU$762,$T1233,""))</f>
        <v>#REF!</v>
      </c>
      <c r="AW1233" s="628"/>
      <c r="AX1233" s="843" t="e">
        <f aca="false">IF($AT$44="region",IF($E1233=AX$762,$S1233,""),IF($G1233=AX$762,$S1233,""))</f>
        <v>#REF!</v>
      </c>
      <c r="AY1233" s="843" t="e">
        <f aca="false">IF($AT$44="Region",IF($E1233=AX$762,$T1233,""),IF($G1233=AX$762,$T1233,""))</f>
        <v>#REF!</v>
      </c>
      <c r="AZ1233" s="628"/>
      <c r="BA1233" s="843" t="e">
        <f aca="false">IF($AT$44="region",IF($E1233=BA$762,$S1233,""),IF($G1233=BA$762,$S1233,""))</f>
        <v>#REF!</v>
      </c>
      <c r="BB1233" s="843" t="e">
        <f aca="false">IF($AT$44="Region",IF($E1233=BA$762,$T1233,""),IF($G1233=BA$762,$T1233,""))</f>
        <v>#REF!</v>
      </c>
      <c r="BC1233" s="628"/>
      <c r="BD1233" s="843" t="e">
        <f aca="false">IF($AT$44="region",IF($E1233=BD$762,$S1233,""),IF($G1233=BD$762,$S1233,""))</f>
        <v>#REF!</v>
      </c>
      <c r="BE1233" s="843" t="e">
        <f aca="false">IF($AT$44="Region",IF($E1233=BD$762,$T1233,""),IF($G1233=BD$762,$T1233,""))</f>
        <v>#REF!</v>
      </c>
      <c r="BF1233" s="628"/>
      <c r="BG1233" s="843" t="e">
        <f aca="false">IF($AT$44="region",IF($E1233=BG$762,$S1233,""),IF($G1233=BG$762,$S1233,""))</f>
        <v>#REF!</v>
      </c>
      <c r="BH1233" s="843" t="e">
        <f aca="false">IF($AT$44="Region",IF($E1233=BG$762,$T1233,""),IF($G1233=BG$762,$T1233,""))</f>
        <v>#REF!</v>
      </c>
      <c r="BI1233" s="628"/>
      <c r="BJ1233" s="843" t="str">
        <f aca="false">IF($E1233=$BJ$47,S1233,"")</f>
        <v/>
      </c>
      <c r="BK1233" s="843" t="str">
        <f aca="false">IF($E1233=$BJ$47,T1233,"")</f>
        <v/>
      </c>
      <c r="BL1233" s="628"/>
      <c r="BM1233" s="843" t="str">
        <f aca="false">IF($E1233=$BM$47,S1233,"")</f>
        <v/>
      </c>
      <c r="BN1233" s="843" t="str">
        <f aca="false">IF($E1233=$BM$47,T1233,"")</f>
        <v/>
      </c>
      <c r="BO1233" s="628"/>
      <c r="BP1233" s="843" t="str">
        <f aca="false">IF($E1233=$BP$47,S1233,"")</f>
        <v/>
      </c>
      <c r="BQ1233" s="843" t="str">
        <f aca="false">IF($E1233=$BP$47,T1233,"")</f>
        <v/>
      </c>
      <c r="BR1233" s="628"/>
      <c r="BS1233" s="843" t="str">
        <f aca="false">IF($E1233=$BS$47,S1233,"")</f>
        <v/>
      </c>
      <c r="BT1233" s="843" t="str">
        <f aca="false">IF($E1233=$BS$47,T1233,"")</f>
        <v/>
      </c>
      <c r="BU1233" s="628"/>
      <c r="BV1233" s="729"/>
    </row>
    <row r="1234" s="667" customFormat="true" ht="15" hidden="false" customHeight="false" outlineLevel="0" collapsed="false">
      <c r="A1234" s="846"/>
      <c r="B1234" s="847" t="s">
        <v>409</v>
      </c>
      <c r="C1234" s="848"/>
      <c r="D1234" s="848"/>
      <c r="E1234" s="848"/>
      <c r="F1234" s="848"/>
      <c r="G1234" s="848"/>
      <c r="I1234" s="628"/>
      <c r="J1234" s="849"/>
      <c r="K1234" s="810"/>
      <c r="L1234" s="810"/>
      <c r="M1234" s="810" t="s">
        <v>354</v>
      </c>
      <c r="N1234" s="810"/>
      <c r="O1234" s="810"/>
      <c r="P1234" s="838"/>
      <c r="Q1234" s="838"/>
      <c r="R1234" s="849" t="s">
        <v>356</v>
      </c>
      <c r="S1234" s="850" t="e">
        <f aca="false">AVERAGE(S1214:S1233)</f>
        <v>#DIV/0!</v>
      </c>
      <c r="T1234" s="850" t="e">
        <f aca="false">IF(S1242="Y",SUM(T1214:T1233)/SUM(O1214:O1233),AVERAGE(T1214:T1233))</f>
        <v>#DIV/0!</v>
      </c>
      <c r="U1234" s="851" t="e">
        <f aca="false">SUM(U1214:U1233)/SUM(O1214:O1233)</f>
        <v>#DIV/0!</v>
      </c>
      <c r="V1234" s="628"/>
      <c r="W1234" s="628"/>
      <c r="X1234" s="628"/>
      <c r="Z1234" s="912"/>
      <c r="AP1234" s="729"/>
      <c r="AQ1234" s="628"/>
      <c r="AR1234" s="628"/>
      <c r="AS1234" s="628"/>
      <c r="AT1234" s="849" t="s">
        <v>356</v>
      </c>
      <c r="AU1234" s="852" t="e">
        <f aca="false">AVERAGE(AU1214:AU1233)</f>
        <v>#REF!</v>
      </c>
      <c r="AV1234" s="852" t="e">
        <f aca="false">SUM(AV1214:AV1233)/COUNTIF(AV1214:AV1233,"&gt;0")</f>
        <v>#REF!</v>
      </c>
      <c r="AW1234" s="628"/>
      <c r="AX1234" s="852" t="e">
        <f aca="false">AVERAGE(AX1214:AX1233)</f>
        <v>#REF!</v>
      </c>
      <c r="AY1234" s="852" t="e">
        <f aca="false">SUM(AY1214:AY1233)/COUNTIF(AY1214:AY1233,"&gt;0")</f>
        <v>#REF!</v>
      </c>
      <c r="AZ1234" s="628"/>
      <c r="BA1234" s="852" t="e">
        <f aca="false">AVERAGE(BA1214:BA1233)</f>
        <v>#REF!</v>
      </c>
      <c r="BB1234" s="852" t="e">
        <f aca="false">SUM(BB1214:BB1233)/COUNTIF(BB1214:BB1233,"&gt;0")</f>
        <v>#REF!</v>
      </c>
      <c r="BC1234" s="628"/>
      <c r="BD1234" s="852" t="e">
        <f aca="false">AVERAGE(BD1214:BD1233)</f>
        <v>#REF!</v>
      </c>
      <c r="BE1234" s="852" t="e">
        <f aca="false">SUM(BE1214:BE1233)/COUNTIF(BE1214:BE1233,"&gt;0")</f>
        <v>#REF!</v>
      </c>
      <c r="BF1234" s="628"/>
      <c r="BG1234" s="852" t="e">
        <f aca="false">AVERAGE(BG1214:BG1233)</f>
        <v>#REF!</v>
      </c>
      <c r="BH1234" s="852" t="e">
        <f aca="false">SUM(BH1214:BH1233)/COUNTIF(BH1214:BH1233,"&gt;0")</f>
        <v>#REF!</v>
      </c>
      <c r="BI1234" s="849"/>
      <c r="BJ1234" s="852" t="e">
        <f aca="false">AVERAGE(BJ1214:BJ1233)</f>
        <v>#DIV/0!</v>
      </c>
      <c r="BK1234" s="852" t="e">
        <f aca="false">SUM(BK1214:BK1233)/COUNTIF(BK1214:BK1233,"&gt;0")</f>
        <v>#DIV/0!</v>
      </c>
      <c r="BL1234" s="628"/>
      <c r="BM1234" s="852" t="e">
        <f aca="false">AVERAGE(BM1214:BM1233)</f>
        <v>#DIV/0!</v>
      </c>
      <c r="BN1234" s="852" t="e">
        <f aca="false">SUM(BN1214:BN1233)/COUNTIF(BN1214:BN1233,"&gt;0")</f>
        <v>#DIV/0!</v>
      </c>
      <c r="BO1234" s="628"/>
      <c r="BP1234" s="852" t="e">
        <f aca="false">AVERAGE(BP1214:BP1233)</f>
        <v>#DIV/0!</v>
      </c>
      <c r="BQ1234" s="852" t="e">
        <f aca="false">SUM(BQ1214:BQ1233)/COUNTIF(BQ1214:BQ1233,"&gt;0")</f>
        <v>#DIV/0!</v>
      </c>
      <c r="BR1234" s="628"/>
      <c r="BS1234" s="852" t="e">
        <f aca="false">AVERAGE(BS1214:BS1233)</f>
        <v>#DIV/0!</v>
      </c>
      <c r="BT1234" s="852" t="e">
        <f aca="false">SUM(BT1214:BT1233)/COUNTIF(BT1214:BT1233,"&gt;0")</f>
        <v>#DIV/0!</v>
      </c>
      <c r="BU1234" s="628"/>
      <c r="BV1234" s="729"/>
    </row>
    <row r="1235" s="667" customFormat="true" ht="15" hidden="false" customHeight="false" outlineLevel="0" collapsed="false">
      <c r="A1235" s="846"/>
      <c r="B1235" s="847" t="s">
        <v>410</v>
      </c>
      <c r="C1235" s="848" t="s">
        <v>358</v>
      </c>
      <c r="D1235" s="893"/>
      <c r="E1235" s="893"/>
      <c r="F1235" s="893"/>
      <c r="G1235" s="893"/>
      <c r="H1235" s="893"/>
      <c r="I1235" s="893"/>
      <c r="J1235" s="893"/>
      <c r="K1235" s="893"/>
      <c r="L1235" s="810"/>
      <c r="M1235" s="810"/>
      <c r="N1235" s="810"/>
      <c r="O1235" s="810"/>
      <c r="P1235" s="838"/>
      <c r="Q1235" s="838"/>
      <c r="R1235" s="854" t="s">
        <v>97</v>
      </c>
      <c r="S1235" s="855" t="e">
        <f aca="false">S1234+V1235*S1238</f>
        <v>#DIV/0!</v>
      </c>
      <c r="T1235" s="855" t="e">
        <f aca="false">T1234+V1235*T1238</f>
        <v>#DIV/0!</v>
      </c>
      <c r="U1235" s="855" t="e">
        <f aca="false">U1234+V1235*U1238</f>
        <v>#DIV/0!</v>
      </c>
      <c r="V1235" s="856" t="n">
        <v>1</v>
      </c>
      <c r="W1235" s="669" t="s">
        <v>360</v>
      </c>
      <c r="X1235" s="628"/>
      <c r="Y1235" s="628" t="s">
        <v>361</v>
      </c>
      <c r="Z1235" s="914"/>
      <c r="AP1235" s="729"/>
      <c r="AQ1235" s="628"/>
      <c r="AR1235" s="628"/>
      <c r="AS1235" s="628"/>
      <c r="AT1235" s="854" t="s">
        <v>97</v>
      </c>
      <c r="AU1235" s="857" t="e">
        <f aca="false">AU1234+(AU1240*AU1237)</f>
        <v>#REF!</v>
      </c>
      <c r="AV1235" s="857" t="e">
        <f aca="false">AV1234+(AV1240*AU1237)</f>
        <v>#REF!</v>
      </c>
      <c r="AW1235" s="628"/>
      <c r="AX1235" s="857" t="e">
        <f aca="false">AX1234+(AX1240*AX1237)</f>
        <v>#REF!</v>
      </c>
      <c r="AY1235" s="857" t="e">
        <f aca="false">AY1234+(AY1240*AX1237)</f>
        <v>#REF!</v>
      </c>
      <c r="AZ1235" s="628"/>
      <c r="BA1235" s="857" t="e">
        <f aca="false">BA1234+(BA1240*BA1237)</f>
        <v>#REF!</v>
      </c>
      <c r="BB1235" s="857" t="e">
        <f aca="false">BB1234+(BB1240*BA1237)</f>
        <v>#REF!</v>
      </c>
      <c r="BC1235" s="628"/>
      <c r="BD1235" s="857" t="e">
        <f aca="false">BD1234+(BD1240*BD1237)</f>
        <v>#REF!</v>
      </c>
      <c r="BE1235" s="857" t="e">
        <f aca="false">BE1234+(BE1240*BD1237)</f>
        <v>#REF!</v>
      </c>
      <c r="BF1235" s="628"/>
      <c r="BG1235" s="857" t="e">
        <f aca="false">BG1234+(BG1240*BG1237)</f>
        <v>#REF!</v>
      </c>
      <c r="BH1235" s="857" t="e">
        <f aca="false">BH1234+(BH1240*BG1237)</f>
        <v>#REF!</v>
      </c>
      <c r="BI1235" s="854"/>
      <c r="BJ1235" s="857" t="e">
        <f aca="false">BJ1234+(BJ1240*BJ1237)</f>
        <v>#DIV/0!</v>
      </c>
      <c r="BK1235" s="857" t="e">
        <f aca="false">BK1234+(BK1240*BJ1237)</f>
        <v>#DIV/0!</v>
      </c>
      <c r="BL1235" s="628"/>
      <c r="BM1235" s="857" t="e">
        <f aca="false">BM1234+(BM1240*BM1237)</f>
        <v>#DIV/0!</v>
      </c>
      <c r="BN1235" s="857" t="e">
        <f aca="false">BN1234+(BN1240*BM1237)</f>
        <v>#DIV/0!</v>
      </c>
      <c r="BO1235" s="628"/>
      <c r="BP1235" s="857" t="e">
        <f aca="false">BP1234+(BP1240*BP1237)</f>
        <v>#DIV/0!</v>
      </c>
      <c r="BQ1235" s="857" t="e">
        <f aca="false">BQ1234+(BQ1240*BP1237)</f>
        <v>#DIV/0!</v>
      </c>
      <c r="BR1235" s="628"/>
      <c r="BS1235" s="857" t="e">
        <f aca="false">BS1234+(BS1240*BS1237)</f>
        <v>#DIV/0!</v>
      </c>
      <c r="BT1235" s="857" t="e">
        <f aca="false">BT1234+(BT1240*BS1237)</f>
        <v>#DIV/0!</v>
      </c>
      <c r="BU1235" s="628"/>
      <c r="BV1235" s="729"/>
    </row>
    <row r="1236" s="667" customFormat="true" ht="15" hidden="false" customHeight="false" outlineLevel="0" collapsed="false">
      <c r="A1236" s="846"/>
      <c r="B1236" s="847" t="s">
        <v>411</v>
      </c>
      <c r="C1236" s="858"/>
      <c r="D1236" s="893"/>
      <c r="E1236" s="893"/>
      <c r="F1236" s="893"/>
      <c r="G1236" s="893"/>
      <c r="H1236" s="893"/>
      <c r="I1236" s="893"/>
      <c r="J1236" s="893"/>
      <c r="K1236" s="893"/>
      <c r="L1236" s="628"/>
      <c r="M1236" s="628"/>
      <c r="N1236" s="810"/>
      <c r="O1236" s="810"/>
      <c r="P1236" s="810"/>
      <c r="Q1236" s="810"/>
      <c r="R1236" s="854" t="s">
        <v>98</v>
      </c>
      <c r="S1236" s="855" t="e">
        <f aca="false">IF($Y1236="Y",MIN(S1214:S1233),S1234-$V1236*S1238)</f>
        <v>#DIV/0!</v>
      </c>
      <c r="T1236" s="855" t="e">
        <f aca="false">IF($Y1236="Y",MIN(T1214:T1233),T1234-$V1236*T1238)</f>
        <v>#DIV/0!</v>
      </c>
      <c r="U1236" s="855" t="e">
        <f aca="false">IF($Y1236="Y",MIN(U1214:U1233),U1234-$V1236*U1238)</f>
        <v>#DIV/0!</v>
      </c>
      <c r="V1236" s="856" t="n">
        <v>1</v>
      </c>
      <c r="W1236" s="669" t="s">
        <v>364</v>
      </c>
      <c r="X1236" s="628"/>
      <c r="Y1236" s="859" t="s">
        <v>166</v>
      </c>
      <c r="Z1236" s="914"/>
      <c r="AP1236" s="729"/>
      <c r="AQ1236" s="628"/>
      <c r="AR1236" s="628"/>
      <c r="AS1236" s="628"/>
      <c r="AT1236" s="854" t="s">
        <v>98</v>
      </c>
      <c r="AU1236" s="857" t="e">
        <f aca="false">AU1234-(AU1240*AU1238)</f>
        <v>#REF!</v>
      </c>
      <c r="AV1236" s="857" t="e">
        <f aca="false">AV1234-(AV1240*AU1238)</f>
        <v>#REF!</v>
      </c>
      <c r="AW1236" s="628"/>
      <c r="AX1236" s="857" t="e">
        <f aca="false">AX1234-(AX1240*AX1238)</f>
        <v>#REF!</v>
      </c>
      <c r="AY1236" s="857" t="e">
        <f aca="false">AY1234-(AY1240*AX1238)</f>
        <v>#REF!</v>
      </c>
      <c r="AZ1236" s="628"/>
      <c r="BA1236" s="857" t="e">
        <f aca="false">BA1234-(BA1240*BA1238)</f>
        <v>#REF!</v>
      </c>
      <c r="BB1236" s="857" t="e">
        <f aca="false">BB1234-(BB1240*BA1238)</f>
        <v>#REF!</v>
      </c>
      <c r="BC1236" s="628"/>
      <c r="BD1236" s="857" t="e">
        <f aca="false">BD1234-(BD1240*BD1238)</f>
        <v>#REF!</v>
      </c>
      <c r="BE1236" s="857" t="e">
        <f aca="false">BE1234-(BE1240*BD1238)</f>
        <v>#REF!</v>
      </c>
      <c r="BF1236" s="628"/>
      <c r="BG1236" s="857" t="e">
        <f aca="false">BG1234-(BG1240*BG1238)</f>
        <v>#REF!</v>
      </c>
      <c r="BH1236" s="857" t="e">
        <f aca="false">BH1234-(BH1240*BG1238)</f>
        <v>#REF!</v>
      </c>
      <c r="BI1236" s="854"/>
      <c r="BJ1236" s="857" t="e">
        <f aca="false">BJ1234-(BJ1240*BJ1238)</f>
        <v>#DIV/0!</v>
      </c>
      <c r="BK1236" s="857" t="e">
        <f aca="false">BK1234-(BK1240*BJ1238)</f>
        <v>#DIV/0!</v>
      </c>
      <c r="BL1236" s="628"/>
      <c r="BM1236" s="857" t="e">
        <f aca="false">BM1234-(BM1240*BM1238)</f>
        <v>#DIV/0!</v>
      </c>
      <c r="BN1236" s="857" t="e">
        <f aca="false">BN1234-(BN1240*BM1238)</f>
        <v>#DIV/0!</v>
      </c>
      <c r="BO1236" s="628"/>
      <c r="BP1236" s="857" t="e">
        <f aca="false">BP1234-(BP1240*BP1238)</f>
        <v>#DIV/0!</v>
      </c>
      <c r="BQ1236" s="857" t="e">
        <f aca="false">BQ1234-(BQ1240*BP1238)</f>
        <v>#DIV/0!</v>
      </c>
      <c r="BR1236" s="628"/>
      <c r="BS1236" s="857" t="e">
        <f aca="false">BS1234-(BS1240*BS1238)</f>
        <v>#DIV/0!</v>
      </c>
      <c r="BT1236" s="857" t="e">
        <f aca="false">BT1234-(BT1240*BS1238)</f>
        <v>#DIV/0!</v>
      </c>
      <c r="BU1236" s="628"/>
      <c r="BV1236" s="729"/>
    </row>
    <row r="1237" s="667" customFormat="true" ht="14.25" hidden="false" customHeight="false" outlineLevel="0" collapsed="false">
      <c r="A1237" s="846"/>
      <c r="B1237" s="846"/>
      <c r="C1237" s="858"/>
      <c r="D1237" s="893"/>
      <c r="E1237" s="893"/>
      <c r="F1237" s="893"/>
      <c r="G1237" s="893"/>
      <c r="H1237" s="893"/>
      <c r="I1237" s="893"/>
      <c r="J1237" s="893"/>
      <c r="K1237" s="893"/>
      <c r="L1237" s="810"/>
      <c r="M1237" s="810"/>
      <c r="N1237" s="810"/>
      <c r="O1237" s="810"/>
      <c r="P1237" s="810"/>
      <c r="Q1237" s="810"/>
      <c r="R1237" s="854" t="s">
        <v>365</v>
      </c>
      <c r="S1237" s="855" t="e">
        <f aca="false">IF((0.67*S1238)&gt;S1234,"no","yes")</f>
        <v>#DIV/0!</v>
      </c>
      <c r="T1237" s="855" t="e">
        <f aca="false">IF((0.67*T1238)&gt;T1234,"no","yes")</f>
        <v>#DIV/0!</v>
      </c>
      <c r="U1237" s="855" t="e">
        <f aca="false">IF((0.67*U1238)&gt;U1234,"no","yes")</f>
        <v>#DIV/0!</v>
      </c>
      <c r="V1237" s="810"/>
      <c r="W1237" s="810"/>
      <c r="X1237" s="810"/>
      <c r="Z1237" s="914"/>
      <c r="AP1237" s="729"/>
      <c r="AQ1237" s="810"/>
      <c r="AR1237" s="810"/>
      <c r="AS1237" s="861" t="s">
        <v>366</v>
      </c>
      <c r="AT1237" s="861"/>
      <c r="AU1237" s="856" t="n">
        <v>1</v>
      </c>
      <c r="AV1237" s="810"/>
      <c r="AW1237" s="810"/>
      <c r="AX1237" s="856" t="n">
        <v>1</v>
      </c>
      <c r="AY1237" s="810"/>
      <c r="AZ1237" s="810"/>
      <c r="BA1237" s="856" t="n">
        <v>1</v>
      </c>
      <c r="BB1237" s="810"/>
      <c r="BC1237" s="810"/>
      <c r="BD1237" s="856" t="n">
        <v>1</v>
      </c>
      <c r="BE1237" s="810"/>
      <c r="BF1237" s="810"/>
      <c r="BG1237" s="856" t="n">
        <v>1</v>
      </c>
      <c r="BH1237" s="810"/>
      <c r="BI1237" s="854"/>
      <c r="BJ1237" s="856" t="n">
        <v>1</v>
      </c>
      <c r="BK1237" s="810"/>
      <c r="BL1237" s="810"/>
      <c r="BM1237" s="856" t="n">
        <v>1</v>
      </c>
      <c r="BN1237" s="810"/>
      <c r="BO1237" s="810"/>
      <c r="BP1237" s="856" t="n">
        <v>1</v>
      </c>
      <c r="BQ1237" s="810"/>
      <c r="BR1237" s="810"/>
      <c r="BS1237" s="856" t="n">
        <v>1</v>
      </c>
      <c r="BT1237" s="810"/>
      <c r="BU1237" s="810"/>
      <c r="BV1237" s="729"/>
    </row>
    <row r="1238" s="667" customFormat="true" ht="14.25" hidden="false" customHeight="false" outlineLevel="0" collapsed="false">
      <c r="A1238" s="846"/>
      <c r="B1238" s="846"/>
      <c r="C1238" s="858"/>
      <c r="D1238" s="893"/>
      <c r="E1238" s="893"/>
      <c r="F1238" s="893"/>
      <c r="G1238" s="893"/>
      <c r="H1238" s="893"/>
      <c r="I1238" s="893"/>
      <c r="J1238" s="893"/>
      <c r="K1238" s="893"/>
      <c r="L1238" s="810"/>
      <c r="M1238" s="810"/>
      <c r="N1238" s="669"/>
      <c r="O1238" s="669"/>
      <c r="P1238" s="810"/>
      <c r="Q1238" s="810"/>
      <c r="R1238" s="854" t="s">
        <v>371</v>
      </c>
      <c r="S1238" s="855" t="e">
        <f aca="false">_xlfn.STDEV.P(S1214:S1233)</f>
        <v>#DIV/0!</v>
      </c>
      <c r="T1238" s="855" t="e">
        <f aca="false" t="array" ref="T1238:T1238">IF(S1242="Y",SQRT(SUM(IFERROR(O1214:O1233*(S1214:S1233-(T1234))^2,0))/((COUNTIFS(O1214:O1233,"&lt;&gt;"&amp;"")-1)/COUNTIFS(O1214:O1233,"&lt;&gt;"&amp;"")*SUM(O1214:O1233))),_xlfn.STDEV.P(T1214:T1233))</f>
        <v>#DIV/0!</v>
      </c>
      <c r="U1238" s="855" t="e">
        <f aca="false" t="array" ref="U1238:U1238">SQRT(SUM(IFERROR(O1214:O1233*(S1214:S1233-(U1234))^2,0))/((COUNTIFS(O1214:O1233,"&lt;&gt;"&amp;"")-1)/COUNTIFS(O1214:O1233,"&lt;&gt;"&amp;"")*SUM(O1214:O1233)))</f>
        <v>#DIV/0!</v>
      </c>
      <c r="V1238" s="810"/>
      <c r="W1238" s="810"/>
      <c r="X1238" s="810"/>
      <c r="Z1238" s="914"/>
      <c r="AP1238" s="729"/>
      <c r="AQ1238" s="810"/>
      <c r="AR1238" s="810"/>
      <c r="AS1238" s="861"/>
      <c r="AT1238" s="861"/>
      <c r="AU1238" s="856" t="n">
        <v>1</v>
      </c>
      <c r="AV1238" s="810"/>
      <c r="AW1238" s="810"/>
      <c r="AX1238" s="856" t="n">
        <v>1</v>
      </c>
      <c r="AY1238" s="810"/>
      <c r="AZ1238" s="810"/>
      <c r="BA1238" s="856" t="n">
        <v>1</v>
      </c>
      <c r="BB1238" s="810"/>
      <c r="BC1238" s="810"/>
      <c r="BD1238" s="856" t="n">
        <v>1</v>
      </c>
      <c r="BE1238" s="810"/>
      <c r="BF1238" s="810"/>
      <c r="BG1238" s="856" t="n">
        <v>1</v>
      </c>
      <c r="BH1238" s="810"/>
      <c r="BI1238" s="854"/>
      <c r="BJ1238" s="856" t="n">
        <v>1</v>
      </c>
      <c r="BK1238" s="810"/>
      <c r="BL1238" s="810"/>
      <c r="BM1238" s="856" t="n">
        <v>1</v>
      </c>
      <c r="BN1238" s="810"/>
      <c r="BO1238" s="810"/>
      <c r="BP1238" s="856" t="n">
        <v>1</v>
      </c>
      <c r="BQ1238" s="810"/>
      <c r="BR1238" s="810"/>
      <c r="BS1238" s="856" t="n">
        <v>1</v>
      </c>
      <c r="BT1238" s="810"/>
      <c r="BU1238" s="810"/>
      <c r="BV1238" s="729"/>
    </row>
    <row r="1239" s="667" customFormat="true" ht="15" hidden="false" customHeight="false" outlineLevel="0" collapsed="false">
      <c r="A1239" s="810"/>
      <c r="B1239" s="810"/>
      <c r="C1239" s="828"/>
      <c r="D1239" s="893"/>
      <c r="E1239" s="893"/>
      <c r="F1239" s="893"/>
      <c r="G1239" s="893"/>
      <c r="H1239" s="893"/>
      <c r="I1239" s="893"/>
      <c r="J1239" s="893"/>
      <c r="K1239" s="893"/>
      <c r="L1239" s="810"/>
      <c r="M1239" s="810"/>
      <c r="N1239" s="810"/>
      <c r="O1239" s="810"/>
      <c r="P1239" s="810"/>
      <c r="Q1239" s="810"/>
      <c r="R1239" s="863" t="s">
        <v>372</v>
      </c>
      <c r="S1239" s="864" t="n">
        <f aca="false">COUNTIF(S1214:S1233,"&gt;0")</f>
        <v>0</v>
      </c>
      <c r="T1239" s="864" t="n">
        <f aca="false">COUNTIF(T1214:T1233,"&gt;0")</f>
        <v>0</v>
      </c>
      <c r="U1239" s="865"/>
      <c r="V1239" s="866" t="s">
        <v>369</v>
      </c>
      <c r="W1239" s="810"/>
      <c r="X1239" s="810"/>
      <c r="Z1239" s="728"/>
      <c r="AP1239" s="729"/>
      <c r="AQ1239" s="810"/>
      <c r="AR1239" s="810"/>
      <c r="AS1239" s="810"/>
      <c r="AT1239" s="854" t="s">
        <v>365</v>
      </c>
      <c r="AU1239" s="857" t="e">
        <f aca="false">IF((0.67*AU1240)&gt;AU1234,"no","yes")</f>
        <v>#REF!</v>
      </c>
      <c r="AV1239" s="857" t="e">
        <f aca="false">IF((0.67*AV1240)&gt;AV1234,"no","yes")</f>
        <v>#REF!</v>
      </c>
      <c r="AW1239" s="810"/>
      <c r="AX1239" s="857" t="e">
        <f aca="false">IF((0.67*AX1240)&gt;AX1234,"no","yes")</f>
        <v>#REF!</v>
      </c>
      <c r="AY1239" s="857" t="e">
        <f aca="false">IF((0.67*AY1240)&gt;AY1234,"no","yes")</f>
        <v>#REF!</v>
      </c>
      <c r="AZ1239" s="810"/>
      <c r="BA1239" s="857" t="e">
        <f aca="false">IF((0.67*BA1240)&gt;BA1234,"no","yes")</f>
        <v>#REF!</v>
      </c>
      <c r="BB1239" s="857" t="e">
        <f aca="false">IF((0.67*BB1240)&gt;BB1234,"no","yes")</f>
        <v>#REF!</v>
      </c>
      <c r="BC1239" s="810"/>
      <c r="BD1239" s="857" t="e">
        <f aca="false">IF((0.67*BD1240)&gt;BD1234,"no","yes")</f>
        <v>#REF!</v>
      </c>
      <c r="BE1239" s="857" t="e">
        <f aca="false">IF((0.67*BE1240)&gt;BE1234,"no","yes")</f>
        <v>#REF!</v>
      </c>
      <c r="BF1239" s="810"/>
      <c r="BG1239" s="857" t="e">
        <f aca="false">IF((0.67*BG1240)&gt;BG1234,"no","yes")</f>
        <v>#REF!</v>
      </c>
      <c r="BH1239" s="857" t="e">
        <f aca="false">IF((0.67*BH1240)&gt;BH1234,"no","yes")</f>
        <v>#REF!</v>
      </c>
      <c r="BI1239" s="863"/>
      <c r="BJ1239" s="857" t="e">
        <f aca="false">IF((0.67*BJ1240)&gt;BJ1234,"no","yes")</f>
        <v>#DIV/0!</v>
      </c>
      <c r="BK1239" s="857" t="e">
        <f aca="false">IF((0.67*BK1240)&gt;BK1234,"no","yes")</f>
        <v>#DIV/0!</v>
      </c>
      <c r="BL1239" s="810"/>
      <c r="BM1239" s="857" t="e">
        <f aca="false">IF((0.67*BM1240)&gt;BM1234,"no","yes")</f>
        <v>#DIV/0!</v>
      </c>
      <c r="BN1239" s="857" t="e">
        <f aca="false">IF((0.67*BN1240)&gt;BN1234,"no","yes")</f>
        <v>#DIV/0!</v>
      </c>
      <c r="BO1239" s="810"/>
      <c r="BP1239" s="857" t="e">
        <f aca="false">IF((0.67*BP1240)&gt;BP1234,"no","yes")</f>
        <v>#DIV/0!</v>
      </c>
      <c r="BQ1239" s="857" t="e">
        <f aca="false">IF((0.67*BQ1240)&gt;BQ1234,"no","yes")</f>
        <v>#DIV/0!</v>
      </c>
      <c r="BR1239" s="810"/>
      <c r="BS1239" s="857" t="e">
        <f aca="false">IF((0.67*BS1240)&gt;BS1234,"no","yes")</f>
        <v>#DIV/0!</v>
      </c>
      <c r="BT1239" s="857" t="e">
        <f aca="false">IF((0.67*BT1240)&gt;BT1234,"no","yes")</f>
        <v>#DIV/0!</v>
      </c>
      <c r="BU1239" s="810"/>
      <c r="BV1239" s="729"/>
    </row>
    <row r="1240" s="667" customFormat="true" ht="14.25" hidden="false" customHeight="false" outlineLevel="0" collapsed="false">
      <c r="C1240" s="846"/>
      <c r="D1240" s="893"/>
      <c r="E1240" s="893"/>
      <c r="F1240" s="893"/>
      <c r="G1240" s="893"/>
      <c r="H1240" s="893"/>
      <c r="I1240" s="893"/>
      <c r="J1240" s="893"/>
      <c r="K1240" s="893"/>
      <c r="L1240" s="810"/>
      <c r="M1240" s="810"/>
      <c r="N1240" s="810"/>
      <c r="O1240" s="810"/>
      <c r="P1240" s="810"/>
      <c r="Q1240" s="810"/>
      <c r="R1240" s="810"/>
      <c r="S1240" s="1"/>
      <c r="T1240" s="916"/>
      <c r="U1240" s="916"/>
      <c r="V1240" s="894"/>
      <c r="W1240" s="895"/>
      <c r="X1240" s="896"/>
      <c r="Z1240" s="728"/>
      <c r="AP1240" s="729"/>
      <c r="AQ1240" s="810"/>
      <c r="AR1240" s="810"/>
      <c r="AS1240" s="810"/>
      <c r="AT1240" s="854" t="s">
        <v>371</v>
      </c>
      <c r="AU1240" s="857" t="e">
        <f aca="false">_xlfn.STDEV.P(AU1214:AU1233)</f>
        <v>#REF!</v>
      </c>
      <c r="AV1240" s="857" t="e">
        <f aca="false">_xlfn.STDEV.P(AV1214:AV1233)</f>
        <v>#REF!</v>
      </c>
      <c r="AW1240" s="810"/>
      <c r="AX1240" s="857" t="e">
        <f aca="false">_xlfn.STDEV.P(AX1214:AX1233)</f>
        <v>#REF!</v>
      </c>
      <c r="AY1240" s="857" t="e">
        <f aca="false">_xlfn.STDEV.P(AY1214:AY1233)</f>
        <v>#REF!</v>
      </c>
      <c r="AZ1240" s="810"/>
      <c r="BA1240" s="857" t="e">
        <f aca="false">_xlfn.STDEV.P(BA1214:BA1233)</f>
        <v>#REF!</v>
      </c>
      <c r="BB1240" s="857" t="e">
        <f aca="false">_xlfn.STDEV.P(BB1214:BB1233)</f>
        <v>#REF!</v>
      </c>
      <c r="BC1240" s="810"/>
      <c r="BD1240" s="857" t="e">
        <f aca="false">_xlfn.STDEV.P(BD1214:BD1233)</f>
        <v>#REF!</v>
      </c>
      <c r="BE1240" s="857" t="e">
        <f aca="false">_xlfn.STDEV.P(BE1214:BE1233)</f>
        <v>#REF!</v>
      </c>
      <c r="BF1240" s="810"/>
      <c r="BG1240" s="857" t="e">
        <f aca="false">_xlfn.STDEV.P(BG1214:BG1233)</f>
        <v>#REF!</v>
      </c>
      <c r="BH1240" s="857" t="e">
        <f aca="false">_xlfn.STDEV.P(BH1214:BH1233)</f>
        <v>#REF!</v>
      </c>
      <c r="BI1240" s="810"/>
      <c r="BJ1240" s="857" t="e">
        <f aca="false">_xlfn.STDEV.P(BJ1214:BJ1233)</f>
        <v>#DIV/0!</v>
      </c>
      <c r="BK1240" s="857" t="e">
        <f aca="false">_xlfn.STDEV.P(BK1214:BK1233)</f>
        <v>#DIV/0!</v>
      </c>
      <c r="BL1240" s="810"/>
      <c r="BM1240" s="857" t="e">
        <f aca="false">_xlfn.STDEV.P(BM1214:BM1233)</f>
        <v>#DIV/0!</v>
      </c>
      <c r="BN1240" s="857" t="e">
        <f aca="false">_xlfn.STDEV.P(BN1214:BN1233)</f>
        <v>#DIV/0!</v>
      </c>
      <c r="BO1240" s="810"/>
      <c r="BP1240" s="857" t="e">
        <f aca="false">_xlfn.STDEV.P(BP1214:BP1233)</f>
        <v>#DIV/0!</v>
      </c>
      <c r="BQ1240" s="857" t="e">
        <f aca="false">_xlfn.STDEV.P(BQ1214:BQ1233)</f>
        <v>#DIV/0!</v>
      </c>
      <c r="BR1240" s="810"/>
      <c r="BS1240" s="857" t="e">
        <f aca="false">_xlfn.STDEV.P(BS1214:BS1233)</f>
        <v>#DIV/0!</v>
      </c>
      <c r="BT1240" s="857" t="e">
        <f aca="false">_xlfn.STDEV.P(BT1214:BT1233)</f>
        <v>#DIV/0!</v>
      </c>
      <c r="BV1240" s="729"/>
    </row>
    <row r="1241" s="667" customFormat="true" ht="15" hidden="false" customHeight="false" outlineLevel="0" collapsed="false">
      <c r="C1241" s="846"/>
      <c r="D1241" s="893"/>
      <c r="E1241" s="893"/>
      <c r="F1241" s="893"/>
      <c r="G1241" s="893"/>
      <c r="H1241" s="893"/>
      <c r="I1241" s="893"/>
      <c r="J1241" s="893"/>
      <c r="K1241" s="893"/>
      <c r="L1241" s="810"/>
      <c r="M1241" s="810"/>
      <c r="N1241" s="810"/>
      <c r="O1241" s="810"/>
      <c r="P1241" s="810"/>
      <c r="Q1241" s="810"/>
      <c r="R1241" s="810"/>
      <c r="S1241" s="944" t="s">
        <v>373</v>
      </c>
      <c r="T1241" s="838"/>
      <c r="U1241" s="810"/>
      <c r="V1241" s="897"/>
      <c r="W1241" s="898"/>
      <c r="X1241" s="899"/>
      <c r="Z1241" s="728"/>
      <c r="AP1241" s="729"/>
      <c r="AQ1241" s="810"/>
      <c r="AR1241" s="810"/>
      <c r="AS1241" s="810"/>
      <c r="AT1241" s="863" t="s">
        <v>372</v>
      </c>
      <c r="AU1241" s="868" t="n">
        <f aca="false">COUNTIF(AU1214:AU1233,"&gt;0")</f>
        <v>0</v>
      </c>
      <c r="AV1241" s="868" t="n">
        <f aca="false">COUNTIF(AV1214:AV1233,"&gt;0")</f>
        <v>0</v>
      </c>
      <c r="AW1241" s="810"/>
      <c r="AX1241" s="868" t="n">
        <f aca="false">COUNTIF(AX1214:AX1233,"&gt;0")</f>
        <v>0</v>
      </c>
      <c r="AY1241" s="868" t="n">
        <f aca="false">COUNTIF(AY1214:AY1233,"&gt;0")</f>
        <v>0</v>
      </c>
      <c r="AZ1241" s="810"/>
      <c r="BA1241" s="868" t="n">
        <f aca="false">COUNTIF(BA1214:BA1233,"&gt;0")</f>
        <v>0</v>
      </c>
      <c r="BB1241" s="868" t="n">
        <f aca="false">COUNTIF(BB1214:BB1233,"&gt;0")</f>
        <v>0</v>
      </c>
      <c r="BC1241" s="810"/>
      <c r="BD1241" s="868" t="n">
        <f aca="false">COUNTIF(BD1214:BD1233,"&gt;0")</f>
        <v>0</v>
      </c>
      <c r="BE1241" s="868" t="n">
        <f aca="false">COUNTIF(BE1214:BE1233,"&gt;0")</f>
        <v>0</v>
      </c>
      <c r="BF1241" s="810"/>
      <c r="BG1241" s="868" t="n">
        <f aca="false">COUNTIF(BG1214:BG1233,"&gt;0")</f>
        <v>0</v>
      </c>
      <c r="BH1241" s="868" t="n">
        <f aca="false">COUNTIF(BH1214:BH1233,"&gt;0")</f>
        <v>0</v>
      </c>
      <c r="BI1241" s="810"/>
      <c r="BJ1241" s="868" t="n">
        <f aca="false">COUNTIF(BJ1214:BJ1233,"&gt;0")</f>
        <v>0</v>
      </c>
      <c r="BK1241" s="868" t="n">
        <f aca="false">COUNTIF(BK1214:BK1233,"&gt;0")</f>
        <v>0</v>
      </c>
      <c r="BL1241" s="810"/>
      <c r="BM1241" s="868" t="n">
        <f aca="false">COUNTIF(BM1214:BM1233,"&gt;0")</f>
        <v>0</v>
      </c>
      <c r="BN1241" s="868" t="n">
        <f aca="false">COUNTIF(BN1214:BN1233,"&gt;0")</f>
        <v>0</v>
      </c>
      <c r="BO1241" s="810"/>
      <c r="BP1241" s="868" t="n">
        <f aca="false">COUNTIF(BP1214:BP1233,"&gt;0")</f>
        <v>0</v>
      </c>
      <c r="BQ1241" s="868" t="n">
        <f aca="false">COUNTIF(BQ1214:BQ1233,"&gt;0")</f>
        <v>0</v>
      </c>
      <c r="BR1241" s="810"/>
      <c r="BS1241" s="868" t="n">
        <f aca="false">COUNTIF(BS1214:BS1233,"&gt;0")</f>
        <v>0</v>
      </c>
      <c r="BT1241" s="868" t="n">
        <f aca="false">COUNTIF(BT1214:BT1233,"&gt;0")</f>
        <v>0</v>
      </c>
      <c r="BV1241" s="729"/>
    </row>
    <row r="1242" s="667" customFormat="true" ht="14.25" hidden="false" customHeight="false" outlineLevel="0" collapsed="false">
      <c r="C1242" s="846"/>
      <c r="D1242" s="893"/>
      <c r="E1242" s="893"/>
      <c r="F1242" s="893"/>
      <c r="G1242" s="893"/>
      <c r="H1242" s="893"/>
      <c r="I1242" s="893"/>
      <c r="J1242" s="893"/>
      <c r="K1242" s="893"/>
      <c r="L1242" s="810"/>
      <c r="M1242" s="810"/>
      <c r="N1242" s="810"/>
      <c r="O1242" s="810"/>
      <c r="P1242" s="810"/>
      <c r="Q1242" s="810"/>
      <c r="R1242" s="810"/>
      <c r="S1242" s="925" t="s">
        <v>166</v>
      </c>
      <c r="T1242" s="838"/>
      <c r="U1242" s="810"/>
      <c r="V1242" s="897"/>
      <c r="W1242" s="898"/>
      <c r="X1242" s="899"/>
      <c r="Z1242" s="728"/>
      <c r="AP1242" s="729"/>
      <c r="AT1242" s="905"/>
      <c r="BV1242" s="729"/>
    </row>
    <row r="1243" s="667" customFormat="true" ht="14.25" hidden="false" customHeight="false" outlineLevel="0" collapsed="false">
      <c r="C1243" s="846"/>
      <c r="D1243" s="893"/>
      <c r="E1243" s="893"/>
      <c r="F1243" s="893"/>
      <c r="G1243" s="893"/>
      <c r="H1243" s="893"/>
      <c r="I1243" s="893"/>
      <c r="J1243" s="893"/>
      <c r="K1243" s="893"/>
      <c r="L1243" s="810"/>
      <c r="M1243" s="810"/>
      <c r="N1243" s="810"/>
      <c r="O1243" s="810"/>
      <c r="P1243" s="810"/>
      <c r="Q1243" s="810"/>
      <c r="R1243" s="810"/>
      <c r="S1243" s="810"/>
      <c r="T1243" s="838"/>
      <c r="U1243" s="810"/>
      <c r="V1243" s="902"/>
      <c r="W1243" s="903"/>
      <c r="X1243" s="904"/>
      <c r="Z1243" s="728"/>
      <c r="AP1243" s="729"/>
      <c r="AT1243" s="905"/>
      <c r="BV1243" s="729"/>
    </row>
    <row r="1244" s="667" customFormat="true" ht="18" hidden="false" customHeight="false" outlineLevel="0" collapsed="false">
      <c r="A1244" s="862" t="str">
        <f aca="false">HYPERLINK("#"&amp;"'"&amp;A$1&amp;"'!a1","Back to top")</f>
        <v>Back to top</v>
      </c>
      <c r="B1244" s="862"/>
      <c r="C1244" s="810"/>
      <c r="D1244" s="893"/>
      <c r="E1244" s="893"/>
      <c r="F1244" s="893"/>
      <c r="G1244" s="893"/>
      <c r="H1244" s="893"/>
      <c r="I1244" s="893"/>
      <c r="J1244" s="893"/>
      <c r="K1244" s="893"/>
      <c r="T1244" s="708"/>
      <c r="U1244" s="810"/>
      <c r="V1244" s="810"/>
      <c r="W1244" s="810"/>
      <c r="X1244" s="810"/>
      <c r="Z1244" s="728"/>
      <c r="AP1244" s="805"/>
      <c r="AQ1244" s="927"/>
      <c r="AR1244" s="927"/>
      <c r="AS1244" s="921"/>
      <c r="AT1244" s="921"/>
      <c r="AU1244" s="921"/>
      <c r="AV1244" s="921"/>
      <c r="AW1244" s="921"/>
      <c r="AX1244" s="921"/>
      <c r="AY1244" s="921"/>
      <c r="AZ1244" s="921"/>
      <c r="BA1244" s="921"/>
      <c r="BB1244" s="921"/>
      <c r="BC1244" s="921"/>
      <c r="BD1244" s="921"/>
      <c r="BE1244" s="921"/>
      <c r="BF1244" s="921"/>
      <c r="BG1244" s="921"/>
      <c r="BH1244" s="921"/>
      <c r="BI1244" s="921"/>
      <c r="BJ1244" s="921"/>
      <c r="BK1244" s="921"/>
      <c r="BL1244" s="921"/>
      <c r="BM1244" s="921"/>
      <c r="BN1244" s="921"/>
      <c r="BO1244" s="921"/>
      <c r="BP1244" s="921"/>
      <c r="BQ1244" s="921"/>
      <c r="BR1244" s="921"/>
      <c r="BS1244" s="921"/>
      <c r="BT1244" s="921"/>
      <c r="BU1244" s="921"/>
      <c r="BV1244" s="805"/>
    </row>
    <row r="1245" s="667" customFormat="true" ht="14.25" hidden="false" customHeight="false" outlineLevel="0" collapsed="false">
      <c r="T1245" s="708"/>
      <c r="U1245" s="708"/>
      <c r="V1245" s="708"/>
      <c r="Z1245" s="728"/>
      <c r="AP1245" s="729"/>
      <c r="AQ1245" s="905"/>
      <c r="AR1245" s="905"/>
      <c r="AS1245" s="905"/>
      <c r="AT1245" s="905"/>
      <c r="AU1245" s="905"/>
      <c r="AV1245" s="905"/>
      <c r="AW1245" s="905"/>
      <c r="AX1245" s="905"/>
      <c r="AY1245" s="905"/>
      <c r="AZ1245" s="905"/>
      <c r="BA1245" s="905"/>
      <c r="BB1245" s="905"/>
      <c r="BC1245" s="905"/>
      <c r="BD1245" s="905"/>
      <c r="BE1245" s="905"/>
      <c r="BF1245" s="905"/>
      <c r="BG1245" s="905"/>
      <c r="BH1245" s="905"/>
      <c r="BI1245" s="905"/>
      <c r="BJ1245" s="905"/>
      <c r="BK1245" s="905"/>
      <c r="BL1245" s="905"/>
      <c r="BM1245" s="905"/>
      <c r="BN1245" s="905"/>
      <c r="BO1245" s="905"/>
      <c r="BP1245" s="905"/>
      <c r="BQ1245" s="905"/>
      <c r="BR1245" s="905"/>
      <c r="BS1245" s="905"/>
      <c r="BT1245" s="905"/>
      <c r="BU1245" s="905"/>
      <c r="BV1245" s="729"/>
    </row>
    <row r="1246" s="667" customFormat="true" ht="14.25" hidden="false" customHeight="false" outlineLevel="0" collapsed="false">
      <c r="T1246" s="708"/>
      <c r="U1246" s="708"/>
      <c r="V1246" s="708"/>
      <c r="W1246" s="708"/>
      <c r="Z1246" s="728"/>
      <c r="AP1246" s="729"/>
      <c r="AQ1246" s="905"/>
      <c r="AR1246" s="905"/>
      <c r="AS1246" s="905"/>
      <c r="AT1246" s="905"/>
      <c r="AU1246" s="905"/>
      <c r="AV1246" s="905"/>
      <c r="AW1246" s="905"/>
      <c r="AX1246" s="905"/>
      <c r="AY1246" s="905"/>
      <c r="AZ1246" s="905"/>
      <c r="BA1246" s="905"/>
      <c r="BB1246" s="905"/>
      <c r="BC1246" s="905"/>
      <c r="BD1246" s="905"/>
      <c r="BE1246" s="905"/>
      <c r="BF1246" s="905"/>
      <c r="BG1246" s="905"/>
      <c r="BH1246" s="905"/>
      <c r="BI1246" s="905"/>
      <c r="BJ1246" s="905"/>
      <c r="BK1246" s="905"/>
      <c r="BL1246" s="905"/>
      <c r="BM1246" s="905"/>
      <c r="BN1246" s="905"/>
      <c r="BO1246" s="905"/>
      <c r="BP1246" s="905"/>
      <c r="BQ1246" s="905"/>
      <c r="BR1246" s="905"/>
      <c r="BS1246" s="905"/>
      <c r="BT1246" s="905"/>
      <c r="BU1246" s="905"/>
      <c r="BV1246" s="729"/>
    </row>
    <row r="1247" s="600" customFormat="true" ht="15.75" hidden="false" customHeight="false" outlineLevel="0" collapsed="false">
      <c r="A1247" s="800" t="n">
        <f aca="false">1+A1211</f>
        <v>34</v>
      </c>
      <c r="B1247" s="800"/>
      <c r="C1247" s="801" t="s">
        <v>673</v>
      </c>
      <c r="D1247" s="881"/>
      <c r="E1247" s="881"/>
      <c r="F1247" s="881"/>
      <c r="G1247" s="881"/>
      <c r="H1247" s="881"/>
      <c r="K1247" s="881"/>
      <c r="L1247" s="881"/>
      <c r="M1247" s="802"/>
      <c r="N1247" s="802"/>
      <c r="O1247" s="802"/>
      <c r="T1247" s="883"/>
      <c r="U1247" s="883"/>
      <c r="Z1247" s="883"/>
      <c r="AQ1247" s="771" t="n">
        <f aca="false">A1247</f>
        <v>34</v>
      </c>
      <c r="AR1247" s="771" t="str">
        <f aca="false">C1247</f>
        <v>VARIABLE34</v>
      </c>
      <c r="AT1247" s="883"/>
    </row>
    <row r="1248" s="667" customFormat="true" ht="15" hidden="false" customHeight="false" outlineLevel="0" collapsed="false">
      <c r="A1248" s="884"/>
      <c r="B1248" s="884"/>
      <c r="C1248" s="884"/>
      <c r="D1248" s="785"/>
      <c r="E1248" s="785"/>
      <c r="F1248" s="785"/>
      <c r="G1248" s="785"/>
      <c r="H1248" s="785"/>
      <c r="K1248" s="785"/>
      <c r="L1248" s="785"/>
      <c r="M1248" s="810"/>
      <c r="N1248" s="810"/>
      <c r="O1248" s="810"/>
      <c r="T1248" s="708"/>
      <c r="U1248" s="708"/>
      <c r="Z1248" s="728"/>
      <c r="AP1248" s="729"/>
      <c r="AQ1248" s="628"/>
      <c r="AR1248" s="628"/>
      <c r="AS1248" s="628"/>
      <c r="AT1248" s="628"/>
      <c r="AU1248" s="809" t="e">
        <f aca="false">IF($AT$44="Region",'Advanced Controls'!$A$59,#REF!)</f>
        <v>#REF!</v>
      </c>
      <c r="AV1248" s="809"/>
      <c r="AW1248" s="628"/>
      <c r="AX1248" s="809" t="e">
        <f aca="false">IF($AT$44="Region",'Advanced Controls'!$A$60,#REF!)</f>
        <v>#REF!</v>
      </c>
      <c r="AY1248" s="809"/>
      <c r="AZ1248" s="628"/>
      <c r="BA1248" s="809" t="e">
        <f aca="false">IF($AT$44="Region",'Advanced Controls'!$A$61,#REF!)</f>
        <v>#REF!</v>
      </c>
      <c r="BB1248" s="809"/>
      <c r="BC1248" s="628"/>
      <c r="BD1248" s="809" t="e">
        <f aca="false">IF($AT$44="Region",'Advanced Controls'!$A$62,#REF!)</f>
        <v>#REF!</v>
      </c>
      <c r="BE1248" s="809"/>
      <c r="BF1248" s="628"/>
      <c r="BG1248" s="809" t="e">
        <f aca="false">IF($AT$44="Region",'Advanced Controls'!$A$63,#REF!)</f>
        <v>#REF!</v>
      </c>
      <c r="BH1248" s="809"/>
      <c r="BI1248" s="628"/>
      <c r="BJ1248" s="809" t="s">
        <v>80</v>
      </c>
      <c r="BK1248" s="809"/>
      <c r="BL1248" s="628"/>
      <c r="BM1248" s="809" t="s">
        <v>81</v>
      </c>
      <c r="BN1248" s="809"/>
      <c r="BO1248" s="628"/>
      <c r="BP1248" s="809" t="s">
        <v>82</v>
      </c>
      <c r="BQ1248" s="809"/>
      <c r="BR1248" s="628"/>
      <c r="BS1248" s="809" t="s">
        <v>83</v>
      </c>
      <c r="BT1248" s="809"/>
      <c r="BU1248" s="628"/>
      <c r="BV1248" s="729"/>
    </row>
    <row r="1249" s="667" customFormat="true" ht="45.75" hidden="false" customHeight="false" outlineLevel="0" collapsed="false">
      <c r="A1249" s="848" t="s">
        <v>329</v>
      </c>
      <c r="B1249" s="812" t="s">
        <v>104</v>
      </c>
      <c r="C1249" s="816" t="s">
        <v>330</v>
      </c>
      <c r="D1249" s="907" t="s">
        <v>331</v>
      </c>
      <c r="E1249" s="907" t="s">
        <v>332</v>
      </c>
      <c r="F1249" s="816" t="s">
        <v>333</v>
      </c>
      <c r="G1249" s="815" t="s">
        <v>326</v>
      </c>
      <c r="H1249" s="816" t="s">
        <v>334</v>
      </c>
      <c r="I1249" s="816" t="s">
        <v>335</v>
      </c>
      <c r="J1249" s="816" t="s">
        <v>336</v>
      </c>
      <c r="K1249" s="908" t="s">
        <v>337</v>
      </c>
      <c r="L1249" s="818" t="s">
        <v>338</v>
      </c>
      <c r="M1249" s="819" t="s">
        <v>339</v>
      </c>
      <c r="N1249" s="820" t="s">
        <v>340</v>
      </c>
      <c r="O1249" s="821" t="s">
        <v>341</v>
      </c>
      <c r="P1249" s="820" t="s">
        <v>342</v>
      </c>
      <c r="Q1249" s="807"/>
      <c r="R1249" s="822" t="s">
        <v>343</v>
      </c>
      <c r="S1249" s="823" t="s">
        <v>344</v>
      </c>
      <c r="T1249" s="824" t="s">
        <v>345</v>
      </c>
      <c r="U1249" s="823" t="s">
        <v>346</v>
      </c>
      <c r="V1249" s="825" t="s">
        <v>347</v>
      </c>
      <c r="W1249" s="807"/>
      <c r="X1249" s="807"/>
      <c r="Z1249" s="728"/>
      <c r="AP1249" s="729"/>
      <c r="AQ1249" s="807"/>
      <c r="AR1249" s="807"/>
      <c r="AS1249" s="825" t="s">
        <v>348</v>
      </c>
      <c r="AT1249" s="807"/>
      <c r="AU1249" s="826" t="s">
        <v>344</v>
      </c>
      <c r="AV1249" s="827" t="s">
        <v>345</v>
      </c>
      <c r="AW1249" s="807"/>
      <c r="AX1249" s="826" t="s">
        <v>344</v>
      </c>
      <c r="AY1249" s="827" t="s">
        <v>345</v>
      </c>
      <c r="AZ1249" s="807"/>
      <c r="BA1249" s="826" t="s">
        <v>344</v>
      </c>
      <c r="BB1249" s="827" t="s">
        <v>345</v>
      </c>
      <c r="BC1249" s="807"/>
      <c r="BD1249" s="826" t="s">
        <v>344</v>
      </c>
      <c r="BE1249" s="827" t="s">
        <v>345</v>
      </c>
      <c r="BF1249" s="807"/>
      <c r="BG1249" s="826" t="s">
        <v>344</v>
      </c>
      <c r="BH1249" s="827" t="s">
        <v>345</v>
      </c>
      <c r="BI1249" s="807"/>
      <c r="BJ1249" s="826" t="s">
        <v>344</v>
      </c>
      <c r="BK1249" s="827" t="s">
        <v>345</v>
      </c>
      <c r="BL1249" s="807"/>
      <c r="BM1249" s="826" t="s">
        <v>344</v>
      </c>
      <c r="BN1249" s="827" t="s">
        <v>345</v>
      </c>
      <c r="BO1249" s="807"/>
      <c r="BP1249" s="826" t="s">
        <v>344</v>
      </c>
      <c r="BQ1249" s="827" t="s">
        <v>345</v>
      </c>
      <c r="BR1249" s="807"/>
      <c r="BS1249" s="826" t="s">
        <v>344</v>
      </c>
      <c r="BT1249" s="827" t="s">
        <v>345</v>
      </c>
      <c r="BU1249" s="807"/>
      <c r="BV1249" s="729"/>
    </row>
    <row r="1250" s="667" customFormat="true" ht="15" hidden="false" customHeight="false" outlineLevel="0" collapsed="false">
      <c r="A1250" s="828" t="n">
        <v>1</v>
      </c>
      <c r="B1250" s="829" t="str">
        <f aca="false">CONCATENATE(E1250,": ",C1250)</f>
        <v>: </v>
      </c>
      <c r="C1250" s="831"/>
      <c r="D1250" s="831"/>
      <c r="E1250" s="831"/>
      <c r="F1250" s="871"/>
      <c r="G1250" s="831"/>
      <c r="H1250" s="832"/>
      <c r="I1250" s="830"/>
      <c r="J1250" s="830"/>
      <c r="K1250" s="834"/>
      <c r="L1250" s="834"/>
      <c r="M1250" s="835"/>
      <c r="N1250" s="837"/>
      <c r="O1250" s="837"/>
      <c r="P1250" s="833"/>
      <c r="Q1250" s="838"/>
      <c r="R1250" s="839"/>
      <c r="S1250" s="840" t="str">
        <f aca="false">IF(R1250="Y","",IF(AND(M1250="",K1250=""),"",IF(M1250="",K1250,M1250)))</f>
        <v/>
      </c>
      <c r="T1250" s="841" t="str">
        <f aca="false">IF(S1250="","",IF($S$1278="Y",U1250,IF(S1250&gt;=$S$1270-$AB$35*$S$1274,IF(S1250&lt;=$S$1270+$AB$35*$S$1274,S1250,""),"")))</f>
        <v/>
      </c>
      <c r="U1250" s="840" t="str">
        <f aca="false">IF(R1250="Y","",IF(AND(M1250="",K1250=""),"",IF(M1250="",K1250*O1250,M1250*O1250)))</f>
        <v/>
      </c>
      <c r="V1250" s="842" t="str">
        <f aca="false">IF(AND(N1250="",L1250=""),"",IF(N1250="",L1250,N1250))</f>
        <v/>
      </c>
      <c r="W1250" s="628"/>
      <c r="X1250" s="628"/>
      <c r="Z1250" s="728"/>
      <c r="AP1250" s="729"/>
      <c r="AQ1250" s="628"/>
      <c r="AR1250" s="628"/>
      <c r="AS1250" s="843" t="str">
        <f aca="false">$U1250</f>
        <v/>
      </c>
      <c r="AT1250" s="628"/>
      <c r="AU1250" s="843" t="e">
        <f aca="false">IF($AT$44="region",IF($E1250=AU$762,$S1250,""),IF($G1250=AU$762,$S1250,""))</f>
        <v>#REF!</v>
      </c>
      <c r="AV1250" s="843" t="e">
        <f aca="false">IF($AT$44="Region",IF($E1250=AU$762,$T1250,""),IF($G1250=AU$762,$T1250,""))</f>
        <v>#REF!</v>
      </c>
      <c r="AW1250" s="628"/>
      <c r="AX1250" s="843" t="e">
        <f aca="false">IF($AT$44="region",IF($E1250=AX$762,$S1250,""),IF($G1250=AX$762,$S1250,""))</f>
        <v>#REF!</v>
      </c>
      <c r="AY1250" s="843" t="e">
        <f aca="false">IF($AT$44="Region",IF($E1250=AX$762,$T1250,""),IF($G1250=AX$762,$T1250,""))</f>
        <v>#REF!</v>
      </c>
      <c r="AZ1250" s="628"/>
      <c r="BA1250" s="843" t="e">
        <f aca="false">IF($AT$44="region",IF($E1250=BA$762,$S1250,""),IF($G1250=BA$762,$S1250,""))</f>
        <v>#REF!</v>
      </c>
      <c r="BB1250" s="843" t="e">
        <f aca="false">IF($AT$44="Region",IF($E1250=BA$762,$T1250,""),IF($G1250=BA$762,$T1250,""))</f>
        <v>#REF!</v>
      </c>
      <c r="BC1250" s="628"/>
      <c r="BD1250" s="843" t="e">
        <f aca="false">IF($AT$44="region",IF($E1250=BD$762,$S1250,""),IF($G1250=BD$762,$S1250,""))</f>
        <v>#REF!</v>
      </c>
      <c r="BE1250" s="843" t="e">
        <f aca="false">IF($AT$44="Region",IF($E1250=BD$762,$T1250,""),IF($G1250=BD$762,$T1250,""))</f>
        <v>#REF!</v>
      </c>
      <c r="BF1250" s="628"/>
      <c r="BG1250" s="843" t="e">
        <f aca="false">IF($AT$44="region",IF($E1250=BG$762,$S1250,""),IF($G1250=BG$762,$S1250,""))</f>
        <v>#REF!</v>
      </c>
      <c r="BH1250" s="843" t="e">
        <f aca="false">IF($AT$44="Region",IF($E1250=BG$762,$T1250,""),IF($G1250=BG$762,$T1250,""))</f>
        <v>#REF!</v>
      </c>
      <c r="BI1250" s="628"/>
      <c r="BJ1250" s="843" t="str">
        <f aca="false">IF($E1250=$BJ$47,S1250,"")</f>
        <v/>
      </c>
      <c r="BK1250" s="843" t="str">
        <f aca="false">IF($E1250=$BJ$47,T1250,"")</f>
        <v/>
      </c>
      <c r="BL1250" s="628"/>
      <c r="BM1250" s="843" t="str">
        <f aca="false">IF($E1250=$BM$47,S1250,"")</f>
        <v/>
      </c>
      <c r="BN1250" s="843" t="str">
        <f aca="false">IF($E1250=$BM$47,T1250,"")</f>
        <v/>
      </c>
      <c r="BO1250" s="628"/>
      <c r="BP1250" s="843" t="str">
        <f aca="false">IF($E1250=$BP$47,S1250,"")</f>
        <v/>
      </c>
      <c r="BQ1250" s="843" t="str">
        <f aca="false">IF($E1250=$BP$47,T1250,"")</f>
        <v/>
      </c>
      <c r="BR1250" s="628"/>
      <c r="BS1250" s="843" t="str">
        <f aca="false">IF($E1250=$BS$47,S1250,"")</f>
        <v/>
      </c>
      <c r="BT1250" s="843" t="str">
        <f aca="false">IF($E1250=$BS$47,T1250,"")</f>
        <v/>
      </c>
      <c r="BU1250" s="628"/>
      <c r="BV1250" s="729"/>
    </row>
    <row r="1251" s="667" customFormat="true" ht="15" hidden="false" customHeight="false" outlineLevel="0" collapsed="false">
      <c r="A1251" s="828" t="n">
        <v>2</v>
      </c>
      <c r="B1251" s="829" t="str">
        <f aca="false">CONCATENATE(E1251,": ",C1251)</f>
        <v>: </v>
      </c>
      <c r="C1251" s="831"/>
      <c r="D1251" s="831"/>
      <c r="E1251" s="831"/>
      <c r="F1251" s="831"/>
      <c r="G1251" s="831"/>
      <c r="H1251" s="832"/>
      <c r="I1251" s="830"/>
      <c r="J1251" s="830"/>
      <c r="K1251" s="837"/>
      <c r="L1251" s="834"/>
      <c r="M1251" s="835"/>
      <c r="N1251" s="837"/>
      <c r="O1251" s="837"/>
      <c r="P1251" s="833"/>
      <c r="Q1251" s="838"/>
      <c r="R1251" s="839"/>
      <c r="S1251" s="840" t="str">
        <f aca="false">IF(R1251="Y","",IF(AND(M1251="",K1251=""),"",IF(M1251="",K1251,M1251)))</f>
        <v/>
      </c>
      <c r="T1251" s="841" t="str">
        <f aca="false">IF(S1251="","",IF($S$1278="Y",U1251,IF(S1251&gt;=$S$1270-$AB$35*$S$1274,IF(S1251&lt;=$S$1270+$AB$35*$S$1274,S1251,""),"")))</f>
        <v/>
      </c>
      <c r="U1251" s="840" t="str">
        <f aca="false">IF(R1251="Y","",IF(AND(M1251="",K1251=""),"",IF(M1251="",K1251*O1251,M1251*O1251)))</f>
        <v/>
      </c>
      <c r="V1251" s="842" t="str">
        <f aca="false">IF(AND(N1251="",L1251=""),"",IF(N1251="",L1251,N1251))</f>
        <v/>
      </c>
      <c r="W1251" s="628"/>
      <c r="X1251" s="628"/>
      <c r="Z1251" s="728"/>
      <c r="AP1251" s="729"/>
      <c r="AQ1251" s="628"/>
      <c r="AR1251" s="628"/>
      <c r="AS1251" s="844"/>
      <c r="AT1251" s="628"/>
      <c r="AU1251" s="843" t="e">
        <f aca="false">IF($AT$44="region",IF($E1251=AU$762,$S1251,""),IF($G1251=AU$762,$S1251,""))</f>
        <v>#REF!</v>
      </c>
      <c r="AV1251" s="843" t="e">
        <f aca="false">IF($AT$44="Region",IF($E1251=AU$762,$T1251,""),IF($G1251=AU$762,$T1251,""))</f>
        <v>#REF!</v>
      </c>
      <c r="AW1251" s="628"/>
      <c r="AX1251" s="843" t="e">
        <f aca="false">IF($AT$44="region",IF($E1251=AX$762,$S1251,""),IF($G1251=AX$762,$S1251,""))</f>
        <v>#REF!</v>
      </c>
      <c r="AY1251" s="843" t="e">
        <f aca="false">IF($AT$44="Region",IF($E1251=AX$762,$T1251,""),IF($G1251=AX$762,$T1251,""))</f>
        <v>#REF!</v>
      </c>
      <c r="AZ1251" s="628"/>
      <c r="BA1251" s="843" t="e">
        <f aca="false">IF($AT$44="region",IF($E1251=BA$762,$S1251,""),IF($G1251=BA$762,$S1251,""))</f>
        <v>#REF!</v>
      </c>
      <c r="BB1251" s="843" t="e">
        <f aca="false">IF($AT$44="Region",IF($E1251=BA$762,$T1251,""),IF($G1251=BA$762,$T1251,""))</f>
        <v>#REF!</v>
      </c>
      <c r="BC1251" s="628"/>
      <c r="BD1251" s="843" t="e">
        <f aca="false">IF($AT$44="region",IF($E1251=BD$762,$S1251,""),IF($G1251=BD$762,$S1251,""))</f>
        <v>#REF!</v>
      </c>
      <c r="BE1251" s="843" t="e">
        <f aca="false">IF($AT$44="Region",IF($E1251=BD$762,$T1251,""),IF($G1251=BD$762,$T1251,""))</f>
        <v>#REF!</v>
      </c>
      <c r="BF1251" s="628"/>
      <c r="BG1251" s="843" t="e">
        <f aca="false">IF($AT$44="region",IF($E1251=BG$762,$S1251,""),IF($G1251=BG$762,$S1251,""))</f>
        <v>#REF!</v>
      </c>
      <c r="BH1251" s="843" t="e">
        <f aca="false">IF($AT$44="Region",IF($E1251=BG$762,$T1251,""),IF($G1251=BG$762,$T1251,""))</f>
        <v>#REF!</v>
      </c>
      <c r="BI1251" s="628"/>
      <c r="BJ1251" s="843" t="str">
        <f aca="false">IF($E1251=$BJ$47,S1251,"")</f>
        <v/>
      </c>
      <c r="BK1251" s="843" t="str">
        <f aca="false">IF($E1251=$BJ$47,T1251,"")</f>
        <v/>
      </c>
      <c r="BL1251" s="628"/>
      <c r="BM1251" s="843" t="str">
        <f aca="false">IF($E1251=$BM$47,S1251,"")</f>
        <v/>
      </c>
      <c r="BN1251" s="843" t="str">
        <f aca="false">IF($E1251=$BM$47,T1251,"")</f>
        <v/>
      </c>
      <c r="BO1251" s="628"/>
      <c r="BP1251" s="843" t="str">
        <f aca="false">IF($E1251=$BP$47,S1251,"")</f>
        <v/>
      </c>
      <c r="BQ1251" s="843" t="str">
        <f aca="false">IF($E1251=$BP$47,T1251,"")</f>
        <v/>
      </c>
      <c r="BR1251" s="628"/>
      <c r="BS1251" s="843" t="str">
        <f aca="false">IF($E1251=$BS$47,S1251,"")</f>
        <v/>
      </c>
      <c r="BT1251" s="843" t="str">
        <f aca="false">IF($E1251=$BS$47,T1251,"")</f>
        <v/>
      </c>
      <c r="BU1251" s="628"/>
      <c r="BV1251" s="729"/>
    </row>
    <row r="1252" s="667" customFormat="true" ht="15" hidden="false" customHeight="false" outlineLevel="0" collapsed="false">
      <c r="A1252" s="828" t="n">
        <v>3</v>
      </c>
      <c r="B1252" s="829" t="str">
        <f aca="false">CONCATENATE(E1252,": ",C1252)</f>
        <v>: </v>
      </c>
      <c r="C1252" s="830"/>
      <c r="D1252" s="830"/>
      <c r="E1252" s="831"/>
      <c r="F1252" s="830"/>
      <c r="G1252" s="831"/>
      <c r="H1252" s="832"/>
      <c r="I1252" s="830"/>
      <c r="J1252" s="830"/>
      <c r="K1252" s="833"/>
      <c r="L1252" s="834"/>
      <c r="M1252" s="835"/>
      <c r="N1252" s="837"/>
      <c r="O1252" s="837"/>
      <c r="P1252" s="833"/>
      <c r="Q1252" s="838"/>
      <c r="R1252" s="839"/>
      <c r="S1252" s="840" t="str">
        <f aca="false">IF(R1252="Y","",IF(AND(M1252="",K1252=""),"",IF(M1252="",K1252,M1252)))</f>
        <v/>
      </c>
      <c r="T1252" s="841" t="str">
        <f aca="false">IF(S1252="","",IF($S$1278="Y",U1252,IF(S1252&gt;=$S$1270-$AB$35*$S$1274,IF(S1252&lt;=$S$1270+$AB$35*$S$1274,S1252,""),"")))</f>
        <v/>
      </c>
      <c r="U1252" s="840" t="str">
        <f aca="false">IF(R1252="Y","",IF(AND(M1252="",K1252=""),"",IF(M1252="",K1252*O1252,M1252*O1252)))</f>
        <v/>
      </c>
      <c r="V1252" s="842" t="str">
        <f aca="false">IF(AND(N1252="",L1252=""),"",IF(N1252="",L1252,N1252))</f>
        <v/>
      </c>
      <c r="W1252" s="628"/>
      <c r="X1252" s="628"/>
      <c r="Z1252" s="728"/>
      <c r="AP1252" s="729"/>
      <c r="AQ1252" s="628"/>
      <c r="AR1252" s="628"/>
      <c r="AS1252" s="844"/>
      <c r="AT1252" s="628"/>
      <c r="AU1252" s="843" t="e">
        <f aca="false">IF($AT$44="region",IF($E1252=AU$762,$S1252,""),IF($G1252=AU$762,$S1252,""))</f>
        <v>#REF!</v>
      </c>
      <c r="AV1252" s="843" t="e">
        <f aca="false">IF($AT$44="Region",IF($E1252=AU$762,$T1252,""),IF($G1252=AU$762,$T1252,""))</f>
        <v>#REF!</v>
      </c>
      <c r="AW1252" s="628"/>
      <c r="AX1252" s="843" t="e">
        <f aca="false">IF($AT$44="region",IF($E1252=AX$762,$S1252,""),IF($G1252=AX$762,$S1252,""))</f>
        <v>#REF!</v>
      </c>
      <c r="AY1252" s="843" t="e">
        <f aca="false">IF($AT$44="Region",IF($E1252=AX$762,$T1252,""),IF($G1252=AX$762,$T1252,""))</f>
        <v>#REF!</v>
      </c>
      <c r="AZ1252" s="628"/>
      <c r="BA1252" s="843" t="e">
        <f aca="false">IF($AT$44="region",IF($E1252=BA$762,$S1252,""),IF($G1252=BA$762,$S1252,""))</f>
        <v>#REF!</v>
      </c>
      <c r="BB1252" s="843" t="e">
        <f aca="false">IF($AT$44="Region",IF($E1252=BA$762,$T1252,""),IF($G1252=BA$762,$T1252,""))</f>
        <v>#REF!</v>
      </c>
      <c r="BC1252" s="628"/>
      <c r="BD1252" s="843" t="e">
        <f aca="false">IF($AT$44="region",IF($E1252=BD$762,$S1252,""),IF($G1252=BD$762,$S1252,""))</f>
        <v>#REF!</v>
      </c>
      <c r="BE1252" s="843" t="e">
        <f aca="false">IF($AT$44="Region",IF($E1252=BD$762,$T1252,""),IF($G1252=BD$762,$T1252,""))</f>
        <v>#REF!</v>
      </c>
      <c r="BF1252" s="628"/>
      <c r="BG1252" s="843" t="e">
        <f aca="false">IF($AT$44="region",IF($E1252=BG$762,$S1252,""),IF($G1252=BG$762,$S1252,""))</f>
        <v>#REF!</v>
      </c>
      <c r="BH1252" s="843" t="e">
        <f aca="false">IF($AT$44="Region",IF($E1252=BG$762,$T1252,""),IF($G1252=BG$762,$T1252,""))</f>
        <v>#REF!</v>
      </c>
      <c r="BI1252" s="628"/>
      <c r="BJ1252" s="843" t="str">
        <f aca="false">IF($E1252=$BJ$47,S1252,"")</f>
        <v/>
      </c>
      <c r="BK1252" s="843" t="str">
        <f aca="false">IF($E1252=$BJ$47,T1252,"")</f>
        <v/>
      </c>
      <c r="BL1252" s="628"/>
      <c r="BM1252" s="843" t="str">
        <f aca="false">IF($E1252=$BM$47,S1252,"")</f>
        <v/>
      </c>
      <c r="BN1252" s="843" t="str">
        <f aca="false">IF($E1252=$BM$47,T1252,"")</f>
        <v/>
      </c>
      <c r="BO1252" s="628"/>
      <c r="BP1252" s="843" t="str">
        <f aca="false">IF($E1252=$BP$47,S1252,"")</f>
        <v/>
      </c>
      <c r="BQ1252" s="843" t="str">
        <f aca="false">IF($E1252=$BP$47,T1252,"")</f>
        <v/>
      </c>
      <c r="BR1252" s="628"/>
      <c r="BS1252" s="843" t="str">
        <f aca="false">IF($E1252=$BS$47,S1252,"")</f>
        <v/>
      </c>
      <c r="BT1252" s="843" t="str">
        <f aca="false">IF($E1252=$BS$47,T1252,"")</f>
        <v/>
      </c>
      <c r="BU1252" s="628"/>
      <c r="BV1252" s="729"/>
    </row>
    <row r="1253" s="667" customFormat="true" ht="15" hidden="false" customHeight="false" outlineLevel="0" collapsed="false">
      <c r="A1253" s="828" t="n">
        <v>4</v>
      </c>
      <c r="B1253" s="829" t="str">
        <f aca="false">CONCATENATE(E1253,": ",C1253)</f>
        <v>: </v>
      </c>
      <c r="C1253" s="830"/>
      <c r="D1253" s="830"/>
      <c r="E1253" s="831"/>
      <c r="F1253" s="830"/>
      <c r="G1253" s="831"/>
      <c r="H1253" s="832"/>
      <c r="I1253" s="830"/>
      <c r="J1253" s="830"/>
      <c r="K1253" s="833"/>
      <c r="L1253" s="834"/>
      <c r="M1253" s="835"/>
      <c r="N1253" s="837"/>
      <c r="O1253" s="837"/>
      <c r="P1253" s="833"/>
      <c r="Q1253" s="838"/>
      <c r="R1253" s="839"/>
      <c r="S1253" s="840" t="str">
        <f aca="false">IF(R1253="Y","",IF(AND(M1253="",K1253=""),"",IF(M1253="",K1253,M1253)))</f>
        <v/>
      </c>
      <c r="T1253" s="841" t="str">
        <f aca="false">IF(S1253="","",IF($S$1278="Y",U1253,IF(S1253&gt;=$S$1270-$AB$35*$S$1274,IF(S1253&lt;=$S$1270+$AB$35*$S$1274,S1253,""),"")))</f>
        <v/>
      </c>
      <c r="U1253" s="840" t="str">
        <f aca="false">IF(R1253="Y","",IF(AND(M1253="",K1253=""),"",IF(M1253="",K1253*O1253,M1253*O1253)))</f>
        <v/>
      </c>
      <c r="V1253" s="842" t="str">
        <f aca="false">IF(AND(N1253="",L1253=""),"",IF(N1253="",L1253,N1253))</f>
        <v/>
      </c>
      <c r="W1253" s="628"/>
      <c r="X1253" s="628"/>
      <c r="Z1253" s="728"/>
      <c r="AP1253" s="729"/>
      <c r="AQ1253" s="628"/>
      <c r="AR1253" s="628"/>
      <c r="AS1253" s="844"/>
      <c r="AT1253" s="628"/>
      <c r="AU1253" s="843" t="e">
        <f aca="false">IF($AT$44="region",IF($E1253=AU$762,$S1253,""),IF($G1253=AU$762,$S1253,""))</f>
        <v>#REF!</v>
      </c>
      <c r="AV1253" s="843" t="e">
        <f aca="false">IF($AT$44="Region",IF($E1253=AU$762,$T1253,""),IF($G1253=AU$762,$T1253,""))</f>
        <v>#REF!</v>
      </c>
      <c r="AW1253" s="628"/>
      <c r="AX1253" s="843" t="e">
        <f aca="false">IF($AT$44="region",IF($E1253=AX$762,$S1253,""),IF($G1253=AX$762,$S1253,""))</f>
        <v>#REF!</v>
      </c>
      <c r="AY1253" s="843" t="e">
        <f aca="false">IF($AT$44="Region",IF($E1253=AX$762,$T1253,""),IF($G1253=AX$762,$T1253,""))</f>
        <v>#REF!</v>
      </c>
      <c r="AZ1253" s="628"/>
      <c r="BA1253" s="843" t="e">
        <f aca="false">IF($AT$44="region",IF($E1253=BA$762,$S1253,""),IF($G1253=BA$762,$S1253,""))</f>
        <v>#REF!</v>
      </c>
      <c r="BB1253" s="843" t="e">
        <f aca="false">IF($AT$44="Region",IF($E1253=BA$762,$T1253,""),IF($G1253=BA$762,$T1253,""))</f>
        <v>#REF!</v>
      </c>
      <c r="BC1253" s="628"/>
      <c r="BD1253" s="843" t="e">
        <f aca="false">IF($AT$44="region",IF($E1253=BD$762,$S1253,""),IF($G1253=BD$762,$S1253,""))</f>
        <v>#REF!</v>
      </c>
      <c r="BE1253" s="843" t="e">
        <f aca="false">IF($AT$44="Region",IF($E1253=BD$762,$T1253,""),IF($G1253=BD$762,$T1253,""))</f>
        <v>#REF!</v>
      </c>
      <c r="BF1253" s="628"/>
      <c r="BG1253" s="843" t="e">
        <f aca="false">IF($AT$44="region",IF($E1253=BG$762,$S1253,""),IF($G1253=BG$762,$S1253,""))</f>
        <v>#REF!</v>
      </c>
      <c r="BH1253" s="843" t="e">
        <f aca="false">IF($AT$44="Region",IF($E1253=BG$762,$T1253,""),IF($G1253=BG$762,$T1253,""))</f>
        <v>#REF!</v>
      </c>
      <c r="BI1253" s="628"/>
      <c r="BJ1253" s="843" t="str">
        <f aca="false">IF($E1253=$BJ$47,S1253,"")</f>
        <v/>
      </c>
      <c r="BK1253" s="843" t="str">
        <f aca="false">IF($E1253=$BJ$47,T1253,"")</f>
        <v/>
      </c>
      <c r="BL1253" s="628"/>
      <c r="BM1253" s="843" t="str">
        <f aca="false">IF($E1253=$BM$47,S1253,"")</f>
        <v/>
      </c>
      <c r="BN1253" s="843" t="str">
        <f aca="false">IF($E1253=$BM$47,T1253,"")</f>
        <v/>
      </c>
      <c r="BO1253" s="628"/>
      <c r="BP1253" s="843" t="str">
        <f aca="false">IF($E1253=$BP$47,S1253,"")</f>
        <v/>
      </c>
      <c r="BQ1253" s="843" t="str">
        <f aca="false">IF($E1253=$BP$47,T1253,"")</f>
        <v/>
      </c>
      <c r="BR1253" s="628"/>
      <c r="BS1253" s="843" t="str">
        <f aca="false">IF($E1253=$BS$47,S1253,"")</f>
        <v/>
      </c>
      <c r="BT1253" s="843" t="str">
        <f aca="false">IF($E1253=$BS$47,T1253,"")</f>
        <v/>
      </c>
      <c r="BU1253" s="628"/>
      <c r="BV1253" s="729"/>
    </row>
    <row r="1254" s="667" customFormat="true" ht="15" hidden="false" customHeight="false" outlineLevel="0" collapsed="false">
      <c r="A1254" s="828" t="n">
        <v>5</v>
      </c>
      <c r="B1254" s="829" t="str">
        <f aca="false">CONCATENATE(E1254,": ",C1254)</f>
        <v>: </v>
      </c>
      <c r="C1254" s="830"/>
      <c r="D1254" s="830"/>
      <c r="E1254" s="831"/>
      <c r="F1254" s="830"/>
      <c r="G1254" s="831"/>
      <c r="H1254" s="832"/>
      <c r="I1254" s="830"/>
      <c r="J1254" s="830"/>
      <c r="K1254" s="833"/>
      <c r="L1254" s="834"/>
      <c r="M1254" s="835"/>
      <c r="N1254" s="837"/>
      <c r="O1254" s="837"/>
      <c r="P1254" s="833"/>
      <c r="Q1254" s="838"/>
      <c r="R1254" s="839"/>
      <c r="S1254" s="840" t="str">
        <f aca="false">IF(R1254="Y","",IF(AND(M1254="",K1254=""),"",IF(M1254="",K1254,M1254)))</f>
        <v/>
      </c>
      <c r="T1254" s="841" t="str">
        <f aca="false">IF(S1254="","",IF($S$1278="Y",U1254,IF(S1254&gt;=$S$1270-$AB$35*$S$1274,IF(S1254&lt;=$S$1270+$AB$35*$S$1274,S1254,""),"")))</f>
        <v/>
      </c>
      <c r="U1254" s="840" t="str">
        <f aca="false">IF(R1254="Y","",IF(AND(M1254="",K1254=""),"",IF(M1254="",K1254*O1254,M1254*O1254)))</f>
        <v/>
      </c>
      <c r="V1254" s="842" t="str">
        <f aca="false">IF(AND(N1254="",L1254=""),"",IF(N1254="",L1254,N1254))</f>
        <v/>
      </c>
      <c r="W1254" s="628"/>
      <c r="X1254" s="628"/>
      <c r="Z1254" s="728"/>
      <c r="AP1254" s="729"/>
      <c r="AQ1254" s="628"/>
      <c r="AR1254" s="628"/>
      <c r="AS1254" s="844"/>
      <c r="AT1254" s="628"/>
      <c r="AU1254" s="843" t="e">
        <f aca="false">IF($AT$44="region",IF($E1254=AU$762,$S1254,""),IF($G1254=AU$762,$S1254,""))</f>
        <v>#REF!</v>
      </c>
      <c r="AV1254" s="843" t="e">
        <f aca="false">IF($AT$44="Region",IF($E1254=AU$762,$T1254,""),IF($G1254=AU$762,$T1254,""))</f>
        <v>#REF!</v>
      </c>
      <c r="AW1254" s="628"/>
      <c r="AX1254" s="843" t="e">
        <f aca="false">IF($AT$44="region",IF($E1254=AX$762,$S1254,""),IF($G1254=AX$762,$S1254,""))</f>
        <v>#REF!</v>
      </c>
      <c r="AY1254" s="843" t="e">
        <f aca="false">IF($AT$44="Region",IF($E1254=AX$762,$T1254,""),IF($G1254=AX$762,$T1254,""))</f>
        <v>#REF!</v>
      </c>
      <c r="AZ1254" s="628"/>
      <c r="BA1254" s="843" t="e">
        <f aca="false">IF($AT$44="region",IF($E1254=BA$762,$S1254,""),IF($G1254=BA$762,$S1254,""))</f>
        <v>#REF!</v>
      </c>
      <c r="BB1254" s="843" t="e">
        <f aca="false">IF($AT$44="Region",IF($E1254=BA$762,$T1254,""),IF($G1254=BA$762,$T1254,""))</f>
        <v>#REF!</v>
      </c>
      <c r="BC1254" s="628"/>
      <c r="BD1254" s="843" t="e">
        <f aca="false">IF($AT$44="region",IF($E1254=BD$762,$S1254,""),IF($G1254=BD$762,$S1254,""))</f>
        <v>#REF!</v>
      </c>
      <c r="BE1254" s="843" t="e">
        <f aca="false">IF($AT$44="Region",IF($E1254=BD$762,$T1254,""),IF($G1254=BD$762,$T1254,""))</f>
        <v>#REF!</v>
      </c>
      <c r="BF1254" s="628"/>
      <c r="BG1254" s="843" t="e">
        <f aca="false">IF($AT$44="region",IF($E1254=BG$762,$S1254,""),IF($G1254=BG$762,$S1254,""))</f>
        <v>#REF!</v>
      </c>
      <c r="BH1254" s="843" t="e">
        <f aca="false">IF($AT$44="Region",IF($E1254=BG$762,$T1254,""),IF($G1254=BG$762,$T1254,""))</f>
        <v>#REF!</v>
      </c>
      <c r="BI1254" s="628"/>
      <c r="BJ1254" s="843" t="str">
        <f aca="false">IF($E1254=$BJ$47,S1254,"")</f>
        <v/>
      </c>
      <c r="BK1254" s="843" t="str">
        <f aca="false">IF($E1254=$BJ$47,T1254,"")</f>
        <v/>
      </c>
      <c r="BL1254" s="628"/>
      <c r="BM1254" s="843" t="str">
        <f aca="false">IF($E1254=$BM$47,S1254,"")</f>
        <v/>
      </c>
      <c r="BN1254" s="843" t="str">
        <f aca="false">IF($E1254=$BM$47,T1254,"")</f>
        <v/>
      </c>
      <c r="BO1254" s="628"/>
      <c r="BP1254" s="843" t="str">
        <f aca="false">IF($E1254=$BP$47,S1254,"")</f>
        <v/>
      </c>
      <c r="BQ1254" s="843" t="str">
        <f aca="false">IF($E1254=$BP$47,T1254,"")</f>
        <v/>
      </c>
      <c r="BR1254" s="628"/>
      <c r="BS1254" s="843" t="str">
        <f aca="false">IF($E1254=$BS$47,S1254,"")</f>
        <v/>
      </c>
      <c r="BT1254" s="843" t="str">
        <f aca="false">IF($E1254=$BS$47,T1254,"")</f>
        <v/>
      </c>
      <c r="BU1254" s="628"/>
      <c r="BV1254" s="729"/>
    </row>
    <row r="1255" s="667" customFormat="true" ht="15" hidden="false" customHeight="false" outlineLevel="0" collapsed="false">
      <c r="A1255" s="828" t="n">
        <v>6</v>
      </c>
      <c r="B1255" s="829" t="str">
        <f aca="false">CONCATENATE(E1255,": ",C1255)</f>
        <v>: </v>
      </c>
      <c r="C1255" s="830"/>
      <c r="D1255" s="830"/>
      <c r="E1255" s="831"/>
      <c r="F1255" s="830"/>
      <c r="G1255" s="831"/>
      <c r="H1255" s="832"/>
      <c r="I1255" s="830"/>
      <c r="J1255" s="830"/>
      <c r="K1255" s="833"/>
      <c r="L1255" s="834"/>
      <c r="M1255" s="835"/>
      <c r="N1255" s="837"/>
      <c r="O1255" s="837"/>
      <c r="P1255" s="833"/>
      <c r="Q1255" s="838"/>
      <c r="R1255" s="839"/>
      <c r="S1255" s="840" t="str">
        <f aca="false">IF(R1255="Y","",IF(AND(M1255="",K1255=""),"",IF(M1255="",K1255,M1255)))</f>
        <v/>
      </c>
      <c r="T1255" s="841" t="str">
        <f aca="false">IF(S1255="","",IF($S$1278="Y",U1255,IF(S1255&gt;=$S$1270-$AB$35*$S$1274,IF(S1255&lt;=$S$1270+$AB$35*$S$1274,S1255,""),"")))</f>
        <v/>
      </c>
      <c r="U1255" s="840" t="str">
        <f aca="false">IF(R1255="Y","",IF(AND(M1255="",K1255=""),"",IF(M1255="",K1255*O1255,M1255*O1255)))</f>
        <v/>
      </c>
      <c r="V1255" s="842" t="str">
        <f aca="false">IF(AND(N1255="",L1255=""),"",IF(N1255="",L1255,N1255))</f>
        <v/>
      </c>
      <c r="W1255" s="628"/>
      <c r="X1255" s="628"/>
      <c r="Z1255" s="728"/>
      <c r="AP1255" s="729"/>
      <c r="AQ1255" s="628"/>
      <c r="AR1255" s="628"/>
      <c r="AS1255" s="844"/>
      <c r="AT1255" s="628"/>
      <c r="AU1255" s="843" t="e">
        <f aca="false">IF($AT$44="region",IF($E1255=AU$762,$S1255,""),IF($G1255=AU$762,$S1255,""))</f>
        <v>#REF!</v>
      </c>
      <c r="AV1255" s="843" t="e">
        <f aca="false">IF($AT$44="Region",IF($E1255=AU$762,$T1255,""),IF($G1255=AU$762,$T1255,""))</f>
        <v>#REF!</v>
      </c>
      <c r="AW1255" s="628"/>
      <c r="AX1255" s="843" t="e">
        <f aca="false">IF($AT$44="region",IF($E1255=AX$762,$S1255,""),IF($G1255=AX$762,$S1255,""))</f>
        <v>#REF!</v>
      </c>
      <c r="AY1255" s="843" t="e">
        <f aca="false">IF($AT$44="Region",IF($E1255=AX$762,$T1255,""),IF($G1255=AX$762,$T1255,""))</f>
        <v>#REF!</v>
      </c>
      <c r="AZ1255" s="628"/>
      <c r="BA1255" s="843" t="e">
        <f aca="false">IF($AT$44="region",IF($E1255=BA$762,$S1255,""),IF($G1255=BA$762,$S1255,""))</f>
        <v>#REF!</v>
      </c>
      <c r="BB1255" s="843" t="e">
        <f aca="false">IF($AT$44="Region",IF($E1255=BA$762,$T1255,""),IF($G1255=BA$762,$T1255,""))</f>
        <v>#REF!</v>
      </c>
      <c r="BC1255" s="628"/>
      <c r="BD1255" s="843" t="e">
        <f aca="false">IF($AT$44="region",IF($E1255=BD$762,$S1255,""),IF($G1255=BD$762,$S1255,""))</f>
        <v>#REF!</v>
      </c>
      <c r="BE1255" s="843" t="e">
        <f aca="false">IF($AT$44="Region",IF($E1255=BD$762,$T1255,""),IF($G1255=BD$762,$T1255,""))</f>
        <v>#REF!</v>
      </c>
      <c r="BF1255" s="628"/>
      <c r="BG1255" s="843" t="e">
        <f aca="false">IF($AT$44="region",IF($E1255=BG$762,$S1255,""),IF($G1255=BG$762,$S1255,""))</f>
        <v>#REF!</v>
      </c>
      <c r="BH1255" s="843" t="e">
        <f aca="false">IF($AT$44="Region",IF($E1255=BG$762,$T1255,""),IF($G1255=BG$762,$T1255,""))</f>
        <v>#REF!</v>
      </c>
      <c r="BI1255" s="628"/>
      <c r="BJ1255" s="843" t="str">
        <f aca="false">IF($E1255=$BJ$47,S1255,"")</f>
        <v/>
      </c>
      <c r="BK1255" s="843" t="str">
        <f aca="false">IF($E1255=$BJ$47,T1255,"")</f>
        <v/>
      </c>
      <c r="BL1255" s="628"/>
      <c r="BM1255" s="843" t="str">
        <f aca="false">IF($E1255=$BM$47,S1255,"")</f>
        <v/>
      </c>
      <c r="BN1255" s="843" t="str">
        <f aca="false">IF($E1255=$BM$47,T1255,"")</f>
        <v/>
      </c>
      <c r="BO1255" s="628"/>
      <c r="BP1255" s="843" t="str">
        <f aca="false">IF($E1255=$BP$47,S1255,"")</f>
        <v/>
      </c>
      <c r="BQ1255" s="843" t="str">
        <f aca="false">IF($E1255=$BP$47,T1255,"")</f>
        <v/>
      </c>
      <c r="BR1255" s="628"/>
      <c r="BS1255" s="843" t="str">
        <f aca="false">IF($E1255=$BS$47,S1255,"")</f>
        <v/>
      </c>
      <c r="BT1255" s="843" t="str">
        <f aca="false">IF($E1255=$BS$47,T1255,"")</f>
        <v/>
      </c>
      <c r="BU1255" s="628"/>
      <c r="BV1255" s="729"/>
    </row>
    <row r="1256" s="667" customFormat="true" ht="15" hidden="false" customHeight="false" outlineLevel="0" collapsed="false">
      <c r="A1256" s="828" t="n">
        <v>7</v>
      </c>
      <c r="B1256" s="829" t="str">
        <f aca="false">CONCATENATE(E1256,": ",C1256)</f>
        <v>: </v>
      </c>
      <c r="C1256" s="830"/>
      <c r="D1256" s="830"/>
      <c r="E1256" s="831"/>
      <c r="F1256" s="830"/>
      <c r="G1256" s="831"/>
      <c r="H1256" s="832"/>
      <c r="I1256" s="830"/>
      <c r="J1256" s="830"/>
      <c r="K1256" s="833"/>
      <c r="L1256" s="834"/>
      <c r="M1256" s="835"/>
      <c r="N1256" s="837"/>
      <c r="O1256" s="837"/>
      <c r="P1256" s="833"/>
      <c r="Q1256" s="838"/>
      <c r="R1256" s="839"/>
      <c r="S1256" s="840" t="str">
        <f aca="false">IF(R1256="Y","",IF(AND(M1256="",K1256=""),"",IF(M1256="",K1256,M1256)))</f>
        <v/>
      </c>
      <c r="T1256" s="841" t="str">
        <f aca="false">IF(S1256="","",IF($S$1278="Y",U1256,IF(S1256&gt;=$S$1270-$AB$35*$S$1274,IF(S1256&lt;=$S$1270+$AB$35*$S$1274,S1256,""),"")))</f>
        <v/>
      </c>
      <c r="U1256" s="840" t="str">
        <f aca="false">IF(R1256="Y","",IF(AND(M1256="",K1256=""),"",IF(M1256="",K1256*O1256,M1256*O1256)))</f>
        <v/>
      </c>
      <c r="V1256" s="842" t="str">
        <f aca="false">IF(AND(N1256="",L1256=""),"",IF(N1256="",L1256,N1256))</f>
        <v/>
      </c>
      <c r="W1256" s="628"/>
      <c r="X1256" s="628"/>
      <c r="Z1256" s="728"/>
      <c r="AP1256" s="729"/>
      <c r="AQ1256" s="628"/>
      <c r="AR1256" s="628"/>
      <c r="AS1256" s="844"/>
      <c r="AT1256" s="628"/>
      <c r="AU1256" s="843" t="e">
        <f aca="false">IF($AT$44="region",IF($E1256=AU$762,$S1256,""),IF($G1256=AU$762,$S1256,""))</f>
        <v>#REF!</v>
      </c>
      <c r="AV1256" s="843" t="e">
        <f aca="false">IF($AT$44="Region",IF($E1256=AU$762,$T1256,""),IF($G1256=AU$762,$T1256,""))</f>
        <v>#REF!</v>
      </c>
      <c r="AW1256" s="628"/>
      <c r="AX1256" s="843" t="e">
        <f aca="false">IF($AT$44="region",IF($E1256=AX$762,$S1256,""),IF($G1256=AX$762,$S1256,""))</f>
        <v>#REF!</v>
      </c>
      <c r="AY1256" s="843" t="e">
        <f aca="false">IF($AT$44="Region",IF($E1256=AX$762,$T1256,""),IF($G1256=AX$762,$T1256,""))</f>
        <v>#REF!</v>
      </c>
      <c r="AZ1256" s="628"/>
      <c r="BA1256" s="843" t="e">
        <f aca="false">IF($AT$44="region",IF($E1256=BA$762,$S1256,""),IF($G1256=BA$762,$S1256,""))</f>
        <v>#REF!</v>
      </c>
      <c r="BB1256" s="843" t="e">
        <f aca="false">IF($AT$44="Region",IF($E1256=BA$762,$T1256,""),IF($G1256=BA$762,$T1256,""))</f>
        <v>#REF!</v>
      </c>
      <c r="BC1256" s="628"/>
      <c r="BD1256" s="843" t="e">
        <f aca="false">IF($AT$44="region",IF($E1256=BD$762,$S1256,""),IF($G1256=BD$762,$S1256,""))</f>
        <v>#REF!</v>
      </c>
      <c r="BE1256" s="843" t="e">
        <f aca="false">IF($AT$44="Region",IF($E1256=BD$762,$T1256,""),IF($G1256=BD$762,$T1256,""))</f>
        <v>#REF!</v>
      </c>
      <c r="BF1256" s="628"/>
      <c r="BG1256" s="843" t="e">
        <f aca="false">IF($AT$44="region",IF($E1256=BG$762,$S1256,""),IF($G1256=BG$762,$S1256,""))</f>
        <v>#REF!</v>
      </c>
      <c r="BH1256" s="843" t="e">
        <f aca="false">IF($AT$44="Region",IF($E1256=BG$762,$T1256,""),IF($G1256=BG$762,$T1256,""))</f>
        <v>#REF!</v>
      </c>
      <c r="BI1256" s="628"/>
      <c r="BJ1256" s="843" t="str">
        <f aca="false">IF($E1256=$BJ$47,S1256,"")</f>
        <v/>
      </c>
      <c r="BK1256" s="843" t="str">
        <f aca="false">IF($E1256=$BJ$47,T1256,"")</f>
        <v/>
      </c>
      <c r="BL1256" s="628"/>
      <c r="BM1256" s="843" t="str">
        <f aca="false">IF($E1256=$BM$47,S1256,"")</f>
        <v/>
      </c>
      <c r="BN1256" s="843" t="str">
        <f aca="false">IF($E1256=$BM$47,T1256,"")</f>
        <v/>
      </c>
      <c r="BO1256" s="628"/>
      <c r="BP1256" s="843" t="str">
        <f aca="false">IF($E1256=$BP$47,S1256,"")</f>
        <v/>
      </c>
      <c r="BQ1256" s="843" t="str">
        <f aca="false">IF($E1256=$BP$47,T1256,"")</f>
        <v/>
      </c>
      <c r="BR1256" s="628"/>
      <c r="BS1256" s="843" t="str">
        <f aca="false">IF($E1256=$BS$47,S1256,"")</f>
        <v/>
      </c>
      <c r="BT1256" s="843" t="str">
        <f aca="false">IF($E1256=$BS$47,T1256,"")</f>
        <v/>
      </c>
      <c r="BU1256" s="628"/>
      <c r="BV1256" s="729"/>
    </row>
    <row r="1257" s="667" customFormat="true" ht="15" hidden="false" customHeight="false" outlineLevel="0" collapsed="false">
      <c r="A1257" s="828" t="n">
        <v>8</v>
      </c>
      <c r="B1257" s="829" t="str">
        <f aca="false">CONCATENATE(E1257,": ",C1257)</f>
        <v>: </v>
      </c>
      <c r="C1257" s="830"/>
      <c r="D1257" s="830"/>
      <c r="E1257" s="831"/>
      <c r="F1257" s="830"/>
      <c r="G1257" s="831"/>
      <c r="H1257" s="832"/>
      <c r="I1257" s="830"/>
      <c r="J1257" s="830"/>
      <c r="K1257" s="833"/>
      <c r="L1257" s="834"/>
      <c r="M1257" s="835"/>
      <c r="N1257" s="837"/>
      <c r="O1257" s="837"/>
      <c r="P1257" s="833"/>
      <c r="Q1257" s="838"/>
      <c r="R1257" s="839"/>
      <c r="S1257" s="840" t="str">
        <f aca="false">IF(R1257="Y","",IF(AND(M1257="",K1257=""),"",IF(M1257="",K1257,M1257)))</f>
        <v/>
      </c>
      <c r="T1257" s="841" t="str">
        <f aca="false">IF(S1257="","",IF($S$1278="Y",U1257,IF(S1257&gt;=$S$1270-$AB$35*$S$1274,IF(S1257&lt;=$S$1270+$AB$35*$S$1274,S1257,""),"")))</f>
        <v/>
      </c>
      <c r="U1257" s="840" t="str">
        <f aca="false">IF(R1257="Y","",IF(AND(M1257="",K1257=""),"",IF(M1257="",K1257*O1257,M1257*O1257)))</f>
        <v/>
      </c>
      <c r="V1257" s="842" t="str">
        <f aca="false">IF(AND(N1257="",L1257=""),"",IF(N1257="",L1257,N1257))</f>
        <v/>
      </c>
      <c r="W1257" s="628"/>
      <c r="X1257" s="628"/>
      <c r="Z1257" s="728"/>
      <c r="AP1257" s="729"/>
      <c r="AQ1257" s="628"/>
      <c r="AR1257" s="628"/>
      <c r="AS1257" s="844"/>
      <c r="AT1257" s="628"/>
      <c r="AU1257" s="843" t="e">
        <f aca="false">IF($AT$44="region",IF($E1257=AU$762,$S1257,""),IF($G1257=AU$762,$S1257,""))</f>
        <v>#REF!</v>
      </c>
      <c r="AV1257" s="843" t="e">
        <f aca="false">IF($AT$44="Region",IF($E1257=AU$762,$T1257,""),IF($G1257=AU$762,$T1257,""))</f>
        <v>#REF!</v>
      </c>
      <c r="AW1257" s="628"/>
      <c r="AX1257" s="843" t="e">
        <f aca="false">IF($AT$44="region",IF($E1257=AX$762,$S1257,""),IF($G1257=AX$762,$S1257,""))</f>
        <v>#REF!</v>
      </c>
      <c r="AY1257" s="843" t="e">
        <f aca="false">IF($AT$44="Region",IF($E1257=AX$762,$T1257,""),IF($G1257=AX$762,$T1257,""))</f>
        <v>#REF!</v>
      </c>
      <c r="AZ1257" s="628"/>
      <c r="BA1257" s="843" t="e">
        <f aca="false">IF($AT$44="region",IF($E1257=BA$762,$S1257,""),IF($G1257=BA$762,$S1257,""))</f>
        <v>#REF!</v>
      </c>
      <c r="BB1257" s="843" t="e">
        <f aca="false">IF($AT$44="Region",IF($E1257=BA$762,$T1257,""),IF($G1257=BA$762,$T1257,""))</f>
        <v>#REF!</v>
      </c>
      <c r="BC1257" s="628"/>
      <c r="BD1257" s="843" t="e">
        <f aca="false">IF($AT$44="region",IF($E1257=BD$762,$S1257,""),IF($G1257=BD$762,$S1257,""))</f>
        <v>#REF!</v>
      </c>
      <c r="BE1257" s="843" t="e">
        <f aca="false">IF($AT$44="Region",IF($E1257=BD$762,$T1257,""),IF($G1257=BD$762,$T1257,""))</f>
        <v>#REF!</v>
      </c>
      <c r="BF1257" s="628"/>
      <c r="BG1257" s="843" t="e">
        <f aca="false">IF($AT$44="region",IF($E1257=BG$762,$S1257,""),IF($G1257=BG$762,$S1257,""))</f>
        <v>#REF!</v>
      </c>
      <c r="BH1257" s="843" t="e">
        <f aca="false">IF($AT$44="Region",IF($E1257=BG$762,$T1257,""),IF($G1257=BG$762,$T1257,""))</f>
        <v>#REF!</v>
      </c>
      <c r="BI1257" s="628"/>
      <c r="BJ1257" s="843" t="str">
        <f aca="false">IF($E1257=$BJ$47,S1257,"")</f>
        <v/>
      </c>
      <c r="BK1257" s="843" t="str">
        <f aca="false">IF($E1257=$BJ$47,T1257,"")</f>
        <v/>
      </c>
      <c r="BL1257" s="628"/>
      <c r="BM1257" s="843" t="str">
        <f aca="false">IF($E1257=$BM$47,S1257,"")</f>
        <v/>
      </c>
      <c r="BN1257" s="843" t="str">
        <f aca="false">IF($E1257=$BM$47,T1257,"")</f>
        <v/>
      </c>
      <c r="BO1257" s="628"/>
      <c r="BP1257" s="843" t="str">
        <f aca="false">IF($E1257=$BP$47,S1257,"")</f>
        <v/>
      </c>
      <c r="BQ1257" s="843" t="str">
        <f aca="false">IF($E1257=$BP$47,T1257,"")</f>
        <v/>
      </c>
      <c r="BR1257" s="628"/>
      <c r="BS1257" s="843" t="str">
        <f aca="false">IF($E1257=$BS$47,S1257,"")</f>
        <v/>
      </c>
      <c r="BT1257" s="843" t="str">
        <f aca="false">IF($E1257=$BS$47,T1257,"")</f>
        <v/>
      </c>
      <c r="BU1257" s="628"/>
      <c r="BV1257" s="729"/>
    </row>
    <row r="1258" s="667" customFormat="true" ht="15" hidden="false" customHeight="false" outlineLevel="0" collapsed="false">
      <c r="A1258" s="828" t="n">
        <v>9</v>
      </c>
      <c r="B1258" s="829" t="str">
        <f aca="false">CONCATENATE(E1258,": ",C1258)</f>
        <v>: </v>
      </c>
      <c r="C1258" s="830"/>
      <c r="D1258" s="830"/>
      <c r="E1258" s="831"/>
      <c r="F1258" s="830"/>
      <c r="G1258" s="831"/>
      <c r="H1258" s="832"/>
      <c r="I1258" s="830"/>
      <c r="J1258" s="830"/>
      <c r="K1258" s="833"/>
      <c r="L1258" s="834"/>
      <c r="M1258" s="835"/>
      <c r="N1258" s="837"/>
      <c r="O1258" s="837"/>
      <c r="P1258" s="833"/>
      <c r="Q1258" s="838"/>
      <c r="R1258" s="839"/>
      <c r="S1258" s="840" t="str">
        <f aca="false">IF(R1258="Y","",IF(AND(M1258="",K1258=""),"",IF(M1258="",K1258,M1258)))</f>
        <v/>
      </c>
      <c r="T1258" s="841" t="str">
        <f aca="false">IF(S1258="","",IF($S$1278="Y",U1258,IF(S1258&gt;=$S$1270-$AB$35*$S$1274,IF(S1258&lt;=$S$1270+$AB$35*$S$1274,S1258,""),"")))</f>
        <v/>
      </c>
      <c r="U1258" s="840" t="str">
        <f aca="false">IF(R1258="Y","",IF(AND(M1258="",K1258=""),"",IF(M1258="",K1258*O1258,M1258*O1258)))</f>
        <v/>
      </c>
      <c r="V1258" s="842" t="str">
        <f aca="false">IF(AND(N1258="",L1258=""),"",IF(N1258="",L1258,N1258))</f>
        <v/>
      </c>
      <c r="W1258" s="628"/>
      <c r="X1258" s="628"/>
      <c r="Z1258" s="728"/>
      <c r="AP1258" s="729"/>
      <c r="AQ1258" s="628"/>
      <c r="AR1258" s="628"/>
      <c r="AS1258" s="844"/>
      <c r="AT1258" s="628"/>
      <c r="AU1258" s="843" t="e">
        <f aca="false">IF($AT$44="region",IF($E1258=AU$762,$S1258,""),IF($G1258=AU$762,$S1258,""))</f>
        <v>#REF!</v>
      </c>
      <c r="AV1258" s="843" t="e">
        <f aca="false">IF($AT$44="Region",IF($E1258=AU$762,$T1258,""),IF($G1258=AU$762,$T1258,""))</f>
        <v>#REF!</v>
      </c>
      <c r="AW1258" s="628"/>
      <c r="AX1258" s="843" t="e">
        <f aca="false">IF($AT$44="region",IF($E1258=AX$762,$S1258,""),IF($G1258=AX$762,$S1258,""))</f>
        <v>#REF!</v>
      </c>
      <c r="AY1258" s="843" t="e">
        <f aca="false">IF($AT$44="Region",IF($E1258=AX$762,$T1258,""),IF($G1258=AX$762,$T1258,""))</f>
        <v>#REF!</v>
      </c>
      <c r="AZ1258" s="628"/>
      <c r="BA1258" s="843" t="e">
        <f aca="false">IF($AT$44="region",IF($E1258=BA$762,$S1258,""),IF($G1258=BA$762,$S1258,""))</f>
        <v>#REF!</v>
      </c>
      <c r="BB1258" s="843" t="e">
        <f aca="false">IF($AT$44="Region",IF($E1258=BA$762,$T1258,""),IF($G1258=BA$762,$T1258,""))</f>
        <v>#REF!</v>
      </c>
      <c r="BC1258" s="628"/>
      <c r="BD1258" s="843" t="e">
        <f aca="false">IF($AT$44="region",IF($E1258=BD$762,$S1258,""),IF($G1258=BD$762,$S1258,""))</f>
        <v>#REF!</v>
      </c>
      <c r="BE1258" s="843" t="e">
        <f aca="false">IF($AT$44="Region",IF($E1258=BD$762,$T1258,""),IF($G1258=BD$762,$T1258,""))</f>
        <v>#REF!</v>
      </c>
      <c r="BF1258" s="628"/>
      <c r="BG1258" s="843" t="e">
        <f aca="false">IF($AT$44="region",IF($E1258=BG$762,$S1258,""),IF($G1258=BG$762,$S1258,""))</f>
        <v>#REF!</v>
      </c>
      <c r="BH1258" s="843" t="e">
        <f aca="false">IF($AT$44="Region",IF($E1258=BG$762,$T1258,""),IF($G1258=BG$762,$T1258,""))</f>
        <v>#REF!</v>
      </c>
      <c r="BI1258" s="628"/>
      <c r="BJ1258" s="843" t="str">
        <f aca="false">IF($E1258=$BJ$47,S1258,"")</f>
        <v/>
      </c>
      <c r="BK1258" s="843" t="str">
        <f aca="false">IF($E1258=$BJ$47,T1258,"")</f>
        <v/>
      </c>
      <c r="BL1258" s="628"/>
      <c r="BM1258" s="843" t="str">
        <f aca="false">IF($E1258=$BM$47,S1258,"")</f>
        <v/>
      </c>
      <c r="BN1258" s="843" t="str">
        <f aca="false">IF($E1258=$BM$47,T1258,"")</f>
        <v/>
      </c>
      <c r="BO1258" s="628"/>
      <c r="BP1258" s="843" t="str">
        <f aca="false">IF($E1258=$BP$47,S1258,"")</f>
        <v/>
      </c>
      <c r="BQ1258" s="843" t="str">
        <f aca="false">IF($E1258=$BP$47,T1258,"")</f>
        <v/>
      </c>
      <c r="BR1258" s="628"/>
      <c r="BS1258" s="843" t="str">
        <f aca="false">IF($E1258=$BS$47,S1258,"")</f>
        <v/>
      </c>
      <c r="BT1258" s="843" t="str">
        <f aca="false">IF($E1258=$BS$47,T1258,"")</f>
        <v/>
      </c>
      <c r="BU1258" s="628"/>
      <c r="BV1258" s="729"/>
    </row>
    <row r="1259" s="667" customFormat="true" ht="15" hidden="false" customHeight="false" outlineLevel="0" collapsed="false">
      <c r="A1259" s="828" t="n">
        <v>10</v>
      </c>
      <c r="B1259" s="829" t="str">
        <f aca="false">CONCATENATE(E1259,": ",C1259)</f>
        <v>: </v>
      </c>
      <c r="C1259" s="830"/>
      <c r="D1259" s="830"/>
      <c r="E1259" s="831"/>
      <c r="F1259" s="830"/>
      <c r="G1259" s="831"/>
      <c r="H1259" s="832"/>
      <c r="I1259" s="830"/>
      <c r="J1259" s="830"/>
      <c r="K1259" s="833"/>
      <c r="L1259" s="834"/>
      <c r="M1259" s="835"/>
      <c r="N1259" s="837"/>
      <c r="O1259" s="837"/>
      <c r="P1259" s="833"/>
      <c r="Q1259" s="838"/>
      <c r="R1259" s="839"/>
      <c r="S1259" s="840" t="str">
        <f aca="false">IF(R1259="Y","",IF(AND(M1259="",K1259=""),"",IF(M1259="",K1259,M1259)))</f>
        <v/>
      </c>
      <c r="T1259" s="841" t="str">
        <f aca="false">IF(S1259="","",IF($S$1278="Y",U1259,IF(S1259&gt;=$S$1270-$AB$35*$S$1274,IF(S1259&lt;=$S$1270+$AB$35*$S$1274,S1259,""),"")))</f>
        <v/>
      </c>
      <c r="U1259" s="840" t="str">
        <f aca="false">IF(R1259="Y","",IF(AND(M1259="",K1259=""),"",IF(M1259="",K1259*O1259,M1259*O1259)))</f>
        <v/>
      </c>
      <c r="V1259" s="842" t="str">
        <f aca="false">IF(AND(N1259="",L1259=""),"",IF(N1259="",L1259,N1259))</f>
        <v/>
      </c>
      <c r="W1259" s="628"/>
      <c r="X1259" s="628"/>
      <c r="Z1259" s="728"/>
      <c r="AP1259" s="729"/>
      <c r="AQ1259" s="628"/>
      <c r="AR1259" s="628"/>
      <c r="AS1259" s="844"/>
      <c r="AT1259" s="628"/>
      <c r="AU1259" s="843" t="e">
        <f aca="false">IF($AT$44="region",IF($E1259=AU$762,$S1259,""),IF($G1259=AU$762,$S1259,""))</f>
        <v>#REF!</v>
      </c>
      <c r="AV1259" s="843" t="e">
        <f aca="false">IF($AT$44="Region",IF($E1259=AU$762,$T1259,""),IF($G1259=AU$762,$T1259,""))</f>
        <v>#REF!</v>
      </c>
      <c r="AW1259" s="628"/>
      <c r="AX1259" s="843" t="e">
        <f aca="false">IF($AT$44="region",IF($E1259=AX$762,$S1259,""),IF($G1259=AX$762,$S1259,""))</f>
        <v>#REF!</v>
      </c>
      <c r="AY1259" s="843" t="e">
        <f aca="false">IF($AT$44="Region",IF($E1259=AX$762,$T1259,""),IF($G1259=AX$762,$T1259,""))</f>
        <v>#REF!</v>
      </c>
      <c r="AZ1259" s="628"/>
      <c r="BA1259" s="843" t="e">
        <f aca="false">IF($AT$44="region",IF($E1259=BA$762,$S1259,""),IF($G1259=BA$762,$S1259,""))</f>
        <v>#REF!</v>
      </c>
      <c r="BB1259" s="843" t="e">
        <f aca="false">IF($AT$44="Region",IF($E1259=BA$762,$T1259,""),IF($G1259=BA$762,$T1259,""))</f>
        <v>#REF!</v>
      </c>
      <c r="BC1259" s="628"/>
      <c r="BD1259" s="843" t="e">
        <f aca="false">IF($AT$44="region",IF($E1259=BD$762,$S1259,""),IF($G1259=BD$762,$S1259,""))</f>
        <v>#REF!</v>
      </c>
      <c r="BE1259" s="843" t="e">
        <f aca="false">IF($AT$44="Region",IF($E1259=BD$762,$T1259,""),IF($G1259=BD$762,$T1259,""))</f>
        <v>#REF!</v>
      </c>
      <c r="BF1259" s="628"/>
      <c r="BG1259" s="843" t="e">
        <f aca="false">IF($AT$44="region",IF($E1259=BG$762,$S1259,""),IF($G1259=BG$762,$S1259,""))</f>
        <v>#REF!</v>
      </c>
      <c r="BH1259" s="843" t="e">
        <f aca="false">IF($AT$44="Region",IF($E1259=BG$762,$T1259,""),IF($G1259=BG$762,$T1259,""))</f>
        <v>#REF!</v>
      </c>
      <c r="BI1259" s="628"/>
      <c r="BJ1259" s="843" t="str">
        <f aca="false">IF($E1259=$BJ$47,S1259,"")</f>
        <v/>
      </c>
      <c r="BK1259" s="843" t="str">
        <f aca="false">IF($E1259=$BJ$47,T1259,"")</f>
        <v/>
      </c>
      <c r="BL1259" s="628"/>
      <c r="BM1259" s="843" t="str">
        <f aca="false">IF($E1259=$BM$47,S1259,"")</f>
        <v/>
      </c>
      <c r="BN1259" s="843" t="str">
        <f aca="false">IF($E1259=$BM$47,T1259,"")</f>
        <v/>
      </c>
      <c r="BO1259" s="628"/>
      <c r="BP1259" s="843" t="str">
        <f aca="false">IF($E1259=$BP$47,S1259,"")</f>
        <v/>
      </c>
      <c r="BQ1259" s="843" t="str">
        <f aca="false">IF($E1259=$BP$47,T1259,"")</f>
        <v/>
      </c>
      <c r="BR1259" s="628"/>
      <c r="BS1259" s="843" t="str">
        <f aca="false">IF($E1259=$BS$47,S1259,"")</f>
        <v/>
      </c>
      <c r="BT1259" s="843" t="str">
        <f aca="false">IF($E1259=$BS$47,T1259,"")</f>
        <v/>
      </c>
      <c r="BU1259" s="628"/>
      <c r="BV1259" s="729"/>
    </row>
    <row r="1260" s="667" customFormat="true" ht="15" hidden="false" customHeight="false" outlineLevel="0" collapsed="false">
      <c r="A1260" s="828" t="n">
        <v>11</v>
      </c>
      <c r="B1260" s="829" t="str">
        <f aca="false">CONCATENATE(E1260,": ",C1260)</f>
        <v>: </v>
      </c>
      <c r="C1260" s="830"/>
      <c r="D1260" s="830"/>
      <c r="E1260" s="831"/>
      <c r="F1260" s="830"/>
      <c r="G1260" s="831"/>
      <c r="H1260" s="832"/>
      <c r="I1260" s="830"/>
      <c r="J1260" s="830"/>
      <c r="K1260" s="833"/>
      <c r="L1260" s="834"/>
      <c r="M1260" s="835"/>
      <c r="N1260" s="837"/>
      <c r="O1260" s="837"/>
      <c r="P1260" s="833"/>
      <c r="Q1260" s="838"/>
      <c r="R1260" s="839"/>
      <c r="S1260" s="840" t="str">
        <f aca="false">IF(R1260="Y","",IF(AND(M1260="",K1260=""),"",IF(M1260="",K1260,M1260)))</f>
        <v/>
      </c>
      <c r="T1260" s="841" t="str">
        <f aca="false">IF(S1260="","",IF($S$1278="Y",U1260,IF(S1260&gt;=$S$1270-$AB$35*$S$1274,IF(S1260&lt;=$S$1270+$AB$35*$S$1274,S1260,""),"")))</f>
        <v/>
      </c>
      <c r="U1260" s="840" t="str">
        <f aca="false">IF(R1260="Y","",IF(AND(M1260="",K1260=""),"",IF(M1260="",K1260*O1260,M1260*O1260)))</f>
        <v/>
      </c>
      <c r="V1260" s="842" t="str">
        <f aca="false">IF(AND(N1260="",L1260=""),"",IF(N1260="",L1260,N1260))</f>
        <v/>
      </c>
      <c r="W1260" s="628"/>
      <c r="X1260" s="628"/>
      <c r="Z1260" s="728"/>
      <c r="AP1260" s="729"/>
      <c r="AQ1260" s="628"/>
      <c r="AR1260" s="628"/>
      <c r="AS1260" s="844"/>
      <c r="AT1260" s="628"/>
      <c r="AU1260" s="843" t="e">
        <f aca="false">IF($AT$44="region",IF($E1260=AU$762,$S1260,""),IF($G1260=AU$762,$S1260,""))</f>
        <v>#REF!</v>
      </c>
      <c r="AV1260" s="843" t="e">
        <f aca="false">IF($AT$44="Region",IF($E1260=AU$762,$T1260,""),IF($G1260=AU$762,$T1260,""))</f>
        <v>#REF!</v>
      </c>
      <c r="AW1260" s="628"/>
      <c r="AX1260" s="843" t="e">
        <f aca="false">IF($AT$44="region",IF($E1260=AX$762,$S1260,""),IF($G1260=AX$762,$S1260,""))</f>
        <v>#REF!</v>
      </c>
      <c r="AY1260" s="843" t="e">
        <f aca="false">IF($AT$44="Region",IF($E1260=AX$762,$T1260,""),IF($G1260=AX$762,$T1260,""))</f>
        <v>#REF!</v>
      </c>
      <c r="AZ1260" s="628"/>
      <c r="BA1260" s="843" t="e">
        <f aca="false">IF($AT$44="region",IF($E1260=BA$762,$S1260,""),IF($G1260=BA$762,$S1260,""))</f>
        <v>#REF!</v>
      </c>
      <c r="BB1260" s="843" t="e">
        <f aca="false">IF($AT$44="Region",IF($E1260=BA$762,$T1260,""),IF($G1260=BA$762,$T1260,""))</f>
        <v>#REF!</v>
      </c>
      <c r="BC1260" s="628"/>
      <c r="BD1260" s="843" t="e">
        <f aca="false">IF($AT$44="region",IF($E1260=BD$762,$S1260,""),IF($G1260=BD$762,$S1260,""))</f>
        <v>#REF!</v>
      </c>
      <c r="BE1260" s="843" t="e">
        <f aca="false">IF($AT$44="Region",IF($E1260=BD$762,$T1260,""),IF($G1260=BD$762,$T1260,""))</f>
        <v>#REF!</v>
      </c>
      <c r="BF1260" s="628"/>
      <c r="BG1260" s="843" t="e">
        <f aca="false">IF($AT$44="region",IF($E1260=BG$762,$S1260,""),IF($G1260=BG$762,$S1260,""))</f>
        <v>#REF!</v>
      </c>
      <c r="BH1260" s="843" t="e">
        <f aca="false">IF($AT$44="Region",IF($E1260=BG$762,$T1260,""),IF($G1260=BG$762,$T1260,""))</f>
        <v>#REF!</v>
      </c>
      <c r="BI1260" s="628"/>
      <c r="BJ1260" s="843" t="str">
        <f aca="false">IF($E1260=$BJ$47,S1260,"")</f>
        <v/>
      </c>
      <c r="BK1260" s="843" t="str">
        <f aca="false">IF($E1260=$BJ$47,T1260,"")</f>
        <v/>
      </c>
      <c r="BL1260" s="628"/>
      <c r="BM1260" s="843" t="str">
        <f aca="false">IF($E1260=$BM$47,S1260,"")</f>
        <v/>
      </c>
      <c r="BN1260" s="843" t="str">
        <f aca="false">IF($E1260=$BM$47,T1260,"")</f>
        <v/>
      </c>
      <c r="BO1260" s="628"/>
      <c r="BP1260" s="843" t="str">
        <f aca="false">IF($E1260=$BP$47,S1260,"")</f>
        <v/>
      </c>
      <c r="BQ1260" s="843" t="str">
        <f aca="false">IF($E1260=$BP$47,T1260,"")</f>
        <v/>
      </c>
      <c r="BR1260" s="628"/>
      <c r="BS1260" s="843" t="str">
        <f aca="false">IF($E1260=$BS$47,S1260,"")</f>
        <v/>
      </c>
      <c r="BT1260" s="843" t="str">
        <f aca="false">IF($E1260=$BS$47,T1260,"")</f>
        <v/>
      </c>
      <c r="BU1260" s="628"/>
      <c r="BV1260" s="729"/>
    </row>
    <row r="1261" s="667" customFormat="true" ht="15" hidden="false" customHeight="false" outlineLevel="0" collapsed="false">
      <c r="A1261" s="828" t="n">
        <v>12</v>
      </c>
      <c r="B1261" s="829" t="str">
        <f aca="false">CONCATENATE(E1261,": ",C1261)</f>
        <v>: </v>
      </c>
      <c r="C1261" s="830"/>
      <c r="D1261" s="830"/>
      <c r="E1261" s="831"/>
      <c r="F1261" s="830"/>
      <c r="G1261" s="831"/>
      <c r="H1261" s="832"/>
      <c r="I1261" s="830"/>
      <c r="J1261" s="830"/>
      <c r="K1261" s="833"/>
      <c r="L1261" s="834"/>
      <c r="M1261" s="835"/>
      <c r="N1261" s="837"/>
      <c r="O1261" s="837"/>
      <c r="P1261" s="833"/>
      <c r="Q1261" s="838"/>
      <c r="R1261" s="839"/>
      <c r="S1261" s="840" t="str">
        <f aca="false">IF(R1261="Y","",IF(AND(M1261="",K1261=""),"",IF(M1261="",K1261,M1261)))</f>
        <v/>
      </c>
      <c r="T1261" s="841" t="str">
        <f aca="false">IF(S1261="","",IF($S$1278="Y",U1261,IF(S1261&gt;=$S$1270-$AB$35*$S$1274,IF(S1261&lt;=$S$1270+$AB$35*$S$1274,S1261,""),"")))</f>
        <v/>
      </c>
      <c r="U1261" s="840" t="str">
        <f aca="false">IF(R1261="Y","",IF(AND(M1261="",K1261=""),"",IF(M1261="",K1261*O1261,M1261*O1261)))</f>
        <v/>
      </c>
      <c r="V1261" s="842" t="str">
        <f aca="false">IF(AND(N1261="",L1261=""),"",IF(N1261="",L1261,N1261))</f>
        <v/>
      </c>
      <c r="W1261" s="628"/>
      <c r="X1261" s="628"/>
      <c r="Z1261" s="728"/>
      <c r="AP1261" s="729"/>
      <c r="AQ1261" s="628"/>
      <c r="AR1261" s="628"/>
      <c r="AS1261" s="844"/>
      <c r="AT1261" s="628"/>
      <c r="AU1261" s="843" t="e">
        <f aca="false">IF($AT$44="region",IF($E1261=AU$762,$S1261,""),IF($G1261=AU$762,$S1261,""))</f>
        <v>#REF!</v>
      </c>
      <c r="AV1261" s="843" t="e">
        <f aca="false">IF($AT$44="Region",IF($E1261=AU$762,$T1261,""),IF($G1261=AU$762,$T1261,""))</f>
        <v>#REF!</v>
      </c>
      <c r="AW1261" s="628"/>
      <c r="AX1261" s="843" t="e">
        <f aca="false">IF($AT$44="region",IF($E1261=AX$762,$S1261,""),IF($G1261=AX$762,$S1261,""))</f>
        <v>#REF!</v>
      </c>
      <c r="AY1261" s="843" t="e">
        <f aca="false">IF($AT$44="Region",IF($E1261=AX$762,$T1261,""),IF($G1261=AX$762,$T1261,""))</f>
        <v>#REF!</v>
      </c>
      <c r="AZ1261" s="628"/>
      <c r="BA1261" s="843" t="e">
        <f aca="false">IF($AT$44="region",IF($E1261=BA$762,$S1261,""),IF($G1261=BA$762,$S1261,""))</f>
        <v>#REF!</v>
      </c>
      <c r="BB1261" s="843" t="e">
        <f aca="false">IF($AT$44="Region",IF($E1261=BA$762,$T1261,""),IF($G1261=BA$762,$T1261,""))</f>
        <v>#REF!</v>
      </c>
      <c r="BC1261" s="628"/>
      <c r="BD1261" s="843" t="e">
        <f aca="false">IF($AT$44="region",IF($E1261=BD$762,$S1261,""),IF($G1261=BD$762,$S1261,""))</f>
        <v>#REF!</v>
      </c>
      <c r="BE1261" s="843" t="e">
        <f aca="false">IF($AT$44="Region",IF($E1261=BD$762,$T1261,""),IF($G1261=BD$762,$T1261,""))</f>
        <v>#REF!</v>
      </c>
      <c r="BF1261" s="628"/>
      <c r="BG1261" s="843" t="e">
        <f aca="false">IF($AT$44="region",IF($E1261=BG$762,$S1261,""),IF($G1261=BG$762,$S1261,""))</f>
        <v>#REF!</v>
      </c>
      <c r="BH1261" s="843" t="e">
        <f aca="false">IF($AT$44="Region",IF($E1261=BG$762,$T1261,""),IF($G1261=BG$762,$T1261,""))</f>
        <v>#REF!</v>
      </c>
      <c r="BI1261" s="628"/>
      <c r="BJ1261" s="843" t="str">
        <f aca="false">IF($E1261=$BJ$47,S1261,"")</f>
        <v/>
      </c>
      <c r="BK1261" s="843" t="str">
        <f aca="false">IF($E1261=$BJ$47,T1261,"")</f>
        <v/>
      </c>
      <c r="BL1261" s="628"/>
      <c r="BM1261" s="843" t="str">
        <f aca="false">IF($E1261=$BM$47,S1261,"")</f>
        <v/>
      </c>
      <c r="BN1261" s="843" t="str">
        <f aca="false">IF($E1261=$BM$47,T1261,"")</f>
        <v/>
      </c>
      <c r="BO1261" s="628"/>
      <c r="BP1261" s="843" t="str">
        <f aca="false">IF($E1261=$BP$47,S1261,"")</f>
        <v/>
      </c>
      <c r="BQ1261" s="843" t="str">
        <f aca="false">IF($E1261=$BP$47,T1261,"")</f>
        <v/>
      </c>
      <c r="BR1261" s="628"/>
      <c r="BS1261" s="843" t="str">
        <f aca="false">IF($E1261=$BS$47,S1261,"")</f>
        <v/>
      </c>
      <c r="BT1261" s="843" t="str">
        <f aca="false">IF($E1261=$BS$47,T1261,"")</f>
        <v/>
      </c>
      <c r="BU1261" s="628"/>
      <c r="BV1261" s="729"/>
    </row>
    <row r="1262" s="667" customFormat="true" ht="15" hidden="false" customHeight="false" outlineLevel="0" collapsed="false">
      <c r="A1262" s="828" t="n">
        <v>13</v>
      </c>
      <c r="B1262" s="829" t="str">
        <f aca="false">CONCATENATE(E1262,": ",C1262)</f>
        <v>: </v>
      </c>
      <c r="C1262" s="830"/>
      <c r="D1262" s="830"/>
      <c r="E1262" s="831"/>
      <c r="F1262" s="830"/>
      <c r="G1262" s="831"/>
      <c r="H1262" s="832"/>
      <c r="I1262" s="830"/>
      <c r="J1262" s="830"/>
      <c r="K1262" s="833"/>
      <c r="L1262" s="834"/>
      <c r="M1262" s="833"/>
      <c r="N1262" s="837"/>
      <c r="O1262" s="837"/>
      <c r="P1262" s="833"/>
      <c r="Q1262" s="838"/>
      <c r="R1262" s="839"/>
      <c r="S1262" s="840" t="str">
        <f aca="false">IF(R1262="Y","",IF(AND(M1262="",K1262=""),"",IF(M1262="",K1262,M1262)))</f>
        <v/>
      </c>
      <c r="T1262" s="841" t="str">
        <f aca="false">IF(S1262="","",IF($S$1278="Y",U1262,IF(S1262&gt;=$S$1270-$AB$35*$S$1274,IF(S1262&lt;=$S$1270+$AB$35*$S$1274,S1262,""),"")))</f>
        <v/>
      </c>
      <c r="U1262" s="840" t="str">
        <f aca="false">IF(R1262="Y","",IF(AND(M1262="",K1262=""),"",IF(M1262="",K1262*O1262,M1262*O1262)))</f>
        <v/>
      </c>
      <c r="V1262" s="842" t="str">
        <f aca="false">IF(AND(N1262="",L1262=""),"",IF(N1262="",L1262,N1262))</f>
        <v/>
      </c>
      <c r="W1262" s="628"/>
      <c r="X1262" s="628"/>
      <c r="Z1262" s="728"/>
      <c r="AP1262" s="729"/>
      <c r="AQ1262" s="628"/>
      <c r="AR1262" s="628"/>
      <c r="AS1262" s="844"/>
      <c r="AT1262" s="628"/>
      <c r="AU1262" s="843" t="e">
        <f aca="false">IF($AT$44="region",IF($E1262=AU$762,$S1262,""),IF($G1262=AU$762,$S1262,""))</f>
        <v>#REF!</v>
      </c>
      <c r="AV1262" s="843" t="e">
        <f aca="false">IF($AT$44="Region",IF($E1262=AU$762,$T1262,""),IF($G1262=AU$762,$T1262,""))</f>
        <v>#REF!</v>
      </c>
      <c r="AW1262" s="628"/>
      <c r="AX1262" s="843" t="e">
        <f aca="false">IF($AT$44="region",IF($E1262=AX$762,$S1262,""),IF($G1262=AX$762,$S1262,""))</f>
        <v>#REF!</v>
      </c>
      <c r="AY1262" s="843" t="e">
        <f aca="false">IF($AT$44="Region",IF($E1262=AX$762,$T1262,""),IF($G1262=AX$762,$T1262,""))</f>
        <v>#REF!</v>
      </c>
      <c r="AZ1262" s="628"/>
      <c r="BA1262" s="843" t="e">
        <f aca="false">IF($AT$44="region",IF($E1262=BA$762,$S1262,""),IF($G1262=BA$762,$S1262,""))</f>
        <v>#REF!</v>
      </c>
      <c r="BB1262" s="843" t="e">
        <f aca="false">IF($AT$44="Region",IF($E1262=BA$762,$T1262,""),IF($G1262=BA$762,$T1262,""))</f>
        <v>#REF!</v>
      </c>
      <c r="BC1262" s="628"/>
      <c r="BD1262" s="843" t="e">
        <f aca="false">IF($AT$44="region",IF($E1262=BD$762,$S1262,""),IF($G1262=BD$762,$S1262,""))</f>
        <v>#REF!</v>
      </c>
      <c r="BE1262" s="843" t="e">
        <f aca="false">IF($AT$44="Region",IF($E1262=BD$762,$T1262,""),IF($G1262=BD$762,$T1262,""))</f>
        <v>#REF!</v>
      </c>
      <c r="BF1262" s="628"/>
      <c r="BG1262" s="843" t="e">
        <f aca="false">IF($AT$44="region",IF($E1262=BG$762,$S1262,""),IF($G1262=BG$762,$S1262,""))</f>
        <v>#REF!</v>
      </c>
      <c r="BH1262" s="843" t="e">
        <f aca="false">IF($AT$44="Region",IF($E1262=BG$762,$T1262,""),IF($G1262=BG$762,$T1262,""))</f>
        <v>#REF!</v>
      </c>
      <c r="BI1262" s="628"/>
      <c r="BJ1262" s="843" t="str">
        <f aca="false">IF($E1262=$BJ$47,S1262,"")</f>
        <v/>
      </c>
      <c r="BK1262" s="843" t="str">
        <f aca="false">IF($E1262=$BJ$47,T1262,"")</f>
        <v/>
      </c>
      <c r="BL1262" s="628"/>
      <c r="BM1262" s="843" t="str">
        <f aca="false">IF($E1262=$BM$47,S1262,"")</f>
        <v/>
      </c>
      <c r="BN1262" s="843" t="str">
        <f aca="false">IF($E1262=$BM$47,T1262,"")</f>
        <v/>
      </c>
      <c r="BO1262" s="628"/>
      <c r="BP1262" s="843" t="str">
        <f aca="false">IF($E1262=$BP$47,S1262,"")</f>
        <v/>
      </c>
      <c r="BQ1262" s="843" t="str">
        <f aca="false">IF($E1262=$BP$47,T1262,"")</f>
        <v/>
      </c>
      <c r="BR1262" s="628"/>
      <c r="BS1262" s="843" t="str">
        <f aca="false">IF($E1262=$BS$47,S1262,"")</f>
        <v/>
      </c>
      <c r="BT1262" s="843" t="str">
        <f aca="false">IF($E1262=$BS$47,T1262,"")</f>
        <v/>
      </c>
      <c r="BU1262" s="628"/>
      <c r="BV1262" s="729"/>
    </row>
    <row r="1263" s="667" customFormat="true" ht="15" hidden="false" customHeight="false" outlineLevel="0" collapsed="false">
      <c r="A1263" s="828" t="n">
        <v>14</v>
      </c>
      <c r="B1263" s="829" t="str">
        <f aca="false">CONCATENATE(E1263,": ",C1263)</f>
        <v>: </v>
      </c>
      <c r="C1263" s="830"/>
      <c r="D1263" s="830"/>
      <c r="E1263" s="831"/>
      <c r="F1263" s="830"/>
      <c r="G1263" s="831"/>
      <c r="H1263" s="832"/>
      <c r="I1263" s="830"/>
      <c r="J1263" s="830"/>
      <c r="K1263" s="833"/>
      <c r="L1263" s="834"/>
      <c r="M1263" s="833"/>
      <c r="N1263" s="837"/>
      <c r="O1263" s="837"/>
      <c r="P1263" s="833"/>
      <c r="Q1263" s="838"/>
      <c r="R1263" s="839"/>
      <c r="S1263" s="840" t="str">
        <f aca="false">IF(R1263="Y","",IF(AND(M1263="",K1263=""),"",IF(M1263="",K1263,M1263)))</f>
        <v/>
      </c>
      <c r="T1263" s="841" t="str">
        <f aca="false">IF(S1263="","",IF($S$1278="Y",U1263,IF(S1263&gt;=$S$1270-$AB$35*$S$1274,IF(S1263&lt;=$S$1270+$AB$35*$S$1274,S1263,""),"")))</f>
        <v/>
      </c>
      <c r="U1263" s="840" t="str">
        <f aca="false">IF(R1263="Y","",IF(AND(M1263="",K1263=""),"",IF(M1263="",K1263*O1263,M1263*O1263)))</f>
        <v/>
      </c>
      <c r="V1263" s="842" t="str">
        <f aca="false">IF(AND(N1263="",L1263=""),"",IF(N1263="",L1263,N1263))</f>
        <v/>
      </c>
      <c r="W1263" s="628"/>
      <c r="X1263" s="628"/>
      <c r="Z1263" s="728"/>
      <c r="AP1263" s="729"/>
      <c r="AQ1263" s="628"/>
      <c r="AR1263" s="628"/>
      <c r="AS1263" s="844"/>
      <c r="AT1263" s="628"/>
      <c r="AU1263" s="843" t="e">
        <f aca="false">IF($AT$44="region",IF($E1263=AU$762,$S1263,""),IF($G1263=AU$762,$S1263,""))</f>
        <v>#REF!</v>
      </c>
      <c r="AV1263" s="843" t="e">
        <f aca="false">IF($AT$44="Region",IF($E1263=AU$762,$T1263,""),IF($G1263=AU$762,$T1263,""))</f>
        <v>#REF!</v>
      </c>
      <c r="AW1263" s="628"/>
      <c r="AX1263" s="843" t="e">
        <f aca="false">IF($AT$44="region",IF($E1263=AX$762,$S1263,""),IF($G1263=AX$762,$S1263,""))</f>
        <v>#REF!</v>
      </c>
      <c r="AY1263" s="843" t="e">
        <f aca="false">IF($AT$44="Region",IF($E1263=AX$762,$T1263,""),IF($G1263=AX$762,$T1263,""))</f>
        <v>#REF!</v>
      </c>
      <c r="AZ1263" s="628"/>
      <c r="BA1263" s="843" t="e">
        <f aca="false">IF($AT$44="region",IF($E1263=BA$762,$S1263,""),IF($G1263=BA$762,$S1263,""))</f>
        <v>#REF!</v>
      </c>
      <c r="BB1263" s="843" t="e">
        <f aca="false">IF($AT$44="Region",IF($E1263=BA$762,$T1263,""),IF($G1263=BA$762,$T1263,""))</f>
        <v>#REF!</v>
      </c>
      <c r="BC1263" s="628"/>
      <c r="BD1263" s="843" t="e">
        <f aca="false">IF($AT$44="region",IF($E1263=BD$762,$S1263,""),IF($G1263=BD$762,$S1263,""))</f>
        <v>#REF!</v>
      </c>
      <c r="BE1263" s="843" t="e">
        <f aca="false">IF($AT$44="Region",IF($E1263=BD$762,$T1263,""),IF($G1263=BD$762,$T1263,""))</f>
        <v>#REF!</v>
      </c>
      <c r="BF1263" s="628"/>
      <c r="BG1263" s="843" t="e">
        <f aca="false">IF($AT$44="region",IF($E1263=BG$762,$S1263,""),IF($G1263=BG$762,$S1263,""))</f>
        <v>#REF!</v>
      </c>
      <c r="BH1263" s="843" t="e">
        <f aca="false">IF($AT$44="Region",IF($E1263=BG$762,$T1263,""),IF($G1263=BG$762,$T1263,""))</f>
        <v>#REF!</v>
      </c>
      <c r="BI1263" s="628"/>
      <c r="BJ1263" s="843" t="str">
        <f aca="false">IF($E1263=$BJ$47,S1263,"")</f>
        <v/>
      </c>
      <c r="BK1263" s="843" t="str">
        <f aca="false">IF($E1263=$BJ$47,T1263,"")</f>
        <v/>
      </c>
      <c r="BL1263" s="628"/>
      <c r="BM1263" s="843" t="str">
        <f aca="false">IF($E1263=$BM$47,S1263,"")</f>
        <v/>
      </c>
      <c r="BN1263" s="843" t="str">
        <f aca="false">IF($E1263=$BM$47,T1263,"")</f>
        <v/>
      </c>
      <c r="BO1263" s="628"/>
      <c r="BP1263" s="843" t="str">
        <f aca="false">IF($E1263=$BP$47,S1263,"")</f>
        <v/>
      </c>
      <c r="BQ1263" s="843" t="str">
        <f aca="false">IF($E1263=$BP$47,T1263,"")</f>
        <v/>
      </c>
      <c r="BR1263" s="628"/>
      <c r="BS1263" s="843" t="str">
        <f aca="false">IF($E1263=$BS$47,S1263,"")</f>
        <v/>
      </c>
      <c r="BT1263" s="843" t="str">
        <f aca="false">IF($E1263=$BS$47,T1263,"")</f>
        <v/>
      </c>
      <c r="BU1263" s="628"/>
      <c r="BV1263" s="729"/>
    </row>
    <row r="1264" s="667" customFormat="true" ht="15" hidden="false" customHeight="false" outlineLevel="0" collapsed="false">
      <c r="A1264" s="828" t="n">
        <v>15</v>
      </c>
      <c r="B1264" s="829" t="str">
        <f aca="false">CONCATENATE(E1264,": ",C1264)</f>
        <v>: </v>
      </c>
      <c r="C1264" s="830"/>
      <c r="D1264" s="830"/>
      <c r="E1264" s="831"/>
      <c r="F1264" s="830"/>
      <c r="G1264" s="831"/>
      <c r="H1264" s="832"/>
      <c r="I1264" s="830"/>
      <c r="J1264" s="830"/>
      <c r="K1264" s="833"/>
      <c r="L1264" s="834"/>
      <c r="M1264" s="833"/>
      <c r="N1264" s="837"/>
      <c r="O1264" s="837"/>
      <c r="P1264" s="833"/>
      <c r="Q1264" s="838"/>
      <c r="R1264" s="839"/>
      <c r="S1264" s="840" t="str">
        <f aca="false">IF(R1264="Y","",IF(AND(M1264="",K1264=""),"",IF(M1264="",K1264,M1264)))</f>
        <v/>
      </c>
      <c r="T1264" s="841" t="str">
        <f aca="false">IF(S1264="","",IF($S$1278="Y",U1264,IF(S1264&gt;=$S$1270-$AB$35*$S$1274,IF(S1264&lt;=$S$1270+$AB$35*$S$1274,S1264,""),"")))</f>
        <v/>
      </c>
      <c r="U1264" s="840" t="str">
        <f aca="false">IF(R1264="Y","",IF(AND(M1264="",K1264=""),"",IF(M1264="",K1264*O1264,M1264*O1264)))</f>
        <v/>
      </c>
      <c r="V1264" s="842" t="str">
        <f aca="false">IF(AND(N1264="",L1264=""),"",IF(N1264="",L1264,N1264))</f>
        <v/>
      </c>
      <c r="W1264" s="628"/>
      <c r="X1264" s="628"/>
      <c r="Z1264" s="728"/>
      <c r="AP1264" s="729"/>
      <c r="AQ1264" s="628"/>
      <c r="AR1264" s="628"/>
      <c r="AS1264" s="844"/>
      <c r="AT1264" s="628"/>
      <c r="AU1264" s="843" t="e">
        <f aca="false">IF($AT$44="region",IF($E1264=AU$762,$S1264,""),IF($G1264=AU$762,$S1264,""))</f>
        <v>#REF!</v>
      </c>
      <c r="AV1264" s="843" t="e">
        <f aca="false">IF($AT$44="Region",IF($E1264=AU$762,$T1264,""),IF($G1264=AU$762,$T1264,""))</f>
        <v>#REF!</v>
      </c>
      <c r="AW1264" s="628"/>
      <c r="AX1264" s="843" t="e">
        <f aca="false">IF($AT$44="region",IF($E1264=AX$762,$S1264,""),IF($G1264=AX$762,$S1264,""))</f>
        <v>#REF!</v>
      </c>
      <c r="AY1264" s="843" t="e">
        <f aca="false">IF($AT$44="Region",IF($E1264=AX$762,$T1264,""),IF($G1264=AX$762,$T1264,""))</f>
        <v>#REF!</v>
      </c>
      <c r="AZ1264" s="628"/>
      <c r="BA1264" s="843" t="e">
        <f aca="false">IF($AT$44="region",IF($E1264=BA$762,$S1264,""),IF($G1264=BA$762,$S1264,""))</f>
        <v>#REF!</v>
      </c>
      <c r="BB1264" s="843" t="e">
        <f aca="false">IF($AT$44="Region",IF($E1264=BA$762,$T1264,""),IF($G1264=BA$762,$T1264,""))</f>
        <v>#REF!</v>
      </c>
      <c r="BC1264" s="628"/>
      <c r="BD1264" s="843" t="e">
        <f aca="false">IF($AT$44="region",IF($E1264=BD$762,$S1264,""),IF($G1264=BD$762,$S1264,""))</f>
        <v>#REF!</v>
      </c>
      <c r="BE1264" s="843" t="e">
        <f aca="false">IF($AT$44="Region",IF($E1264=BD$762,$T1264,""),IF($G1264=BD$762,$T1264,""))</f>
        <v>#REF!</v>
      </c>
      <c r="BF1264" s="628"/>
      <c r="BG1264" s="843" t="e">
        <f aca="false">IF($AT$44="region",IF($E1264=BG$762,$S1264,""),IF($G1264=BG$762,$S1264,""))</f>
        <v>#REF!</v>
      </c>
      <c r="BH1264" s="843" t="e">
        <f aca="false">IF($AT$44="Region",IF($E1264=BG$762,$T1264,""),IF($G1264=BG$762,$T1264,""))</f>
        <v>#REF!</v>
      </c>
      <c r="BI1264" s="628"/>
      <c r="BJ1264" s="843" t="str">
        <f aca="false">IF($E1264=$BJ$47,S1264,"")</f>
        <v/>
      </c>
      <c r="BK1264" s="843" t="str">
        <f aca="false">IF($E1264=$BJ$47,T1264,"")</f>
        <v/>
      </c>
      <c r="BL1264" s="628"/>
      <c r="BM1264" s="843" t="str">
        <f aca="false">IF($E1264=$BM$47,S1264,"")</f>
        <v/>
      </c>
      <c r="BN1264" s="843" t="str">
        <f aca="false">IF($E1264=$BM$47,T1264,"")</f>
        <v/>
      </c>
      <c r="BO1264" s="628"/>
      <c r="BP1264" s="843" t="str">
        <f aca="false">IF($E1264=$BP$47,S1264,"")</f>
        <v/>
      </c>
      <c r="BQ1264" s="843" t="str">
        <f aca="false">IF($E1264=$BP$47,T1264,"")</f>
        <v/>
      </c>
      <c r="BR1264" s="628"/>
      <c r="BS1264" s="843" t="str">
        <f aca="false">IF($E1264=$BS$47,S1264,"")</f>
        <v/>
      </c>
      <c r="BT1264" s="843" t="str">
        <f aca="false">IF($E1264=$BS$47,T1264,"")</f>
        <v/>
      </c>
      <c r="BU1264" s="628"/>
      <c r="BV1264" s="729"/>
    </row>
    <row r="1265" s="667" customFormat="true" ht="15" hidden="false" customHeight="false" outlineLevel="0" collapsed="false">
      <c r="A1265" s="828" t="n">
        <v>16</v>
      </c>
      <c r="B1265" s="829" t="str">
        <f aca="false">CONCATENATE(E1265,": ",C1265)</f>
        <v>: </v>
      </c>
      <c r="C1265" s="830"/>
      <c r="D1265" s="830"/>
      <c r="E1265" s="831"/>
      <c r="F1265" s="830"/>
      <c r="G1265" s="831"/>
      <c r="H1265" s="832"/>
      <c r="I1265" s="830"/>
      <c r="J1265" s="830"/>
      <c r="K1265" s="833"/>
      <c r="L1265" s="834"/>
      <c r="M1265" s="833"/>
      <c r="N1265" s="837"/>
      <c r="O1265" s="837"/>
      <c r="P1265" s="833"/>
      <c r="Q1265" s="838"/>
      <c r="R1265" s="839"/>
      <c r="S1265" s="840" t="str">
        <f aca="false">IF(R1265="Y","",IF(AND(M1265="",K1265=""),"",IF(M1265="",K1265,M1265)))</f>
        <v/>
      </c>
      <c r="T1265" s="841" t="str">
        <f aca="false">IF(S1265="","",IF($S$1278="Y",U1265,IF(S1265&gt;=$S$1270-$AB$35*$S$1274,IF(S1265&lt;=$S$1270+$AB$35*$S$1274,S1265,""),"")))</f>
        <v/>
      </c>
      <c r="U1265" s="840" t="str">
        <f aca="false">IF(R1265="Y","",IF(AND(M1265="",K1265=""),"",IF(M1265="",K1265*O1265,M1265*O1265)))</f>
        <v/>
      </c>
      <c r="V1265" s="842" t="str">
        <f aca="false">IF(AND(N1265="",L1265=""),"",IF(N1265="",L1265,N1265))</f>
        <v/>
      </c>
      <c r="W1265" s="628"/>
      <c r="X1265" s="628"/>
      <c r="Z1265" s="728"/>
      <c r="AP1265" s="729"/>
      <c r="AQ1265" s="628"/>
      <c r="AR1265" s="628"/>
      <c r="AS1265" s="844"/>
      <c r="AT1265" s="628"/>
      <c r="AU1265" s="843" t="e">
        <f aca="false">IF($AT$44="region",IF($E1265=AU$762,$S1265,""),IF($G1265=AU$762,$S1265,""))</f>
        <v>#REF!</v>
      </c>
      <c r="AV1265" s="843" t="e">
        <f aca="false">IF($AT$44="Region",IF($E1265=AU$762,$T1265,""),IF($G1265=AU$762,$T1265,""))</f>
        <v>#REF!</v>
      </c>
      <c r="AW1265" s="628"/>
      <c r="AX1265" s="843" t="e">
        <f aca="false">IF($AT$44="region",IF($E1265=AX$762,$S1265,""),IF($G1265=AX$762,$S1265,""))</f>
        <v>#REF!</v>
      </c>
      <c r="AY1265" s="843" t="e">
        <f aca="false">IF($AT$44="Region",IF($E1265=AX$762,$T1265,""),IF($G1265=AX$762,$T1265,""))</f>
        <v>#REF!</v>
      </c>
      <c r="AZ1265" s="628"/>
      <c r="BA1265" s="843" t="e">
        <f aca="false">IF($AT$44="region",IF($E1265=BA$762,$S1265,""),IF($G1265=BA$762,$S1265,""))</f>
        <v>#REF!</v>
      </c>
      <c r="BB1265" s="843" t="e">
        <f aca="false">IF($AT$44="Region",IF($E1265=BA$762,$T1265,""),IF($G1265=BA$762,$T1265,""))</f>
        <v>#REF!</v>
      </c>
      <c r="BC1265" s="628"/>
      <c r="BD1265" s="843" t="e">
        <f aca="false">IF($AT$44="region",IF($E1265=BD$762,$S1265,""),IF($G1265=BD$762,$S1265,""))</f>
        <v>#REF!</v>
      </c>
      <c r="BE1265" s="843" t="e">
        <f aca="false">IF($AT$44="Region",IF($E1265=BD$762,$T1265,""),IF($G1265=BD$762,$T1265,""))</f>
        <v>#REF!</v>
      </c>
      <c r="BF1265" s="628"/>
      <c r="BG1265" s="843" t="e">
        <f aca="false">IF($AT$44="region",IF($E1265=BG$762,$S1265,""),IF($G1265=BG$762,$S1265,""))</f>
        <v>#REF!</v>
      </c>
      <c r="BH1265" s="843" t="e">
        <f aca="false">IF($AT$44="Region",IF($E1265=BG$762,$T1265,""),IF($G1265=BG$762,$T1265,""))</f>
        <v>#REF!</v>
      </c>
      <c r="BI1265" s="628"/>
      <c r="BJ1265" s="843" t="str">
        <f aca="false">IF($E1265=$BJ$47,S1265,"")</f>
        <v/>
      </c>
      <c r="BK1265" s="843" t="str">
        <f aca="false">IF($E1265=$BJ$47,T1265,"")</f>
        <v/>
      </c>
      <c r="BL1265" s="628"/>
      <c r="BM1265" s="843" t="str">
        <f aca="false">IF($E1265=$BM$47,S1265,"")</f>
        <v/>
      </c>
      <c r="BN1265" s="843" t="str">
        <f aca="false">IF($E1265=$BM$47,T1265,"")</f>
        <v/>
      </c>
      <c r="BO1265" s="628"/>
      <c r="BP1265" s="843" t="str">
        <f aca="false">IF($E1265=$BP$47,S1265,"")</f>
        <v/>
      </c>
      <c r="BQ1265" s="843" t="str">
        <f aca="false">IF($E1265=$BP$47,T1265,"")</f>
        <v/>
      </c>
      <c r="BR1265" s="628"/>
      <c r="BS1265" s="843" t="str">
        <f aca="false">IF($E1265=$BS$47,S1265,"")</f>
        <v/>
      </c>
      <c r="BT1265" s="843" t="str">
        <f aca="false">IF($E1265=$BS$47,T1265,"")</f>
        <v/>
      </c>
      <c r="BU1265" s="628"/>
      <c r="BV1265" s="729"/>
    </row>
    <row r="1266" s="667" customFormat="true" ht="15" hidden="false" customHeight="false" outlineLevel="0" collapsed="false">
      <c r="A1266" s="828" t="n">
        <v>17</v>
      </c>
      <c r="B1266" s="829" t="str">
        <f aca="false">CONCATENATE(E1266,": ",C1266)</f>
        <v>: </v>
      </c>
      <c r="C1266" s="830"/>
      <c r="D1266" s="830"/>
      <c r="E1266" s="831"/>
      <c r="F1266" s="830"/>
      <c r="G1266" s="831"/>
      <c r="H1266" s="832"/>
      <c r="I1266" s="830"/>
      <c r="J1266" s="830"/>
      <c r="K1266" s="833"/>
      <c r="L1266" s="834"/>
      <c r="M1266" s="833"/>
      <c r="N1266" s="837"/>
      <c r="O1266" s="837"/>
      <c r="P1266" s="833"/>
      <c r="Q1266" s="838"/>
      <c r="R1266" s="839"/>
      <c r="S1266" s="840" t="str">
        <f aca="false">IF(R1266="Y","",IF(AND(M1266="",K1266=""),"",IF(M1266="",K1266,M1266)))</f>
        <v/>
      </c>
      <c r="T1266" s="841" t="str">
        <f aca="false">IF(S1266="","",IF($S$1278="Y",U1266,IF(S1266&gt;=$S$1270-$AB$35*$S$1274,IF(S1266&lt;=$S$1270+$AB$35*$S$1274,S1266,""),"")))</f>
        <v/>
      </c>
      <c r="U1266" s="840" t="str">
        <f aca="false">IF(R1266="Y","",IF(AND(M1266="",K1266=""),"",IF(M1266="",K1266*O1266,M1266*O1266)))</f>
        <v/>
      </c>
      <c r="V1266" s="842" t="str">
        <f aca="false">IF(AND(N1266="",L1266=""),"",IF(N1266="",L1266,N1266))</f>
        <v/>
      </c>
      <c r="W1266" s="628"/>
      <c r="X1266" s="628"/>
      <c r="Z1266" s="728"/>
      <c r="AP1266" s="729"/>
      <c r="AQ1266" s="628"/>
      <c r="AR1266" s="628"/>
      <c r="AS1266" s="844"/>
      <c r="AT1266" s="628"/>
      <c r="AU1266" s="843" t="e">
        <f aca="false">IF($AT$44="region",IF($E1266=AU$762,$S1266,""),IF($G1266=AU$762,$S1266,""))</f>
        <v>#REF!</v>
      </c>
      <c r="AV1266" s="843" t="e">
        <f aca="false">IF($AT$44="Region",IF($E1266=AU$762,$T1266,""),IF($G1266=AU$762,$T1266,""))</f>
        <v>#REF!</v>
      </c>
      <c r="AW1266" s="628"/>
      <c r="AX1266" s="843" t="e">
        <f aca="false">IF($AT$44="region",IF($E1266=AX$762,$S1266,""),IF($G1266=AX$762,$S1266,""))</f>
        <v>#REF!</v>
      </c>
      <c r="AY1266" s="843" t="e">
        <f aca="false">IF($AT$44="Region",IF($E1266=AX$762,$T1266,""),IF($G1266=AX$762,$T1266,""))</f>
        <v>#REF!</v>
      </c>
      <c r="AZ1266" s="628"/>
      <c r="BA1266" s="843" t="e">
        <f aca="false">IF($AT$44="region",IF($E1266=BA$762,$S1266,""),IF($G1266=BA$762,$S1266,""))</f>
        <v>#REF!</v>
      </c>
      <c r="BB1266" s="843" t="e">
        <f aca="false">IF($AT$44="Region",IF($E1266=BA$762,$T1266,""),IF($G1266=BA$762,$T1266,""))</f>
        <v>#REF!</v>
      </c>
      <c r="BC1266" s="628"/>
      <c r="BD1266" s="843" t="e">
        <f aca="false">IF($AT$44="region",IF($E1266=BD$762,$S1266,""),IF($G1266=BD$762,$S1266,""))</f>
        <v>#REF!</v>
      </c>
      <c r="BE1266" s="843" t="e">
        <f aca="false">IF($AT$44="Region",IF($E1266=BD$762,$T1266,""),IF($G1266=BD$762,$T1266,""))</f>
        <v>#REF!</v>
      </c>
      <c r="BF1266" s="628"/>
      <c r="BG1266" s="843" t="e">
        <f aca="false">IF($AT$44="region",IF($E1266=BG$762,$S1266,""),IF($G1266=BG$762,$S1266,""))</f>
        <v>#REF!</v>
      </c>
      <c r="BH1266" s="843" t="e">
        <f aca="false">IF($AT$44="Region",IF($E1266=BG$762,$T1266,""),IF($G1266=BG$762,$T1266,""))</f>
        <v>#REF!</v>
      </c>
      <c r="BI1266" s="628"/>
      <c r="BJ1266" s="843" t="str">
        <f aca="false">IF($E1266=$BJ$47,S1266,"")</f>
        <v/>
      </c>
      <c r="BK1266" s="843" t="str">
        <f aca="false">IF($E1266=$BJ$47,T1266,"")</f>
        <v/>
      </c>
      <c r="BL1266" s="628"/>
      <c r="BM1266" s="843" t="str">
        <f aca="false">IF($E1266=$BM$47,S1266,"")</f>
        <v/>
      </c>
      <c r="BN1266" s="843" t="str">
        <f aca="false">IF($E1266=$BM$47,T1266,"")</f>
        <v/>
      </c>
      <c r="BO1266" s="628"/>
      <c r="BP1266" s="843" t="str">
        <f aca="false">IF($E1266=$BP$47,S1266,"")</f>
        <v/>
      </c>
      <c r="BQ1266" s="843" t="str">
        <f aca="false">IF($E1266=$BP$47,T1266,"")</f>
        <v/>
      </c>
      <c r="BR1266" s="628"/>
      <c r="BS1266" s="843" t="str">
        <f aca="false">IF($E1266=$BS$47,S1266,"")</f>
        <v/>
      </c>
      <c r="BT1266" s="843" t="str">
        <f aca="false">IF($E1266=$BS$47,T1266,"")</f>
        <v/>
      </c>
      <c r="BU1266" s="628"/>
      <c r="BV1266" s="729"/>
    </row>
    <row r="1267" s="667" customFormat="true" ht="15" hidden="false" customHeight="false" outlineLevel="0" collapsed="false">
      <c r="A1267" s="828" t="n">
        <v>18</v>
      </c>
      <c r="B1267" s="829" t="str">
        <f aca="false">CONCATENATE(E1267,": ",C1267)</f>
        <v>: </v>
      </c>
      <c r="C1267" s="830"/>
      <c r="D1267" s="830"/>
      <c r="E1267" s="831"/>
      <c r="F1267" s="830"/>
      <c r="G1267" s="831"/>
      <c r="H1267" s="832"/>
      <c r="I1267" s="830"/>
      <c r="J1267" s="830"/>
      <c r="K1267" s="833"/>
      <c r="L1267" s="833"/>
      <c r="M1267" s="833"/>
      <c r="N1267" s="837"/>
      <c r="O1267" s="837"/>
      <c r="P1267" s="833"/>
      <c r="Q1267" s="838"/>
      <c r="R1267" s="839"/>
      <c r="S1267" s="840" t="str">
        <f aca="false">IF(R1267="Y","",IF(AND(M1267="",K1267=""),"",IF(M1267="",K1267,M1267)))</f>
        <v/>
      </c>
      <c r="T1267" s="841" t="str">
        <f aca="false">IF(S1267="","",IF($S$1278="Y",U1267,IF(S1267&gt;=$S$1270-$AB$35*$S$1274,IF(S1267&lt;=$S$1270+$AB$35*$S$1274,S1267,""),"")))</f>
        <v/>
      </c>
      <c r="U1267" s="840" t="str">
        <f aca="false">IF(R1267="Y","",IF(AND(M1267="",K1267=""),"",IF(M1267="",K1267*O1267,M1267*O1267)))</f>
        <v/>
      </c>
      <c r="V1267" s="842" t="str">
        <f aca="false">IF(AND(N1267="",L1267=""),"",IF(N1267="",L1267,N1267))</f>
        <v/>
      </c>
      <c r="W1267" s="628"/>
      <c r="X1267" s="628"/>
      <c r="Z1267" s="728"/>
      <c r="AP1267" s="729"/>
      <c r="AQ1267" s="628"/>
      <c r="AR1267" s="628"/>
      <c r="AS1267" s="844"/>
      <c r="AT1267" s="628"/>
      <c r="AU1267" s="843" t="e">
        <f aca="false">IF($AT$44="region",IF($E1267=AU$762,$S1267,""),IF($G1267=AU$762,$S1267,""))</f>
        <v>#REF!</v>
      </c>
      <c r="AV1267" s="843" t="e">
        <f aca="false">IF($AT$44="Region",IF($E1267=AU$762,$T1267,""),IF($G1267=AU$762,$T1267,""))</f>
        <v>#REF!</v>
      </c>
      <c r="AW1267" s="628"/>
      <c r="AX1267" s="843" t="e">
        <f aca="false">IF($AT$44="region",IF($E1267=AX$762,$S1267,""),IF($G1267=AX$762,$S1267,""))</f>
        <v>#REF!</v>
      </c>
      <c r="AY1267" s="843" t="e">
        <f aca="false">IF($AT$44="Region",IF($E1267=AX$762,$T1267,""),IF($G1267=AX$762,$T1267,""))</f>
        <v>#REF!</v>
      </c>
      <c r="AZ1267" s="628"/>
      <c r="BA1267" s="843" t="e">
        <f aca="false">IF($AT$44="region",IF($E1267=BA$762,$S1267,""),IF($G1267=BA$762,$S1267,""))</f>
        <v>#REF!</v>
      </c>
      <c r="BB1267" s="843" t="e">
        <f aca="false">IF($AT$44="Region",IF($E1267=BA$762,$T1267,""),IF($G1267=BA$762,$T1267,""))</f>
        <v>#REF!</v>
      </c>
      <c r="BC1267" s="628"/>
      <c r="BD1267" s="843" t="e">
        <f aca="false">IF($AT$44="region",IF($E1267=BD$762,$S1267,""),IF($G1267=BD$762,$S1267,""))</f>
        <v>#REF!</v>
      </c>
      <c r="BE1267" s="843" t="e">
        <f aca="false">IF($AT$44="Region",IF($E1267=BD$762,$T1267,""),IF($G1267=BD$762,$T1267,""))</f>
        <v>#REF!</v>
      </c>
      <c r="BF1267" s="628"/>
      <c r="BG1267" s="843" t="e">
        <f aca="false">IF($AT$44="region",IF($E1267=BG$762,$S1267,""),IF($G1267=BG$762,$S1267,""))</f>
        <v>#REF!</v>
      </c>
      <c r="BH1267" s="843" t="e">
        <f aca="false">IF($AT$44="Region",IF($E1267=BG$762,$T1267,""),IF($G1267=BG$762,$T1267,""))</f>
        <v>#REF!</v>
      </c>
      <c r="BI1267" s="628"/>
      <c r="BJ1267" s="843" t="str">
        <f aca="false">IF($E1267=$BJ$47,S1267,"")</f>
        <v/>
      </c>
      <c r="BK1267" s="843" t="str">
        <f aca="false">IF($E1267=$BJ$47,T1267,"")</f>
        <v/>
      </c>
      <c r="BL1267" s="628"/>
      <c r="BM1267" s="843" t="str">
        <f aca="false">IF($E1267=$BM$47,S1267,"")</f>
        <v/>
      </c>
      <c r="BN1267" s="843" t="str">
        <f aca="false">IF($E1267=$BM$47,T1267,"")</f>
        <v/>
      </c>
      <c r="BO1267" s="628"/>
      <c r="BP1267" s="843" t="str">
        <f aca="false">IF($E1267=$BP$47,S1267,"")</f>
        <v/>
      </c>
      <c r="BQ1267" s="843" t="str">
        <f aca="false">IF($E1267=$BP$47,T1267,"")</f>
        <v/>
      </c>
      <c r="BR1267" s="628"/>
      <c r="BS1267" s="843" t="str">
        <f aca="false">IF($E1267=$BS$47,S1267,"")</f>
        <v/>
      </c>
      <c r="BT1267" s="843" t="str">
        <f aca="false">IF($E1267=$BS$47,T1267,"")</f>
        <v/>
      </c>
      <c r="BU1267" s="628"/>
      <c r="BV1267" s="729"/>
    </row>
    <row r="1268" s="667" customFormat="true" ht="15" hidden="false" customHeight="false" outlineLevel="0" collapsed="false">
      <c r="A1268" s="828" t="n">
        <v>19</v>
      </c>
      <c r="B1268" s="829" t="str">
        <f aca="false">CONCATENATE(E1268,": ",C1268)</f>
        <v>: </v>
      </c>
      <c r="C1268" s="830"/>
      <c r="D1268" s="830"/>
      <c r="E1268" s="831"/>
      <c r="F1268" s="830"/>
      <c r="G1268" s="831"/>
      <c r="H1268" s="832"/>
      <c r="I1268" s="830"/>
      <c r="J1268" s="830"/>
      <c r="K1268" s="833"/>
      <c r="L1268" s="833"/>
      <c r="M1268" s="833"/>
      <c r="N1268" s="837"/>
      <c r="O1268" s="837"/>
      <c r="P1268" s="833"/>
      <c r="Q1268" s="838"/>
      <c r="R1268" s="839"/>
      <c r="S1268" s="840" t="str">
        <f aca="false">IF(R1268="Y","",IF(AND(M1268="",K1268=""),"",IF(M1268="",K1268,M1268)))</f>
        <v/>
      </c>
      <c r="T1268" s="841" t="str">
        <f aca="false">IF(S1268="","",IF($S$1278="Y",U1268,IF(S1268&gt;=$S$1270-$AB$35*$S$1274,IF(S1268&lt;=$S$1270+$AB$35*$S$1274,S1268,""),"")))</f>
        <v/>
      </c>
      <c r="U1268" s="840" t="str">
        <f aca="false">IF(R1268="Y","",IF(AND(M1268="",K1268=""),"",IF(M1268="",K1268*O1268,M1268*O1268)))</f>
        <v/>
      </c>
      <c r="V1268" s="842" t="str">
        <f aca="false">IF(AND(N1268="",L1268=""),"",IF(N1268="",L1268,N1268))</f>
        <v/>
      </c>
      <c r="W1268" s="628"/>
      <c r="X1268" s="628"/>
      <c r="Z1268" s="728"/>
      <c r="AP1268" s="729"/>
      <c r="AQ1268" s="628"/>
      <c r="AR1268" s="628"/>
      <c r="AS1268" s="844"/>
      <c r="AT1268" s="628"/>
      <c r="AU1268" s="843" t="e">
        <f aca="false">IF($AT$44="region",IF($E1268=AU$762,$S1268,""),IF($G1268=AU$762,$S1268,""))</f>
        <v>#REF!</v>
      </c>
      <c r="AV1268" s="843" t="e">
        <f aca="false">IF($AT$44="Region",IF($E1268=AU$762,$T1268,""),IF($G1268=AU$762,$T1268,""))</f>
        <v>#REF!</v>
      </c>
      <c r="AW1268" s="628"/>
      <c r="AX1268" s="843" t="e">
        <f aca="false">IF($AT$44="region",IF($E1268=AX$762,$S1268,""),IF($G1268=AX$762,$S1268,""))</f>
        <v>#REF!</v>
      </c>
      <c r="AY1268" s="843" t="e">
        <f aca="false">IF($AT$44="Region",IF($E1268=AX$762,$T1268,""),IF($G1268=AX$762,$T1268,""))</f>
        <v>#REF!</v>
      </c>
      <c r="AZ1268" s="628"/>
      <c r="BA1268" s="843" t="e">
        <f aca="false">IF($AT$44="region",IF($E1268=BA$762,$S1268,""),IF($G1268=BA$762,$S1268,""))</f>
        <v>#REF!</v>
      </c>
      <c r="BB1268" s="843" t="e">
        <f aca="false">IF($AT$44="Region",IF($E1268=BA$762,$T1268,""),IF($G1268=BA$762,$T1268,""))</f>
        <v>#REF!</v>
      </c>
      <c r="BC1268" s="628"/>
      <c r="BD1268" s="843" t="e">
        <f aca="false">IF($AT$44="region",IF($E1268=BD$762,$S1268,""),IF($G1268=BD$762,$S1268,""))</f>
        <v>#REF!</v>
      </c>
      <c r="BE1268" s="843" t="e">
        <f aca="false">IF($AT$44="Region",IF($E1268=BD$762,$T1268,""),IF($G1268=BD$762,$T1268,""))</f>
        <v>#REF!</v>
      </c>
      <c r="BF1268" s="628"/>
      <c r="BG1268" s="843" t="e">
        <f aca="false">IF($AT$44="region",IF($E1268=BG$762,$S1268,""),IF($G1268=BG$762,$S1268,""))</f>
        <v>#REF!</v>
      </c>
      <c r="BH1268" s="843" t="e">
        <f aca="false">IF($AT$44="Region",IF($E1268=BG$762,$T1268,""),IF($G1268=BG$762,$T1268,""))</f>
        <v>#REF!</v>
      </c>
      <c r="BI1268" s="628"/>
      <c r="BJ1268" s="843" t="str">
        <f aca="false">IF($E1268=$BJ$47,S1268,"")</f>
        <v/>
      </c>
      <c r="BK1268" s="843" t="str">
        <f aca="false">IF($E1268=$BJ$47,T1268,"")</f>
        <v/>
      </c>
      <c r="BL1268" s="628"/>
      <c r="BM1268" s="843" t="str">
        <f aca="false">IF($E1268=$BM$47,S1268,"")</f>
        <v/>
      </c>
      <c r="BN1268" s="843" t="str">
        <f aca="false">IF($E1268=$BM$47,T1268,"")</f>
        <v/>
      </c>
      <c r="BO1268" s="628"/>
      <c r="BP1268" s="843" t="str">
        <f aca="false">IF($E1268=$BP$47,S1268,"")</f>
        <v/>
      </c>
      <c r="BQ1268" s="843" t="str">
        <f aca="false">IF($E1268=$BP$47,T1268,"")</f>
        <v/>
      </c>
      <c r="BR1268" s="628"/>
      <c r="BS1268" s="843" t="str">
        <f aca="false">IF($E1268=$BS$47,S1268,"")</f>
        <v/>
      </c>
      <c r="BT1268" s="843" t="str">
        <f aca="false">IF($E1268=$BS$47,T1268,"")</f>
        <v/>
      </c>
      <c r="BU1268" s="628"/>
      <c r="BV1268" s="729"/>
    </row>
    <row r="1269" s="667" customFormat="true" ht="15" hidden="false" customHeight="false" outlineLevel="0" collapsed="false">
      <c r="A1269" s="828" t="n">
        <v>20</v>
      </c>
      <c r="B1269" s="829" t="str">
        <f aca="false">CONCATENATE(E1269,": ",C1269)</f>
        <v>: </v>
      </c>
      <c r="C1269" s="830"/>
      <c r="D1269" s="830"/>
      <c r="E1269" s="831"/>
      <c r="F1269" s="830"/>
      <c r="G1269" s="831"/>
      <c r="H1269" s="832"/>
      <c r="I1269" s="830"/>
      <c r="J1269" s="830"/>
      <c r="K1269" s="833"/>
      <c r="L1269" s="833"/>
      <c r="M1269" s="833"/>
      <c r="N1269" s="837"/>
      <c r="O1269" s="837"/>
      <c r="P1269" s="833"/>
      <c r="Q1269" s="838"/>
      <c r="R1269" s="839"/>
      <c r="S1269" s="840" t="str">
        <f aca="false">IF(R1269="Y","",IF(AND(M1269="",K1269=""),"",IF(M1269="",K1269,M1269)))</f>
        <v/>
      </c>
      <c r="T1269" s="841" t="str">
        <f aca="false">IF(S1269="","",IF($S$1278="Y",U1269,IF(S1269&gt;=$S$1270-$AB$35*$S$1274,IF(S1269&lt;=$S$1270+$AB$35*$S$1274,S1269,""),"")))</f>
        <v/>
      </c>
      <c r="U1269" s="840" t="str">
        <f aca="false">IF(R1269="Y","",IF(AND(M1269="",K1269=""),"",IF(M1269="",K1269*O1269,M1269*O1269)))</f>
        <v/>
      </c>
      <c r="V1269" s="842" t="str">
        <f aca="false">IF(AND(N1269="",L1269=""),"",IF(N1269="",L1269,N1269))</f>
        <v/>
      </c>
      <c r="W1269" s="628"/>
      <c r="X1269" s="628"/>
      <c r="Z1269" s="728"/>
      <c r="AP1269" s="729"/>
      <c r="AQ1269" s="628"/>
      <c r="AR1269" s="628"/>
      <c r="AS1269" s="844"/>
      <c r="AT1269" s="628"/>
      <c r="AU1269" s="843" t="e">
        <f aca="false">IF($AT$44="region",IF($E1269=AU$762,$S1269,""),IF($G1269=AU$762,$S1269,""))</f>
        <v>#REF!</v>
      </c>
      <c r="AV1269" s="843" t="e">
        <f aca="false">IF($AT$44="Region",IF($E1269=AU$762,$T1269,""),IF($G1269=AU$762,$T1269,""))</f>
        <v>#REF!</v>
      </c>
      <c r="AW1269" s="628"/>
      <c r="AX1269" s="843" t="e">
        <f aca="false">IF($AT$44="region",IF($E1269=AX$762,$S1269,""),IF($G1269=AX$762,$S1269,""))</f>
        <v>#REF!</v>
      </c>
      <c r="AY1269" s="843" t="e">
        <f aca="false">IF($AT$44="Region",IF($E1269=AX$762,$T1269,""),IF($G1269=AX$762,$T1269,""))</f>
        <v>#REF!</v>
      </c>
      <c r="AZ1269" s="628"/>
      <c r="BA1269" s="843" t="e">
        <f aca="false">IF($AT$44="region",IF($E1269=BA$762,$S1269,""),IF($G1269=BA$762,$S1269,""))</f>
        <v>#REF!</v>
      </c>
      <c r="BB1269" s="843" t="e">
        <f aca="false">IF($AT$44="Region",IF($E1269=BA$762,$T1269,""),IF($G1269=BA$762,$T1269,""))</f>
        <v>#REF!</v>
      </c>
      <c r="BC1269" s="628"/>
      <c r="BD1269" s="843" t="e">
        <f aca="false">IF($AT$44="region",IF($E1269=BD$762,$S1269,""),IF($G1269=BD$762,$S1269,""))</f>
        <v>#REF!</v>
      </c>
      <c r="BE1269" s="843" t="e">
        <f aca="false">IF($AT$44="Region",IF($E1269=BD$762,$T1269,""),IF($G1269=BD$762,$T1269,""))</f>
        <v>#REF!</v>
      </c>
      <c r="BF1269" s="628"/>
      <c r="BG1269" s="843" t="e">
        <f aca="false">IF($AT$44="region",IF($E1269=BG$762,$S1269,""),IF($G1269=BG$762,$S1269,""))</f>
        <v>#REF!</v>
      </c>
      <c r="BH1269" s="843" t="e">
        <f aca="false">IF($AT$44="Region",IF($E1269=BG$762,$T1269,""),IF($G1269=BG$762,$T1269,""))</f>
        <v>#REF!</v>
      </c>
      <c r="BI1269" s="628"/>
      <c r="BJ1269" s="843" t="str">
        <f aca="false">IF($E1269=$BJ$47,S1269,"")</f>
        <v/>
      </c>
      <c r="BK1269" s="843" t="str">
        <f aca="false">IF($E1269=$BJ$47,T1269,"")</f>
        <v/>
      </c>
      <c r="BL1269" s="628"/>
      <c r="BM1269" s="843" t="str">
        <f aca="false">IF($E1269=$BM$47,S1269,"")</f>
        <v/>
      </c>
      <c r="BN1269" s="843" t="str">
        <f aca="false">IF($E1269=$BM$47,T1269,"")</f>
        <v/>
      </c>
      <c r="BO1269" s="628"/>
      <c r="BP1269" s="843" t="str">
        <f aca="false">IF($E1269=$BP$47,S1269,"")</f>
        <v/>
      </c>
      <c r="BQ1269" s="843" t="str">
        <f aca="false">IF($E1269=$BP$47,T1269,"")</f>
        <v/>
      </c>
      <c r="BR1269" s="628"/>
      <c r="BS1269" s="843" t="str">
        <f aca="false">IF($E1269=$BS$47,S1269,"")</f>
        <v/>
      </c>
      <c r="BT1269" s="843" t="str">
        <f aca="false">IF($E1269=$BS$47,T1269,"")</f>
        <v/>
      </c>
      <c r="BU1269" s="628"/>
      <c r="BV1269" s="729"/>
    </row>
    <row r="1270" s="667" customFormat="true" ht="15" hidden="false" customHeight="false" outlineLevel="0" collapsed="false">
      <c r="A1270" s="846"/>
      <c r="B1270" s="847" t="s">
        <v>409</v>
      </c>
      <c r="C1270" s="848"/>
      <c r="D1270" s="848"/>
      <c r="E1270" s="848"/>
      <c r="F1270" s="848"/>
      <c r="G1270" s="848"/>
      <c r="I1270" s="628"/>
      <c r="J1270" s="849"/>
      <c r="K1270" s="810"/>
      <c r="L1270" s="810"/>
      <c r="M1270" s="810" t="s">
        <v>354</v>
      </c>
      <c r="N1270" s="810"/>
      <c r="O1270" s="810"/>
      <c r="P1270" s="838"/>
      <c r="Q1270" s="838"/>
      <c r="R1270" s="849" t="s">
        <v>356</v>
      </c>
      <c r="S1270" s="850" t="e">
        <f aca="false">AVERAGE(S1250:S1269)</f>
        <v>#DIV/0!</v>
      </c>
      <c r="T1270" s="850" t="e">
        <f aca="false">IF(S1278="Y",SUM(T1250:T1269)/SUM(O1250:O1269),AVERAGE(T1250:T1269))</f>
        <v>#DIV/0!</v>
      </c>
      <c r="U1270" s="851" t="e">
        <f aca="false">SUM(U1250:U1269)/SUM(O1250:O1269)</f>
        <v>#DIV/0!</v>
      </c>
      <c r="V1270" s="628"/>
      <c r="W1270" s="628"/>
      <c r="X1270" s="628"/>
      <c r="Z1270" s="912"/>
      <c r="AP1270" s="729"/>
      <c r="AQ1270" s="628"/>
      <c r="AR1270" s="628"/>
      <c r="AS1270" s="628"/>
      <c r="AT1270" s="849" t="s">
        <v>356</v>
      </c>
      <c r="AU1270" s="852" t="e">
        <f aca="false">AVERAGE(AU1250:AU1269)</f>
        <v>#REF!</v>
      </c>
      <c r="AV1270" s="852" t="e">
        <f aca="false">SUM(AV1250:AV1269)/COUNTIF(AV1250:AV1269,"&gt;0")</f>
        <v>#REF!</v>
      </c>
      <c r="AW1270" s="628"/>
      <c r="AX1270" s="852" t="e">
        <f aca="false">AVERAGE(AX1250:AX1269)</f>
        <v>#REF!</v>
      </c>
      <c r="AY1270" s="852" t="e">
        <f aca="false">SUM(AY1250:AY1269)/COUNTIF(AY1250:AY1269,"&gt;0")</f>
        <v>#REF!</v>
      </c>
      <c r="AZ1270" s="628"/>
      <c r="BA1270" s="852" t="e">
        <f aca="false">AVERAGE(BA1250:BA1269)</f>
        <v>#REF!</v>
      </c>
      <c r="BB1270" s="852" t="e">
        <f aca="false">SUM(BB1250:BB1269)/COUNTIF(BB1250:BB1269,"&gt;0")</f>
        <v>#REF!</v>
      </c>
      <c r="BC1270" s="628"/>
      <c r="BD1270" s="852" t="e">
        <f aca="false">AVERAGE(BD1250:BD1269)</f>
        <v>#REF!</v>
      </c>
      <c r="BE1270" s="852" t="e">
        <f aca="false">SUM(BE1250:BE1269)/COUNTIF(BE1250:BE1269,"&gt;0")</f>
        <v>#REF!</v>
      </c>
      <c r="BF1270" s="628"/>
      <c r="BG1270" s="852" t="e">
        <f aca="false">AVERAGE(BG1250:BG1269)</f>
        <v>#REF!</v>
      </c>
      <c r="BH1270" s="852" t="e">
        <f aca="false">SUM(BH1250:BH1269)/COUNTIF(BH1250:BH1269,"&gt;0")</f>
        <v>#REF!</v>
      </c>
      <c r="BI1270" s="849"/>
      <c r="BJ1270" s="852" t="e">
        <f aca="false">AVERAGE(BJ1250:BJ1269)</f>
        <v>#DIV/0!</v>
      </c>
      <c r="BK1270" s="852" t="e">
        <f aca="false">SUM(BK1250:BK1269)/COUNTIF(BK1250:BK1269,"&gt;0")</f>
        <v>#DIV/0!</v>
      </c>
      <c r="BL1270" s="628"/>
      <c r="BM1270" s="852" t="e">
        <f aca="false">AVERAGE(BM1250:BM1269)</f>
        <v>#DIV/0!</v>
      </c>
      <c r="BN1270" s="852" t="e">
        <f aca="false">SUM(BN1250:BN1269)/COUNTIF(BN1250:BN1269,"&gt;0")</f>
        <v>#DIV/0!</v>
      </c>
      <c r="BO1270" s="628"/>
      <c r="BP1270" s="852" t="e">
        <f aca="false">AVERAGE(BP1250:BP1269)</f>
        <v>#DIV/0!</v>
      </c>
      <c r="BQ1270" s="852" t="e">
        <f aca="false">SUM(BQ1250:BQ1269)/COUNTIF(BQ1250:BQ1269,"&gt;0")</f>
        <v>#DIV/0!</v>
      </c>
      <c r="BR1270" s="628"/>
      <c r="BS1270" s="852" t="e">
        <f aca="false">AVERAGE(BS1250:BS1269)</f>
        <v>#DIV/0!</v>
      </c>
      <c r="BT1270" s="852" t="e">
        <f aca="false">SUM(BT1250:BT1269)/COUNTIF(BT1250:BT1269,"&gt;0")</f>
        <v>#DIV/0!</v>
      </c>
      <c r="BU1270" s="628"/>
      <c r="BV1270" s="729"/>
    </row>
    <row r="1271" s="667" customFormat="true" ht="15" hidden="false" customHeight="false" outlineLevel="0" collapsed="false">
      <c r="A1271" s="846"/>
      <c r="B1271" s="847" t="s">
        <v>410</v>
      </c>
      <c r="C1271" s="848" t="s">
        <v>358</v>
      </c>
      <c r="D1271" s="893"/>
      <c r="E1271" s="893"/>
      <c r="F1271" s="893"/>
      <c r="G1271" s="893"/>
      <c r="H1271" s="893"/>
      <c r="I1271" s="893"/>
      <c r="J1271" s="893"/>
      <c r="K1271" s="893"/>
      <c r="L1271" s="810"/>
      <c r="M1271" s="810"/>
      <c r="N1271" s="810"/>
      <c r="O1271" s="810"/>
      <c r="P1271" s="838"/>
      <c r="Q1271" s="838"/>
      <c r="R1271" s="854" t="s">
        <v>97</v>
      </c>
      <c r="S1271" s="855" t="e">
        <f aca="false">S1270+V1271*S1274</f>
        <v>#DIV/0!</v>
      </c>
      <c r="T1271" s="855" t="e">
        <f aca="false">T1270+V1271*T1274</f>
        <v>#DIV/0!</v>
      </c>
      <c r="U1271" s="855" t="e">
        <f aca="false">U1270+V1271*U1274</f>
        <v>#DIV/0!</v>
      </c>
      <c r="V1271" s="856" t="n">
        <v>1</v>
      </c>
      <c r="W1271" s="669" t="s">
        <v>360</v>
      </c>
      <c r="X1271" s="628"/>
      <c r="Y1271" s="628" t="s">
        <v>361</v>
      </c>
      <c r="Z1271" s="914"/>
      <c r="AP1271" s="729"/>
      <c r="AQ1271" s="628"/>
      <c r="AR1271" s="628"/>
      <c r="AS1271" s="628"/>
      <c r="AT1271" s="854" t="s">
        <v>97</v>
      </c>
      <c r="AU1271" s="857" t="e">
        <f aca="false">AU1270+(AU1276*AU1273)</f>
        <v>#REF!</v>
      </c>
      <c r="AV1271" s="857" t="e">
        <f aca="false">AV1270+(AV1276*AU1273)</f>
        <v>#REF!</v>
      </c>
      <c r="AW1271" s="628"/>
      <c r="AX1271" s="857" t="e">
        <f aca="false">AX1270+(AX1276*AX1273)</f>
        <v>#REF!</v>
      </c>
      <c r="AY1271" s="857" t="e">
        <f aca="false">AY1270+(AY1276*AX1273)</f>
        <v>#REF!</v>
      </c>
      <c r="AZ1271" s="628"/>
      <c r="BA1271" s="857" t="e">
        <f aca="false">BA1270+(BA1276*BA1273)</f>
        <v>#REF!</v>
      </c>
      <c r="BB1271" s="857" t="e">
        <f aca="false">BB1270+(BB1276*BA1273)</f>
        <v>#REF!</v>
      </c>
      <c r="BC1271" s="628"/>
      <c r="BD1271" s="857" t="e">
        <f aca="false">BD1270+(BD1276*BD1273)</f>
        <v>#REF!</v>
      </c>
      <c r="BE1271" s="857" t="e">
        <f aca="false">BE1270+(BE1276*BD1273)</f>
        <v>#REF!</v>
      </c>
      <c r="BF1271" s="628"/>
      <c r="BG1271" s="857" t="e">
        <f aca="false">BG1270+(BG1276*BG1273)</f>
        <v>#REF!</v>
      </c>
      <c r="BH1271" s="857" t="e">
        <f aca="false">BH1270+(BH1276*BG1273)</f>
        <v>#REF!</v>
      </c>
      <c r="BI1271" s="854"/>
      <c r="BJ1271" s="857" t="e">
        <f aca="false">BJ1270+(BJ1276*BJ1273)</f>
        <v>#DIV/0!</v>
      </c>
      <c r="BK1271" s="857" t="e">
        <f aca="false">BK1270+(BK1276*BJ1273)</f>
        <v>#DIV/0!</v>
      </c>
      <c r="BL1271" s="628"/>
      <c r="BM1271" s="857" t="e">
        <f aca="false">BM1270+(BM1276*BM1273)</f>
        <v>#DIV/0!</v>
      </c>
      <c r="BN1271" s="857" t="e">
        <f aca="false">BN1270+(BN1276*BM1273)</f>
        <v>#DIV/0!</v>
      </c>
      <c r="BO1271" s="628"/>
      <c r="BP1271" s="857" t="e">
        <f aca="false">BP1270+(BP1276*BP1273)</f>
        <v>#DIV/0!</v>
      </c>
      <c r="BQ1271" s="857" t="e">
        <f aca="false">BQ1270+(BQ1276*BP1273)</f>
        <v>#DIV/0!</v>
      </c>
      <c r="BR1271" s="628"/>
      <c r="BS1271" s="857" t="e">
        <f aca="false">BS1270+(BS1276*BS1273)</f>
        <v>#DIV/0!</v>
      </c>
      <c r="BT1271" s="857" t="e">
        <f aca="false">BT1270+(BT1276*BS1273)</f>
        <v>#DIV/0!</v>
      </c>
      <c r="BU1271" s="628"/>
      <c r="BV1271" s="729"/>
    </row>
    <row r="1272" s="667" customFormat="true" ht="15" hidden="false" customHeight="false" outlineLevel="0" collapsed="false">
      <c r="A1272" s="846"/>
      <c r="B1272" s="847" t="s">
        <v>411</v>
      </c>
      <c r="C1272" s="858"/>
      <c r="D1272" s="893"/>
      <c r="E1272" s="893"/>
      <c r="F1272" s="893"/>
      <c r="G1272" s="893"/>
      <c r="H1272" s="893"/>
      <c r="I1272" s="893"/>
      <c r="J1272" s="893"/>
      <c r="K1272" s="893"/>
      <c r="L1272" s="628"/>
      <c r="M1272" s="628"/>
      <c r="N1272" s="810"/>
      <c r="O1272" s="810"/>
      <c r="P1272" s="810"/>
      <c r="Q1272" s="810"/>
      <c r="R1272" s="854" t="s">
        <v>98</v>
      </c>
      <c r="S1272" s="855" t="e">
        <f aca="false">IF($Y1272="Y",MIN(S1250:S1269),S1270-$V1272*S1274)</f>
        <v>#DIV/0!</v>
      </c>
      <c r="T1272" s="855" t="e">
        <f aca="false">IF($Y1272="Y",MIN(T1250:T1269),T1270-$V1272*T1274)</f>
        <v>#DIV/0!</v>
      </c>
      <c r="U1272" s="855" t="e">
        <f aca="false">IF($Y1272="Y",MIN(U1250:U1269),U1270-$V1272*U1274)</f>
        <v>#DIV/0!</v>
      </c>
      <c r="V1272" s="856" t="n">
        <v>1</v>
      </c>
      <c r="W1272" s="669" t="s">
        <v>364</v>
      </c>
      <c r="X1272" s="628"/>
      <c r="Y1272" s="859" t="s">
        <v>166</v>
      </c>
      <c r="Z1272" s="914"/>
      <c r="AP1272" s="729"/>
      <c r="AQ1272" s="628"/>
      <c r="AR1272" s="628"/>
      <c r="AS1272" s="628"/>
      <c r="AT1272" s="854" t="s">
        <v>98</v>
      </c>
      <c r="AU1272" s="857" t="e">
        <f aca="false">AU1270-(AU1276*AU1274)</f>
        <v>#REF!</v>
      </c>
      <c r="AV1272" s="857" t="e">
        <f aca="false">AV1270-(AV1276*AU1274)</f>
        <v>#REF!</v>
      </c>
      <c r="AW1272" s="628"/>
      <c r="AX1272" s="857" t="e">
        <f aca="false">AX1270-(AX1276*AX1274)</f>
        <v>#REF!</v>
      </c>
      <c r="AY1272" s="857" t="e">
        <f aca="false">AY1270-(AY1276*AX1274)</f>
        <v>#REF!</v>
      </c>
      <c r="AZ1272" s="628"/>
      <c r="BA1272" s="857" t="e">
        <f aca="false">BA1270-(BA1276*BA1274)</f>
        <v>#REF!</v>
      </c>
      <c r="BB1272" s="857" t="e">
        <f aca="false">BB1270-(BB1276*BA1274)</f>
        <v>#REF!</v>
      </c>
      <c r="BC1272" s="628"/>
      <c r="BD1272" s="857" t="e">
        <f aca="false">BD1270-(BD1276*BD1274)</f>
        <v>#REF!</v>
      </c>
      <c r="BE1272" s="857" t="e">
        <f aca="false">BE1270-(BE1276*BD1274)</f>
        <v>#REF!</v>
      </c>
      <c r="BF1272" s="628"/>
      <c r="BG1272" s="857" t="e">
        <f aca="false">BG1270-(BG1276*BG1274)</f>
        <v>#REF!</v>
      </c>
      <c r="BH1272" s="857" t="e">
        <f aca="false">BH1270-(BH1276*BG1274)</f>
        <v>#REF!</v>
      </c>
      <c r="BI1272" s="854"/>
      <c r="BJ1272" s="857" t="e">
        <f aca="false">BJ1270-(BJ1276*BJ1274)</f>
        <v>#DIV/0!</v>
      </c>
      <c r="BK1272" s="857" t="e">
        <f aca="false">BK1270-(BK1276*BJ1274)</f>
        <v>#DIV/0!</v>
      </c>
      <c r="BL1272" s="628"/>
      <c r="BM1272" s="857" t="e">
        <f aca="false">BM1270-(BM1276*BM1274)</f>
        <v>#DIV/0!</v>
      </c>
      <c r="BN1272" s="857" t="e">
        <f aca="false">BN1270-(BN1276*BM1274)</f>
        <v>#DIV/0!</v>
      </c>
      <c r="BO1272" s="628"/>
      <c r="BP1272" s="857" t="e">
        <f aca="false">BP1270-(BP1276*BP1274)</f>
        <v>#DIV/0!</v>
      </c>
      <c r="BQ1272" s="857" t="e">
        <f aca="false">BQ1270-(BQ1276*BP1274)</f>
        <v>#DIV/0!</v>
      </c>
      <c r="BR1272" s="628"/>
      <c r="BS1272" s="857" t="e">
        <f aca="false">BS1270-(BS1276*BS1274)</f>
        <v>#DIV/0!</v>
      </c>
      <c r="BT1272" s="857" t="e">
        <f aca="false">BT1270-(BT1276*BS1274)</f>
        <v>#DIV/0!</v>
      </c>
      <c r="BU1272" s="628"/>
      <c r="BV1272" s="729"/>
    </row>
    <row r="1273" s="667" customFormat="true" ht="14.25" hidden="false" customHeight="false" outlineLevel="0" collapsed="false">
      <c r="A1273" s="846"/>
      <c r="B1273" s="846"/>
      <c r="C1273" s="858"/>
      <c r="D1273" s="893"/>
      <c r="E1273" s="893"/>
      <c r="F1273" s="893"/>
      <c r="G1273" s="893"/>
      <c r="H1273" s="893"/>
      <c r="I1273" s="893"/>
      <c r="J1273" s="893"/>
      <c r="K1273" s="893"/>
      <c r="L1273" s="810"/>
      <c r="M1273" s="810"/>
      <c r="N1273" s="810"/>
      <c r="O1273" s="810"/>
      <c r="P1273" s="810"/>
      <c r="Q1273" s="810"/>
      <c r="R1273" s="854" t="s">
        <v>365</v>
      </c>
      <c r="S1273" s="855" t="e">
        <f aca="false">IF((0.67*S1274)&gt;S1270,"no","yes")</f>
        <v>#DIV/0!</v>
      </c>
      <c r="T1273" s="855" t="e">
        <f aca="false">IF((0.67*T1274)&gt;T1270,"no","yes")</f>
        <v>#DIV/0!</v>
      </c>
      <c r="U1273" s="855" t="e">
        <f aca="false">IF((0.67*U1274)&gt;U1270,"no","yes")</f>
        <v>#DIV/0!</v>
      </c>
      <c r="V1273" s="810"/>
      <c r="W1273" s="810"/>
      <c r="X1273" s="810"/>
      <c r="Z1273" s="914"/>
      <c r="AP1273" s="729"/>
      <c r="AQ1273" s="810"/>
      <c r="AR1273" s="810"/>
      <c r="AS1273" s="861" t="s">
        <v>366</v>
      </c>
      <c r="AT1273" s="861"/>
      <c r="AU1273" s="856" t="n">
        <v>1</v>
      </c>
      <c r="AV1273" s="810"/>
      <c r="AW1273" s="810"/>
      <c r="AX1273" s="856" t="n">
        <v>1</v>
      </c>
      <c r="AY1273" s="810"/>
      <c r="AZ1273" s="810"/>
      <c r="BA1273" s="856" t="n">
        <v>1</v>
      </c>
      <c r="BB1273" s="810"/>
      <c r="BC1273" s="810"/>
      <c r="BD1273" s="856" t="n">
        <v>1</v>
      </c>
      <c r="BE1273" s="810"/>
      <c r="BF1273" s="810"/>
      <c r="BG1273" s="856" t="n">
        <v>1</v>
      </c>
      <c r="BH1273" s="810"/>
      <c r="BI1273" s="854"/>
      <c r="BJ1273" s="856" t="n">
        <v>1</v>
      </c>
      <c r="BK1273" s="810"/>
      <c r="BL1273" s="810"/>
      <c r="BM1273" s="856" t="n">
        <v>1</v>
      </c>
      <c r="BN1273" s="810"/>
      <c r="BO1273" s="810"/>
      <c r="BP1273" s="856" t="n">
        <v>1</v>
      </c>
      <c r="BQ1273" s="810"/>
      <c r="BR1273" s="810"/>
      <c r="BS1273" s="856" t="n">
        <v>1</v>
      </c>
      <c r="BT1273" s="810"/>
      <c r="BU1273" s="810"/>
      <c r="BV1273" s="729"/>
    </row>
    <row r="1274" s="667" customFormat="true" ht="14.25" hidden="false" customHeight="false" outlineLevel="0" collapsed="false">
      <c r="A1274" s="846"/>
      <c r="B1274" s="846"/>
      <c r="C1274" s="858"/>
      <c r="D1274" s="893"/>
      <c r="E1274" s="893"/>
      <c r="F1274" s="893"/>
      <c r="G1274" s="893"/>
      <c r="H1274" s="893"/>
      <c r="I1274" s="893"/>
      <c r="J1274" s="893"/>
      <c r="K1274" s="893"/>
      <c r="L1274" s="810"/>
      <c r="M1274" s="810"/>
      <c r="N1274" s="669"/>
      <c r="O1274" s="669"/>
      <c r="P1274" s="810"/>
      <c r="Q1274" s="810"/>
      <c r="R1274" s="854" t="s">
        <v>371</v>
      </c>
      <c r="S1274" s="855" t="e">
        <f aca="false">_xlfn.STDEV.P(S1250:S1269)</f>
        <v>#DIV/0!</v>
      </c>
      <c r="T1274" s="855" t="e">
        <f aca="false" t="array" ref="T1274:T1274">IF(S1278="Y",SQRT(SUM(IFERROR(O1250:O1269*(S1250:S1269-(T1270))^2,0))/((COUNTIFS(O1250:O1269,"&lt;&gt;"&amp;"")-1)/COUNTIFS(O1250:O1269,"&lt;&gt;"&amp;"")*SUM(O1250:O1269))),_xlfn.STDEV.P(T1250:T1269))</f>
        <v>#DIV/0!</v>
      </c>
      <c r="U1274" s="855" t="e">
        <f aca="false" t="array" ref="U1274:U1274">SQRT(SUM(IFERROR(O1250:O1269*(S1250:S1269-(U1270))^2,0))/((COUNTIFS(O1250:O1269,"&lt;&gt;"&amp;"")-1)/COUNTIFS(O1250:O1269,"&lt;&gt;"&amp;"")*SUM(O1250:O1269)))</f>
        <v>#DIV/0!</v>
      </c>
      <c r="V1274" s="810"/>
      <c r="W1274" s="810"/>
      <c r="X1274" s="810"/>
      <c r="Z1274" s="914"/>
      <c r="AP1274" s="729"/>
      <c r="AQ1274" s="810"/>
      <c r="AR1274" s="810"/>
      <c r="AS1274" s="861"/>
      <c r="AT1274" s="861"/>
      <c r="AU1274" s="856" t="n">
        <v>1</v>
      </c>
      <c r="AV1274" s="810"/>
      <c r="AW1274" s="810"/>
      <c r="AX1274" s="856" t="n">
        <v>1</v>
      </c>
      <c r="AY1274" s="810"/>
      <c r="AZ1274" s="810"/>
      <c r="BA1274" s="856" t="n">
        <v>1</v>
      </c>
      <c r="BB1274" s="810"/>
      <c r="BC1274" s="810"/>
      <c r="BD1274" s="856" t="n">
        <v>1</v>
      </c>
      <c r="BE1274" s="810"/>
      <c r="BF1274" s="810"/>
      <c r="BG1274" s="856" t="n">
        <v>1</v>
      </c>
      <c r="BH1274" s="810"/>
      <c r="BI1274" s="854"/>
      <c r="BJ1274" s="856" t="n">
        <v>1</v>
      </c>
      <c r="BK1274" s="810"/>
      <c r="BL1274" s="810"/>
      <c r="BM1274" s="856" t="n">
        <v>1</v>
      </c>
      <c r="BN1274" s="810"/>
      <c r="BO1274" s="810"/>
      <c r="BP1274" s="856" t="n">
        <v>1</v>
      </c>
      <c r="BQ1274" s="810"/>
      <c r="BR1274" s="810"/>
      <c r="BS1274" s="856" t="n">
        <v>1</v>
      </c>
      <c r="BT1274" s="810"/>
      <c r="BU1274" s="810"/>
      <c r="BV1274" s="729"/>
    </row>
    <row r="1275" s="667" customFormat="true" ht="15" hidden="false" customHeight="false" outlineLevel="0" collapsed="false">
      <c r="A1275" s="810"/>
      <c r="B1275" s="810"/>
      <c r="C1275" s="828"/>
      <c r="D1275" s="893"/>
      <c r="E1275" s="893"/>
      <c r="F1275" s="893"/>
      <c r="G1275" s="893"/>
      <c r="H1275" s="893"/>
      <c r="I1275" s="893"/>
      <c r="J1275" s="893"/>
      <c r="K1275" s="893"/>
      <c r="L1275" s="810"/>
      <c r="M1275" s="810"/>
      <c r="N1275" s="810"/>
      <c r="O1275" s="810"/>
      <c r="P1275" s="810"/>
      <c r="Q1275" s="810"/>
      <c r="R1275" s="863" t="s">
        <v>372</v>
      </c>
      <c r="S1275" s="864" t="n">
        <f aca="false">COUNTIF(S1250:S1269,"&gt;0")</f>
        <v>0</v>
      </c>
      <c r="T1275" s="864" t="n">
        <f aca="false">COUNTIF(T1250:T1269,"&gt;0")</f>
        <v>0</v>
      </c>
      <c r="U1275" s="865"/>
      <c r="V1275" s="866" t="s">
        <v>369</v>
      </c>
      <c r="W1275" s="810"/>
      <c r="X1275" s="810"/>
      <c r="Z1275" s="728"/>
      <c r="AP1275" s="729"/>
      <c r="AQ1275" s="810"/>
      <c r="AR1275" s="810"/>
      <c r="AS1275" s="810"/>
      <c r="AT1275" s="854" t="s">
        <v>365</v>
      </c>
      <c r="AU1275" s="857" t="e">
        <f aca="false">IF((0.67*AU1276)&gt;AU1270,"no","yes")</f>
        <v>#REF!</v>
      </c>
      <c r="AV1275" s="857" t="e">
        <f aca="false">IF((0.67*AV1276)&gt;AV1270,"no","yes")</f>
        <v>#REF!</v>
      </c>
      <c r="AW1275" s="810"/>
      <c r="AX1275" s="857" t="e">
        <f aca="false">IF((0.67*AX1276)&gt;AX1270,"no","yes")</f>
        <v>#REF!</v>
      </c>
      <c r="AY1275" s="857" t="e">
        <f aca="false">IF((0.67*AY1276)&gt;AY1270,"no","yes")</f>
        <v>#REF!</v>
      </c>
      <c r="AZ1275" s="810"/>
      <c r="BA1275" s="857" t="e">
        <f aca="false">IF((0.67*BA1276)&gt;BA1270,"no","yes")</f>
        <v>#REF!</v>
      </c>
      <c r="BB1275" s="857" t="e">
        <f aca="false">IF((0.67*BB1276)&gt;BB1270,"no","yes")</f>
        <v>#REF!</v>
      </c>
      <c r="BC1275" s="810"/>
      <c r="BD1275" s="857" t="e">
        <f aca="false">IF((0.67*BD1276)&gt;BD1270,"no","yes")</f>
        <v>#REF!</v>
      </c>
      <c r="BE1275" s="857" t="e">
        <f aca="false">IF((0.67*BE1276)&gt;BE1270,"no","yes")</f>
        <v>#REF!</v>
      </c>
      <c r="BF1275" s="810"/>
      <c r="BG1275" s="857" t="e">
        <f aca="false">IF((0.67*BG1276)&gt;BG1270,"no","yes")</f>
        <v>#REF!</v>
      </c>
      <c r="BH1275" s="857" t="e">
        <f aca="false">IF((0.67*BH1276)&gt;BH1270,"no","yes")</f>
        <v>#REF!</v>
      </c>
      <c r="BI1275" s="863"/>
      <c r="BJ1275" s="857" t="e">
        <f aca="false">IF((0.67*BJ1276)&gt;BJ1270,"no","yes")</f>
        <v>#DIV/0!</v>
      </c>
      <c r="BK1275" s="857" t="e">
        <f aca="false">IF((0.67*BK1276)&gt;BK1270,"no","yes")</f>
        <v>#DIV/0!</v>
      </c>
      <c r="BL1275" s="810"/>
      <c r="BM1275" s="857" t="e">
        <f aca="false">IF((0.67*BM1276)&gt;BM1270,"no","yes")</f>
        <v>#DIV/0!</v>
      </c>
      <c r="BN1275" s="857" t="e">
        <f aca="false">IF((0.67*BN1276)&gt;BN1270,"no","yes")</f>
        <v>#DIV/0!</v>
      </c>
      <c r="BO1275" s="810"/>
      <c r="BP1275" s="857" t="e">
        <f aca="false">IF((0.67*BP1276)&gt;BP1270,"no","yes")</f>
        <v>#DIV/0!</v>
      </c>
      <c r="BQ1275" s="857" t="e">
        <f aca="false">IF((0.67*BQ1276)&gt;BQ1270,"no","yes")</f>
        <v>#DIV/0!</v>
      </c>
      <c r="BR1275" s="810"/>
      <c r="BS1275" s="857" t="e">
        <f aca="false">IF((0.67*BS1276)&gt;BS1270,"no","yes")</f>
        <v>#DIV/0!</v>
      </c>
      <c r="BT1275" s="857" t="e">
        <f aca="false">IF((0.67*BT1276)&gt;BT1270,"no","yes")</f>
        <v>#DIV/0!</v>
      </c>
      <c r="BU1275" s="810"/>
      <c r="BV1275" s="729"/>
    </row>
    <row r="1276" s="667" customFormat="true" ht="14.25" hidden="false" customHeight="false" outlineLevel="0" collapsed="false">
      <c r="C1276" s="846"/>
      <c r="D1276" s="893"/>
      <c r="E1276" s="893"/>
      <c r="F1276" s="893"/>
      <c r="G1276" s="893"/>
      <c r="H1276" s="893"/>
      <c r="I1276" s="893"/>
      <c r="J1276" s="893"/>
      <c r="K1276" s="893"/>
      <c r="L1276" s="810"/>
      <c r="M1276" s="810"/>
      <c r="N1276" s="810"/>
      <c r="O1276" s="810"/>
      <c r="P1276" s="810"/>
      <c r="Q1276" s="810"/>
      <c r="R1276" s="810"/>
      <c r="S1276" s="1"/>
      <c r="T1276" s="916"/>
      <c r="U1276" s="916"/>
      <c r="V1276" s="894"/>
      <c r="W1276" s="895"/>
      <c r="X1276" s="896"/>
      <c r="Z1276" s="728"/>
      <c r="AP1276" s="729"/>
      <c r="AQ1276" s="810"/>
      <c r="AR1276" s="810"/>
      <c r="AS1276" s="810"/>
      <c r="AT1276" s="854" t="s">
        <v>371</v>
      </c>
      <c r="AU1276" s="857" t="e">
        <f aca="false">_xlfn.STDEV.P(AU1250:AU1269)</f>
        <v>#REF!</v>
      </c>
      <c r="AV1276" s="857" t="e">
        <f aca="false">_xlfn.STDEV.P(AV1250:AV1269)</f>
        <v>#REF!</v>
      </c>
      <c r="AW1276" s="810"/>
      <c r="AX1276" s="857" t="e">
        <f aca="false">_xlfn.STDEV.P(AX1250:AX1269)</f>
        <v>#REF!</v>
      </c>
      <c r="AY1276" s="857" t="e">
        <f aca="false">_xlfn.STDEV.P(AY1250:AY1269)</f>
        <v>#REF!</v>
      </c>
      <c r="AZ1276" s="810"/>
      <c r="BA1276" s="857" t="e">
        <f aca="false">_xlfn.STDEV.P(BA1250:BA1269)</f>
        <v>#REF!</v>
      </c>
      <c r="BB1276" s="857" t="e">
        <f aca="false">_xlfn.STDEV.P(BB1250:BB1269)</f>
        <v>#REF!</v>
      </c>
      <c r="BC1276" s="810"/>
      <c r="BD1276" s="857" t="e">
        <f aca="false">_xlfn.STDEV.P(BD1250:BD1269)</f>
        <v>#REF!</v>
      </c>
      <c r="BE1276" s="857" t="e">
        <f aca="false">_xlfn.STDEV.P(BE1250:BE1269)</f>
        <v>#REF!</v>
      </c>
      <c r="BF1276" s="810"/>
      <c r="BG1276" s="857" t="e">
        <f aca="false">_xlfn.STDEV.P(BG1250:BG1269)</f>
        <v>#REF!</v>
      </c>
      <c r="BH1276" s="857" t="e">
        <f aca="false">_xlfn.STDEV.P(BH1250:BH1269)</f>
        <v>#REF!</v>
      </c>
      <c r="BI1276" s="810"/>
      <c r="BJ1276" s="857" t="e">
        <f aca="false">_xlfn.STDEV.P(BJ1250:BJ1269)</f>
        <v>#DIV/0!</v>
      </c>
      <c r="BK1276" s="857" t="e">
        <f aca="false">_xlfn.STDEV.P(BK1250:BK1269)</f>
        <v>#DIV/0!</v>
      </c>
      <c r="BL1276" s="810"/>
      <c r="BM1276" s="857" t="e">
        <f aca="false">_xlfn.STDEV.P(BM1250:BM1269)</f>
        <v>#DIV/0!</v>
      </c>
      <c r="BN1276" s="857" t="e">
        <f aca="false">_xlfn.STDEV.P(BN1250:BN1269)</f>
        <v>#DIV/0!</v>
      </c>
      <c r="BO1276" s="810"/>
      <c r="BP1276" s="857" t="e">
        <f aca="false">_xlfn.STDEV.P(BP1250:BP1269)</f>
        <v>#DIV/0!</v>
      </c>
      <c r="BQ1276" s="857" t="e">
        <f aca="false">_xlfn.STDEV.P(BQ1250:BQ1269)</f>
        <v>#DIV/0!</v>
      </c>
      <c r="BR1276" s="810"/>
      <c r="BS1276" s="857" t="e">
        <f aca="false">_xlfn.STDEV.P(BS1250:BS1269)</f>
        <v>#DIV/0!</v>
      </c>
      <c r="BT1276" s="857" t="e">
        <f aca="false">_xlfn.STDEV.P(BT1250:BT1269)</f>
        <v>#DIV/0!</v>
      </c>
      <c r="BV1276" s="729"/>
    </row>
    <row r="1277" s="667" customFormat="true" ht="15" hidden="false" customHeight="false" outlineLevel="0" collapsed="false">
      <c r="C1277" s="846"/>
      <c r="D1277" s="893"/>
      <c r="E1277" s="893"/>
      <c r="F1277" s="893"/>
      <c r="G1277" s="893"/>
      <c r="H1277" s="893"/>
      <c r="I1277" s="893"/>
      <c r="J1277" s="893"/>
      <c r="K1277" s="893"/>
      <c r="L1277" s="810"/>
      <c r="M1277" s="810"/>
      <c r="N1277" s="810"/>
      <c r="O1277" s="810"/>
      <c r="P1277" s="810"/>
      <c r="Q1277" s="810"/>
      <c r="R1277" s="810"/>
      <c r="S1277" s="944" t="s">
        <v>373</v>
      </c>
      <c r="T1277" s="838"/>
      <c r="U1277" s="810"/>
      <c r="V1277" s="897"/>
      <c r="W1277" s="898"/>
      <c r="X1277" s="899"/>
      <c r="Z1277" s="728"/>
      <c r="AP1277" s="729"/>
      <c r="AQ1277" s="810"/>
      <c r="AR1277" s="810"/>
      <c r="AS1277" s="810"/>
      <c r="AT1277" s="863" t="s">
        <v>372</v>
      </c>
      <c r="AU1277" s="868" t="n">
        <f aca="false">COUNTIF(AU1250:AU1269,"&gt;0")</f>
        <v>0</v>
      </c>
      <c r="AV1277" s="868" t="n">
        <f aca="false">COUNTIF(AV1250:AV1269,"&gt;0")</f>
        <v>0</v>
      </c>
      <c r="AW1277" s="810"/>
      <c r="AX1277" s="868" t="n">
        <f aca="false">COUNTIF(AX1250:AX1269,"&gt;0")</f>
        <v>0</v>
      </c>
      <c r="AY1277" s="868" t="n">
        <f aca="false">COUNTIF(AY1250:AY1269,"&gt;0")</f>
        <v>0</v>
      </c>
      <c r="AZ1277" s="810"/>
      <c r="BA1277" s="868" t="n">
        <f aca="false">COUNTIF(BA1250:BA1269,"&gt;0")</f>
        <v>0</v>
      </c>
      <c r="BB1277" s="868" t="n">
        <f aca="false">COUNTIF(BB1250:BB1269,"&gt;0")</f>
        <v>0</v>
      </c>
      <c r="BC1277" s="810"/>
      <c r="BD1277" s="868" t="n">
        <f aca="false">COUNTIF(BD1250:BD1269,"&gt;0")</f>
        <v>0</v>
      </c>
      <c r="BE1277" s="868" t="n">
        <f aca="false">COUNTIF(BE1250:BE1269,"&gt;0")</f>
        <v>0</v>
      </c>
      <c r="BF1277" s="810"/>
      <c r="BG1277" s="868" t="n">
        <f aca="false">COUNTIF(BG1250:BG1269,"&gt;0")</f>
        <v>0</v>
      </c>
      <c r="BH1277" s="868" t="n">
        <f aca="false">COUNTIF(BH1250:BH1269,"&gt;0")</f>
        <v>0</v>
      </c>
      <c r="BI1277" s="810"/>
      <c r="BJ1277" s="868" t="n">
        <f aca="false">COUNTIF(BJ1250:BJ1269,"&gt;0")</f>
        <v>0</v>
      </c>
      <c r="BK1277" s="868" t="n">
        <f aca="false">COUNTIF(BK1250:BK1269,"&gt;0")</f>
        <v>0</v>
      </c>
      <c r="BL1277" s="810"/>
      <c r="BM1277" s="868" t="n">
        <f aca="false">COUNTIF(BM1250:BM1269,"&gt;0")</f>
        <v>0</v>
      </c>
      <c r="BN1277" s="868" t="n">
        <f aca="false">COUNTIF(BN1250:BN1269,"&gt;0")</f>
        <v>0</v>
      </c>
      <c r="BO1277" s="810"/>
      <c r="BP1277" s="868" t="n">
        <f aca="false">COUNTIF(BP1250:BP1269,"&gt;0")</f>
        <v>0</v>
      </c>
      <c r="BQ1277" s="868" t="n">
        <f aca="false">COUNTIF(BQ1250:BQ1269,"&gt;0")</f>
        <v>0</v>
      </c>
      <c r="BR1277" s="810"/>
      <c r="BS1277" s="868" t="n">
        <f aca="false">COUNTIF(BS1250:BS1269,"&gt;0")</f>
        <v>0</v>
      </c>
      <c r="BT1277" s="868" t="n">
        <f aca="false">COUNTIF(BT1250:BT1269,"&gt;0")</f>
        <v>0</v>
      </c>
      <c r="BV1277" s="729"/>
    </row>
    <row r="1278" s="667" customFormat="true" ht="14.25" hidden="false" customHeight="false" outlineLevel="0" collapsed="false">
      <c r="C1278" s="846"/>
      <c r="D1278" s="893"/>
      <c r="E1278" s="893"/>
      <c r="F1278" s="893"/>
      <c r="G1278" s="893"/>
      <c r="H1278" s="893"/>
      <c r="I1278" s="893"/>
      <c r="J1278" s="893"/>
      <c r="K1278" s="893"/>
      <c r="L1278" s="810"/>
      <c r="M1278" s="810"/>
      <c r="N1278" s="810"/>
      <c r="O1278" s="810"/>
      <c r="P1278" s="810"/>
      <c r="Q1278" s="810"/>
      <c r="R1278" s="810"/>
      <c r="S1278" s="925" t="s">
        <v>166</v>
      </c>
      <c r="T1278" s="838"/>
      <c r="U1278" s="810"/>
      <c r="V1278" s="897"/>
      <c r="W1278" s="898"/>
      <c r="X1278" s="899"/>
      <c r="Z1278" s="728"/>
      <c r="AP1278" s="729"/>
      <c r="AT1278" s="905"/>
      <c r="BV1278" s="729"/>
    </row>
    <row r="1279" s="667" customFormat="true" ht="14.25" hidden="false" customHeight="false" outlineLevel="0" collapsed="false">
      <c r="C1279" s="846"/>
      <c r="D1279" s="893"/>
      <c r="E1279" s="893"/>
      <c r="F1279" s="893"/>
      <c r="G1279" s="893"/>
      <c r="H1279" s="893"/>
      <c r="I1279" s="893"/>
      <c r="J1279" s="893"/>
      <c r="K1279" s="893"/>
      <c r="L1279" s="810"/>
      <c r="M1279" s="810"/>
      <c r="N1279" s="810"/>
      <c r="O1279" s="810"/>
      <c r="P1279" s="810"/>
      <c r="Q1279" s="810"/>
      <c r="R1279" s="810"/>
      <c r="S1279" s="810"/>
      <c r="T1279" s="838"/>
      <c r="U1279" s="810"/>
      <c r="V1279" s="902"/>
      <c r="W1279" s="903"/>
      <c r="X1279" s="904"/>
      <c r="Z1279" s="728"/>
      <c r="AP1279" s="729"/>
      <c r="AT1279" s="905"/>
      <c r="BV1279" s="729"/>
    </row>
    <row r="1280" s="667" customFormat="true" ht="26.25" hidden="false" customHeight="true" outlineLevel="0" collapsed="false">
      <c r="A1280" s="862" t="str">
        <f aca="false">HYPERLINK("#"&amp;"'"&amp;A$1&amp;"'!a1","Back to top")</f>
        <v>Back to top</v>
      </c>
      <c r="B1280" s="862"/>
      <c r="C1280" s="810"/>
      <c r="D1280" s="893"/>
      <c r="E1280" s="893"/>
      <c r="F1280" s="893"/>
      <c r="G1280" s="893"/>
      <c r="H1280" s="893"/>
      <c r="I1280" s="893"/>
      <c r="J1280" s="893"/>
      <c r="K1280" s="893"/>
      <c r="T1280" s="708"/>
      <c r="U1280" s="810"/>
      <c r="V1280" s="810"/>
      <c r="W1280" s="810"/>
      <c r="X1280" s="810"/>
      <c r="Z1280" s="728"/>
      <c r="AP1280" s="805"/>
      <c r="AQ1280" s="927"/>
      <c r="AR1280" s="927"/>
      <c r="AS1280" s="921"/>
      <c r="AT1280" s="921"/>
      <c r="AU1280" s="921"/>
      <c r="AV1280" s="921"/>
      <c r="AW1280" s="921"/>
      <c r="AX1280" s="921"/>
      <c r="AY1280" s="921"/>
      <c r="AZ1280" s="921"/>
      <c r="BA1280" s="921"/>
      <c r="BB1280" s="921"/>
      <c r="BC1280" s="921"/>
      <c r="BD1280" s="921"/>
      <c r="BE1280" s="921"/>
      <c r="BF1280" s="921"/>
      <c r="BG1280" s="921"/>
      <c r="BH1280" s="921"/>
      <c r="BI1280" s="921"/>
      <c r="BJ1280" s="921"/>
      <c r="BK1280" s="921"/>
      <c r="BL1280" s="921"/>
      <c r="BM1280" s="921"/>
      <c r="BN1280" s="921"/>
      <c r="BO1280" s="921"/>
      <c r="BP1280" s="921"/>
      <c r="BQ1280" s="921"/>
      <c r="BR1280" s="921"/>
      <c r="BS1280" s="921"/>
      <c r="BT1280" s="921"/>
      <c r="BU1280" s="921"/>
      <c r="BV1280" s="805"/>
    </row>
    <row r="1281" s="667" customFormat="true" ht="14.25" hidden="false" customHeight="false" outlineLevel="0" collapsed="false">
      <c r="T1281" s="708"/>
      <c r="U1281" s="708"/>
      <c r="V1281" s="708"/>
      <c r="Z1281" s="728"/>
      <c r="AP1281" s="729"/>
      <c r="AQ1281" s="905"/>
      <c r="AR1281" s="905"/>
      <c r="AS1281" s="905"/>
      <c r="AT1281" s="905"/>
      <c r="AU1281" s="905"/>
      <c r="AV1281" s="905"/>
      <c r="AW1281" s="905"/>
      <c r="AX1281" s="905"/>
      <c r="AY1281" s="905"/>
      <c r="AZ1281" s="905"/>
      <c r="BA1281" s="905"/>
      <c r="BB1281" s="905"/>
      <c r="BC1281" s="905"/>
      <c r="BD1281" s="905"/>
      <c r="BE1281" s="905"/>
      <c r="BF1281" s="905"/>
      <c r="BG1281" s="905"/>
      <c r="BH1281" s="905"/>
      <c r="BI1281" s="905"/>
      <c r="BJ1281" s="905"/>
      <c r="BK1281" s="905"/>
      <c r="BL1281" s="905"/>
      <c r="BM1281" s="905"/>
      <c r="BN1281" s="905"/>
      <c r="BO1281" s="905"/>
      <c r="BP1281" s="905"/>
      <c r="BQ1281" s="905"/>
      <c r="BR1281" s="905"/>
      <c r="BS1281" s="905"/>
      <c r="BT1281" s="905"/>
      <c r="BU1281" s="905"/>
      <c r="BV1281" s="729"/>
    </row>
    <row r="1282" s="667" customFormat="true" ht="14.25" hidden="false" customHeight="false" outlineLevel="0" collapsed="false">
      <c r="T1282" s="708"/>
      <c r="U1282" s="708"/>
      <c r="V1282" s="708"/>
      <c r="W1282" s="708"/>
      <c r="Z1282" s="728"/>
      <c r="AP1282" s="729"/>
      <c r="AQ1282" s="905"/>
      <c r="AR1282" s="905"/>
      <c r="AS1282" s="905"/>
      <c r="AT1282" s="905"/>
      <c r="AU1282" s="905"/>
      <c r="AV1282" s="905"/>
      <c r="AW1282" s="905"/>
      <c r="AX1282" s="905"/>
      <c r="AY1282" s="905"/>
      <c r="AZ1282" s="905"/>
      <c r="BA1282" s="905"/>
      <c r="BB1282" s="905"/>
      <c r="BC1282" s="905"/>
      <c r="BD1282" s="905"/>
      <c r="BE1282" s="905"/>
      <c r="BF1282" s="905"/>
      <c r="BG1282" s="905"/>
      <c r="BH1282" s="905"/>
      <c r="BI1282" s="905"/>
      <c r="BJ1282" s="905"/>
      <c r="BK1282" s="905"/>
      <c r="BL1282" s="905"/>
      <c r="BM1282" s="905"/>
      <c r="BN1282" s="905"/>
      <c r="BO1282" s="905"/>
      <c r="BP1282" s="905"/>
      <c r="BQ1282" s="905"/>
      <c r="BR1282" s="905"/>
      <c r="BS1282" s="905"/>
      <c r="BT1282" s="905"/>
      <c r="BU1282" s="905"/>
      <c r="BV1282" s="729"/>
    </row>
    <row r="1283" s="600" customFormat="true" ht="15.75" hidden="false" customHeight="false" outlineLevel="0" collapsed="false">
      <c r="A1283" s="800" t="n">
        <f aca="false">1+A1247</f>
        <v>35</v>
      </c>
      <c r="B1283" s="800"/>
      <c r="C1283" s="801" t="s">
        <v>674</v>
      </c>
      <c r="D1283" s="881"/>
      <c r="E1283" s="881"/>
      <c r="F1283" s="881"/>
      <c r="G1283" s="881"/>
      <c r="H1283" s="881"/>
      <c r="K1283" s="881"/>
      <c r="L1283" s="881"/>
      <c r="M1283" s="802"/>
      <c r="N1283" s="802"/>
      <c r="O1283" s="802"/>
      <c r="T1283" s="883"/>
      <c r="U1283" s="883"/>
      <c r="Z1283" s="883"/>
      <c r="AQ1283" s="771" t="n">
        <f aca="false">A1283</f>
        <v>35</v>
      </c>
      <c r="AR1283" s="771" t="str">
        <f aca="false">C1283</f>
        <v>VARIABLE35</v>
      </c>
      <c r="AT1283" s="883"/>
    </row>
    <row r="1284" s="667" customFormat="true" ht="15" hidden="false" customHeight="false" outlineLevel="0" collapsed="false">
      <c r="A1284" s="884"/>
      <c r="B1284" s="884"/>
      <c r="C1284" s="884"/>
      <c r="D1284" s="785"/>
      <c r="E1284" s="785"/>
      <c r="F1284" s="785"/>
      <c r="G1284" s="785"/>
      <c r="H1284" s="785"/>
      <c r="K1284" s="785"/>
      <c r="L1284" s="785"/>
      <c r="M1284" s="810"/>
      <c r="N1284" s="810"/>
      <c r="O1284" s="810"/>
      <c r="T1284" s="708"/>
      <c r="U1284" s="708"/>
      <c r="Z1284" s="728"/>
      <c r="AP1284" s="729"/>
      <c r="AQ1284" s="628"/>
      <c r="AR1284" s="628"/>
      <c r="AS1284" s="628"/>
      <c r="AT1284" s="628"/>
      <c r="AU1284" s="809" t="e">
        <f aca="false">IF($AT$44="Region",'Advanced Controls'!$A$59,#REF!)</f>
        <v>#REF!</v>
      </c>
      <c r="AV1284" s="809"/>
      <c r="AW1284" s="628"/>
      <c r="AX1284" s="809" t="e">
        <f aca="false">IF($AT$44="Region",'Advanced Controls'!$A$60,#REF!)</f>
        <v>#REF!</v>
      </c>
      <c r="AY1284" s="809"/>
      <c r="AZ1284" s="628"/>
      <c r="BA1284" s="809" t="e">
        <f aca="false">IF($AT$44="Region",'Advanced Controls'!$A$61,#REF!)</f>
        <v>#REF!</v>
      </c>
      <c r="BB1284" s="809"/>
      <c r="BC1284" s="628"/>
      <c r="BD1284" s="809" t="e">
        <f aca="false">IF($AT$44="Region",'Advanced Controls'!$A$62,#REF!)</f>
        <v>#REF!</v>
      </c>
      <c r="BE1284" s="809"/>
      <c r="BF1284" s="628"/>
      <c r="BG1284" s="809" t="e">
        <f aca="false">IF($AT$44="Region",'Advanced Controls'!$A$63,#REF!)</f>
        <v>#REF!</v>
      </c>
      <c r="BH1284" s="809"/>
      <c r="BI1284" s="628"/>
      <c r="BJ1284" s="809" t="s">
        <v>80</v>
      </c>
      <c r="BK1284" s="809"/>
      <c r="BL1284" s="628"/>
      <c r="BM1284" s="809" t="s">
        <v>81</v>
      </c>
      <c r="BN1284" s="809"/>
      <c r="BO1284" s="628"/>
      <c r="BP1284" s="809" t="s">
        <v>82</v>
      </c>
      <c r="BQ1284" s="809"/>
      <c r="BR1284" s="628"/>
      <c r="BS1284" s="809" t="s">
        <v>83</v>
      </c>
      <c r="BT1284" s="809"/>
      <c r="BU1284" s="628"/>
      <c r="BV1284" s="729"/>
    </row>
    <row r="1285" s="667" customFormat="true" ht="45.75" hidden="false" customHeight="false" outlineLevel="0" collapsed="false">
      <c r="A1285" s="848" t="s">
        <v>329</v>
      </c>
      <c r="B1285" s="812" t="s">
        <v>104</v>
      </c>
      <c r="C1285" s="816" t="s">
        <v>330</v>
      </c>
      <c r="D1285" s="907" t="s">
        <v>331</v>
      </c>
      <c r="E1285" s="907" t="s">
        <v>332</v>
      </c>
      <c r="F1285" s="816" t="s">
        <v>333</v>
      </c>
      <c r="G1285" s="815" t="s">
        <v>326</v>
      </c>
      <c r="H1285" s="816" t="s">
        <v>334</v>
      </c>
      <c r="I1285" s="816" t="s">
        <v>335</v>
      </c>
      <c r="J1285" s="816" t="s">
        <v>336</v>
      </c>
      <c r="K1285" s="908" t="s">
        <v>337</v>
      </c>
      <c r="L1285" s="818" t="s">
        <v>338</v>
      </c>
      <c r="M1285" s="819" t="s">
        <v>339</v>
      </c>
      <c r="N1285" s="820" t="s">
        <v>340</v>
      </c>
      <c r="O1285" s="821" t="s">
        <v>341</v>
      </c>
      <c r="P1285" s="820" t="s">
        <v>342</v>
      </c>
      <c r="Q1285" s="807"/>
      <c r="R1285" s="822" t="s">
        <v>343</v>
      </c>
      <c r="S1285" s="823" t="s">
        <v>344</v>
      </c>
      <c r="T1285" s="824" t="s">
        <v>345</v>
      </c>
      <c r="U1285" s="823" t="s">
        <v>346</v>
      </c>
      <c r="V1285" s="825" t="s">
        <v>347</v>
      </c>
      <c r="W1285" s="807"/>
      <c r="X1285" s="807"/>
      <c r="Z1285" s="728"/>
      <c r="AP1285" s="729"/>
      <c r="AQ1285" s="807"/>
      <c r="AR1285" s="807"/>
      <c r="AS1285" s="825" t="s">
        <v>348</v>
      </c>
      <c r="AT1285" s="807"/>
      <c r="AU1285" s="826" t="s">
        <v>344</v>
      </c>
      <c r="AV1285" s="827" t="s">
        <v>345</v>
      </c>
      <c r="AW1285" s="807"/>
      <c r="AX1285" s="826" t="s">
        <v>344</v>
      </c>
      <c r="AY1285" s="827" t="s">
        <v>345</v>
      </c>
      <c r="AZ1285" s="807"/>
      <c r="BA1285" s="826" t="s">
        <v>344</v>
      </c>
      <c r="BB1285" s="827" t="s">
        <v>345</v>
      </c>
      <c r="BC1285" s="807"/>
      <c r="BD1285" s="826" t="s">
        <v>344</v>
      </c>
      <c r="BE1285" s="827" t="s">
        <v>345</v>
      </c>
      <c r="BF1285" s="807"/>
      <c r="BG1285" s="826" t="s">
        <v>344</v>
      </c>
      <c r="BH1285" s="827" t="s">
        <v>345</v>
      </c>
      <c r="BI1285" s="807"/>
      <c r="BJ1285" s="826" t="s">
        <v>344</v>
      </c>
      <c r="BK1285" s="827" t="s">
        <v>345</v>
      </c>
      <c r="BL1285" s="807"/>
      <c r="BM1285" s="826" t="s">
        <v>344</v>
      </c>
      <c r="BN1285" s="827" t="s">
        <v>345</v>
      </c>
      <c r="BO1285" s="807"/>
      <c r="BP1285" s="826" t="s">
        <v>344</v>
      </c>
      <c r="BQ1285" s="827" t="s">
        <v>345</v>
      </c>
      <c r="BR1285" s="807"/>
      <c r="BS1285" s="826" t="s">
        <v>344</v>
      </c>
      <c r="BT1285" s="827" t="s">
        <v>345</v>
      </c>
      <c r="BU1285" s="807"/>
      <c r="BV1285" s="729"/>
    </row>
    <row r="1286" s="667" customFormat="true" ht="15" hidden="false" customHeight="false" outlineLevel="0" collapsed="false">
      <c r="A1286" s="828" t="n">
        <v>1</v>
      </c>
      <c r="B1286" s="829" t="str">
        <f aca="false">CONCATENATE(E1286,": ",C1286)</f>
        <v>: </v>
      </c>
      <c r="C1286" s="831"/>
      <c r="D1286" s="831"/>
      <c r="E1286" s="831"/>
      <c r="F1286" s="871"/>
      <c r="G1286" s="831"/>
      <c r="H1286" s="832"/>
      <c r="I1286" s="830"/>
      <c r="J1286" s="830"/>
      <c r="K1286" s="834"/>
      <c r="L1286" s="834"/>
      <c r="M1286" s="835"/>
      <c r="N1286" s="837"/>
      <c r="O1286" s="837"/>
      <c r="P1286" s="833"/>
      <c r="Q1286" s="838"/>
      <c r="R1286" s="839"/>
      <c r="S1286" s="840" t="str">
        <f aca="false">IF(R1286="Y","",IF(AND(M1286="",K1286=""),"",IF(M1286="",K1286,M1286)))</f>
        <v/>
      </c>
      <c r="T1286" s="841" t="str">
        <f aca="false">IF(S1286="","",IF($S$1314="Y",U1286,IF(S1286&gt;=$S$1306-$AB$35*$S$1310,IF(S1286&lt;=$S$1306+$AB$35*$S$1310,S1286,""),"")))</f>
        <v/>
      </c>
      <c r="U1286" s="840" t="str">
        <f aca="false">IF(R1286="Y","",IF(AND(M1286="",K1286=""),"",IF(M1286="",K1286*O1286,M1286*O1286)))</f>
        <v/>
      </c>
      <c r="V1286" s="842" t="str">
        <f aca="false">IF(AND(N1286="",L1286=""),"",IF(N1286="",L1286,N1286))</f>
        <v/>
      </c>
      <c r="W1286" s="628"/>
      <c r="X1286" s="628"/>
      <c r="Z1286" s="728"/>
      <c r="AP1286" s="729"/>
      <c r="AQ1286" s="628"/>
      <c r="AR1286" s="628"/>
      <c r="AS1286" s="843" t="str">
        <f aca="false">$U1286</f>
        <v/>
      </c>
      <c r="AT1286" s="628"/>
      <c r="AU1286" s="843" t="e">
        <f aca="false">IF($AT$44="region",IF($E1286=AU$762,$S1286,""),IF($G1286=AU$762,$S1286,""))</f>
        <v>#REF!</v>
      </c>
      <c r="AV1286" s="843" t="e">
        <f aca="false">IF($AT$44="Region",IF($E1286=AU$762,$T1286,""),IF($G1286=AU$762,$T1286,""))</f>
        <v>#REF!</v>
      </c>
      <c r="AW1286" s="628"/>
      <c r="AX1286" s="843" t="e">
        <f aca="false">IF($AT$44="region",IF($E1286=AX$762,$S1286,""),IF($G1286=AX$762,$S1286,""))</f>
        <v>#REF!</v>
      </c>
      <c r="AY1286" s="843" t="e">
        <f aca="false">IF($AT$44="Region",IF($E1286=AX$762,$T1286,""),IF($G1286=AX$762,$T1286,""))</f>
        <v>#REF!</v>
      </c>
      <c r="AZ1286" s="628"/>
      <c r="BA1286" s="843" t="e">
        <f aca="false">IF($AT$44="region",IF($E1286=BA$762,$S1286,""),IF($G1286=BA$762,$S1286,""))</f>
        <v>#REF!</v>
      </c>
      <c r="BB1286" s="843" t="e">
        <f aca="false">IF($AT$44="Region",IF($E1286=BA$762,$T1286,""),IF($G1286=BA$762,$T1286,""))</f>
        <v>#REF!</v>
      </c>
      <c r="BC1286" s="628"/>
      <c r="BD1286" s="843" t="e">
        <f aca="false">IF($AT$44="region",IF($E1286=BD$762,$S1286,""),IF($G1286=BD$762,$S1286,""))</f>
        <v>#REF!</v>
      </c>
      <c r="BE1286" s="843" t="e">
        <f aca="false">IF($AT$44="Region",IF($E1286=BD$762,$T1286,""),IF($G1286=BD$762,$T1286,""))</f>
        <v>#REF!</v>
      </c>
      <c r="BF1286" s="628"/>
      <c r="BG1286" s="843" t="e">
        <f aca="false">IF($AT$44="region",IF($E1286=BG$762,$S1286,""),IF($G1286=BG$762,$S1286,""))</f>
        <v>#REF!</v>
      </c>
      <c r="BH1286" s="843" t="e">
        <f aca="false">IF($AT$44="Region",IF($E1286=BG$762,$T1286,""),IF($G1286=BG$762,$T1286,""))</f>
        <v>#REF!</v>
      </c>
      <c r="BI1286" s="628"/>
      <c r="BJ1286" s="843" t="str">
        <f aca="false">IF($E1286=$BJ$47,S1286,"")</f>
        <v/>
      </c>
      <c r="BK1286" s="843" t="str">
        <f aca="false">IF($E1286=$BJ$47,T1286,"")</f>
        <v/>
      </c>
      <c r="BL1286" s="628"/>
      <c r="BM1286" s="843" t="str">
        <f aca="false">IF($E1286=$BM$47,S1286,"")</f>
        <v/>
      </c>
      <c r="BN1286" s="843" t="str">
        <f aca="false">IF($E1286=$BM$47,T1286,"")</f>
        <v/>
      </c>
      <c r="BO1286" s="628"/>
      <c r="BP1286" s="843" t="str">
        <f aca="false">IF($E1286=$BP$47,S1286,"")</f>
        <v/>
      </c>
      <c r="BQ1286" s="843" t="str">
        <f aca="false">IF($E1286=$BP$47,T1286,"")</f>
        <v/>
      </c>
      <c r="BR1286" s="628"/>
      <c r="BS1286" s="843" t="str">
        <f aca="false">IF($E1286=$BS$47,S1286,"")</f>
        <v/>
      </c>
      <c r="BT1286" s="843" t="str">
        <f aca="false">IF($E1286=$BS$47,T1286,"")</f>
        <v/>
      </c>
      <c r="BU1286" s="628"/>
      <c r="BV1286" s="729"/>
    </row>
    <row r="1287" s="667" customFormat="true" ht="15" hidden="false" customHeight="false" outlineLevel="0" collapsed="false">
      <c r="A1287" s="828" t="n">
        <v>2</v>
      </c>
      <c r="B1287" s="829" t="str">
        <f aca="false">CONCATENATE(E1287,": ",C1287)</f>
        <v>: </v>
      </c>
      <c r="C1287" s="831"/>
      <c r="D1287" s="831"/>
      <c r="E1287" s="831"/>
      <c r="F1287" s="831"/>
      <c r="G1287" s="831"/>
      <c r="H1287" s="832"/>
      <c r="I1287" s="830"/>
      <c r="J1287" s="830"/>
      <c r="K1287" s="837"/>
      <c r="L1287" s="834"/>
      <c r="M1287" s="835"/>
      <c r="N1287" s="837"/>
      <c r="O1287" s="837"/>
      <c r="P1287" s="833"/>
      <c r="Q1287" s="838"/>
      <c r="R1287" s="839"/>
      <c r="S1287" s="840" t="str">
        <f aca="false">IF(R1287="Y","",IF(AND(M1287="",K1287=""),"",IF(M1287="",K1287,M1287)))</f>
        <v/>
      </c>
      <c r="T1287" s="841" t="str">
        <f aca="false">IF(S1287="","",IF($S$1314="Y",U1287,IF(S1287&gt;=$S$1306-$AB$35*$S$1310,IF(S1287&lt;=$S$1306+$AB$35*$S$1310,S1287,""),"")))</f>
        <v/>
      </c>
      <c r="U1287" s="840" t="str">
        <f aca="false">IF(R1287="Y","",IF(AND(M1287="",K1287=""),"",IF(M1287="",K1287*O1287,M1287*O1287)))</f>
        <v/>
      </c>
      <c r="V1287" s="842" t="str">
        <f aca="false">IF(AND(N1287="",L1287=""),"",IF(N1287="",L1287,N1287))</f>
        <v/>
      </c>
      <c r="W1287" s="628"/>
      <c r="X1287" s="628"/>
      <c r="Z1287" s="728"/>
      <c r="AP1287" s="729"/>
      <c r="AQ1287" s="628"/>
      <c r="AR1287" s="628"/>
      <c r="AS1287" s="844"/>
      <c r="AT1287" s="628"/>
      <c r="AU1287" s="843" t="e">
        <f aca="false">IF($AT$44="region",IF($E1287=AU$762,$S1287,""),IF($G1287=AU$762,$S1287,""))</f>
        <v>#REF!</v>
      </c>
      <c r="AV1287" s="843" t="e">
        <f aca="false">IF($AT$44="Region",IF($E1287=AU$762,$T1287,""),IF($G1287=AU$762,$T1287,""))</f>
        <v>#REF!</v>
      </c>
      <c r="AW1287" s="628"/>
      <c r="AX1287" s="843" t="e">
        <f aca="false">IF($AT$44="region",IF($E1287=AX$762,$S1287,""),IF($G1287=AX$762,$S1287,""))</f>
        <v>#REF!</v>
      </c>
      <c r="AY1287" s="843" t="e">
        <f aca="false">IF($AT$44="Region",IF($E1287=AX$762,$T1287,""),IF($G1287=AX$762,$T1287,""))</f>
        <v>#REF!</v>
      </c>
      <c r="AZ1287" s="628"/>
      <c r="BA1287" s="843" t="e">
        <f aca="false">IF($AT$44="region",IF($E1287=BA$762,$S1287,""),IF($G1287=BA$762,$S1287,""))</f>
        <v>#REF!</v>
      </c>
      <c r="BB1287" s="843" t="e">
        <f aca="false">IF($AT$44="Region",IF($E1287=BA$762,$T1287,""),IF($G1287=BA$762,$T1287,""))</f>
        <v>#REF!</v>
      </c>
      <c r="BC1287" s="628"/>
      <c r="BD1287" s="843" t="e">
        <f aca="false">IF($AT$44="region",IF($E1287=BD$762,$S1287,""),IF($G1287=BD$762,$S1287,""))</f>
        <v>#REF!</v>
      </c>
      <c r="BE1287" s="843" t="e">
        <f aca="false">IF($AT$44="Region",IF($E1287=BD$762,$T1287,""),IF($G1287=BD$762,$T1287,""))</f>
        <v>#REF!</v>
      </c>
      <c r="BF1287" s="628"/>
      <c r="BG1287" s="843" t="e">
        <f aca="false">IF($AT$44="region",IF($E1287=BG$762,$S1287,""),IF($G1287=BG$762,$S1287,""))</f>
        <v>#REF!</v>
      </c>
      <c r="BH1287" s="843" t="e">
        <f aca="false">IF($AT$44="Region",IF($E1287=BG$762,$T1287,""),IF($G1287=BG$762,$T1287,""))</f>
        <v>#REF!</v>
      </c>
      <c r="BI1287" s="628"/>
      <c r="BJ1287" s="843" t="str">
        <f aca="false">IF($E1287=$BJ$47,S1287,"")</f>
        <v/>
      </c>
      <c r="BK1287" s="843" t="str">
        <f aca="false">IF($E1287=$BJ$47,T1287,"")</f>
        <v/>
      </c>
      <c r="BL1287" s="628"/>
      <c r="BM1287" s="843" t="str">
        <f aca="false">IF($E1287=$BM$47,S1287,"")</f>
        <v/>
      </c>
      <c r="BN1287" s="843" t="str">
        <f aca="false">IF($E1287=$BM$47,T1287,"")</f>
        <v/>
      </c>
      <c r="BO1287" s="628"/>
      <c r="BP1287" s="843" t="str">
        <f aca="false">IF($E1287=$BP$47,S1287,"")</f>
        <v/>
      </c>
      <c r="BQ1287" s="843" t="str">
        <f aca="false">IF($E1287=$BP$47,T1287,"")</f>
        <v/>
      </c>
      <c r="BR1287" s="628"/>
      <c r="BS1287" s="843" t="str">
        <f aca="false">IF($E1287=$BS$47,S1287,"")</f>
        <v/>
      </c>
      <c r="BT1287" s="843" t="str">
        <f aca="false">IF($E1287=$BS$47,T1287,"")</f>
        <v/>
      </c>
      <c r="BU1287" s="628"/>
      <c r="BV1287" s="729"/>
    </row>
    <row r="1288" s="667" customFormat="true" ht="15" hidden="false" customHeight="false" outlineLevel="0" collapsed="false">
      <c r="A1288" s="828" t="n">
        <v>3</v>
      </c>
      <c r="B1288" s="829" t="str">
        <f aca="false">CONCATENATE(E1288,": ",C1288)</f>
        <v>: </v>
      </c>
      <c r="C1288" s="830"/>
      <c r="D1288" s="830"/>
      <c r="E1288" s="831"/>
      <c r="F1288" s="830"/>
      <c r="G1288" s="831"/>
      <c r="H1288" s="832"/>
      <c r="I1288" s="830"/>
      <c r="J1288" s="830"/>
      <c r="K1288" s="833"/>
      <c r="L1288" s="834"/>
      <c r="M1288" s="835"/>
      <c r="N1288" s="837"/>
      <c r="O1288" s="837"/>
      <c r="P1288" s="833"/>
      <c r="Q1288" s="838"/>
      <c r="R1288" s="839"/>
      <c r="S1288" s="840" t="str">
        <f aca="false">IF(R1288="Y","",IF(AND(M1288="",K1288=""),"",IF(M1288="",K1288,M1288)))</f>
        <v/>
      </c>
      <c r="T1288" s="841" t="str">
        <f aca="false">IF(S1288="","",IF($S$1314="Y",U1288,IF(S1288&gt;=$S$1306-$AB$35*$S$1310,IF(S1288&lt;=$S$1306+$AB$35*$S$1310,S1288,""),"")))</f>
        <v/>
      </c>
      <c r="U1288" s="840" t="str">
        <f aca="false">IF(R1288="Y","",IF(AND(M1288="",K1288=""),"",IF(M1288="",K1288*O1288,M1288*O1288)))</f>
        <v/>
      </c>
      <c r="V1288" s="842" t="str">
        <f aca="false">IF(AND(N1288="",L1288=""),"",IF(N1288="",L1288,N1288))</f>
        <v/>
      </c>
      <c r="W1288" s="628"/>
      <c r="X1288" s="628"/>
      <c r="Z1288" s="728"/>
      <c r="AP1288" s="729"/>
      <c r="AQ1288" s="628"/>
      <c r="AR1288" s="628"/>
      <c r="AS1288" s="810"/>
      <c r="AT1288" s="628"/>
      <c r="AU1288" s="843" t="e">
        <f aca="false">IF($AT$44="region",IF($E1288=AU$762,$S1288,""),IF($G1288=AU$762,$S1288,""))</f>
        <v>#REF!</v>
      </c>
      <c r="AV1288" s="843" t="e">
        <f aca="false">IF($AT$44="Region",IF($E1288=AU$762,$T1288,""),IF($G1288=AU$762,$T1288,""))</f>
        <v>#REF!</v>
      </c>
      <c r="AW1288" s="628"/>
      <c r="AX1288" s="843" t="e">
        <f aca="false">IF($AT$44="region",IF($E1288=AX$762,$S1288,""),IF($G1288=AX$762,$S1288,""))</f>
        <v>#REF!</v>
      </c>
      <c r="AY1288" s="843" t="e">
        <f aca="false">IF($AT$44="Region",IF($E1288=AX$762,$T1288,""),IF($G1288=AX$762,$T1288,""))</f>
        <v>#REF!</v>
      </c>
      <c r="AZ1288" s="628"/>
      <c r="BA1288" s="843" t="e">
        <f aca="false">IF($AT$44="region",IF($E1288=BA$762,$S1288,""),IF($G1288=BA$762,$S1288,""))</f>
        <v>#REF!</v>
      </c>
      <c r="BB1288" s="843" t="e">
        <f aca="false">IF($AT$44="Region",IF($E1288=BA$762,$T1288,""),IF($G1288=BA$762,$T1288,""))</f>
        <v>#REF!</v>
      </c>
      <c r="BC1288" s="628"/>
      <c r="BD1288" s="843" t="e">
        <f aca="false">IF($AT$44="region",IF($E1288=BD$762,$S1288,""),IF($G1288=BD$762,$S1288,""))</f>
        <v>#REF!</v>
      </c>
      <c r="BE1288" s="843" t="e">
        <f aca="false">IF($AT$44="Region",IF($E1288=BD$762,$T1288,""),IF($G1288=BD$762,$T1288,""))</f>
        <v>#REF!</v>
      </c>
      <c r="BF1288" s="628"/>
      <c r="BG1288" s="843" t="e">
        <f aca="false">IF($AT$44="region",IF($E1288=BG$762,$S1288,""),IF($G1288=BG$762,$S1288,""))</f>
        <v>#REF!</v>
      </c>
      <c r="BH1288" s="843" t="e">
        <f aca="false">IF($AT$44="Region",IF($E1288=BG$762,$T1288,""),IF($G1288=BG$762,$T1288,""))</f>
        <v>#REF!</v>
      </c>
      <c r="BI1288" s="628"/>
      <c r="BJ1288" s="843" t="str">
        <f aca="false">IF($E1288=$BJ$47,S1288,"")</f>
        <v/>
      </c>
      <c r="BK1288" s="843" t="str">
        <f aca="false">IF($E1288=$BJ$47,T1288,"")</f>
        <v/>
      </c>
      <c r="BL1288" s="628"/>
      <c r="BM1288" s="843" t="str">
        <f aca="false">IF($E1288=$BM$47,S1288,"")</f>
        <v/>
      </c>
      <c r="BN1288" s="843" t="str">
        <f aca="false">IF($E1288=$BM$47,T1288,"")</f>
        <v/>
      </c>
      <c r="BO1288" s="628"/>
      <c r="BP1288" s="843" t="str">
        <f aca="false">IF($E1288=$BP$47,S1288,"")</f>
        <v/>
      </c>
      <c r="BQ1288" s="843" t="str">
        <f aca="false">IF($E1288=$BP$47,T1288,"")</f>
        <v/>
      </c>
      <c r="BR1288" s="628"/>
      <c r="BS1288" s="843" t="str">
        <f aca="false">IF($E1288=$BS$47,S1288,"")</f>
        <v/>
      </c>
      <c r="BT1288" s="843" t="str">
        <f aca="false">IF($E1288=$BS$47,T1288,"")</f>
        <v/>
      </c>
      <c r="BU1288" s="628"/>
      <c r="BV1288" s="729"/>
    </row>
    <row r="1289" s="667" customFormat="true" ht="15" hidden="false" customHeight="false" outlineLevel="0" collapsed="false">
      <c r="A1289" s="828" t="n">
        <v>4</v>
      </c>
      <c r="B1289" s="829" t="str">
        <f aca="false">CONCATENATE(E1289,": ",C1289)</f>
        <v>: </v>
      </c>
      <c r="C1289" s="830"/>
      <c r="D1289" s="830"/>
      <c r="E1289" s="831"/>
      <c r="F1289" s="830"/>
      <c r="G1289" s="831"/>
      <c r="H1289" s="832"/>
      <c r="I1289" s="830"/>
      <c r="J1289" s="830"/>
      <c r="K1289" s="833"/>
      <c r="L1289" s="834"/>
      <c r="M1289" s="835"/>
      <c r="N1289" s="837"/>
      <c r="O1289" s="837"/>
      <c r="P1289" s="833"/>
      <c r="Q1289" s="838"/>
      <c r="R1289" s="839"/>
      <c r="S1289" s="840" t="str">
        <f aca="false">IF(R1289="Y","",IF(AND(M1289="",K1289=""),"",IF(M1289="",K1289,M1289)))</f>
        <v/>
      </c>
      <c r="T1289" s="841" t="str">
        <f aca="false">IF(S1289="","",IF($S$1314="Y",U1289,IF(S1289&gt;=$S$1306-$AB$35*$S$1310,IF(S1289&lt;=$S$1306+$AB$35*$S$1310,S1289,""),"")))</f>
        <v/>
      </c>
      <c r="U1289" s="840" t="str">
        <f aca="false">IF(R1289="Y","",IF(AND(M1289="",K1289=""),"",IF(M1289="",K1289*O1289,M1289*O1289)))</f>
        <v/>
      </c>
      <c r="V1289" s="842" t="str">
        <f aca="false">IF(AND(N1289="",L1289=""),"",IF(N1289="",L1289,N1289))</f>
        <v/>
      </c>
      <c r="W1289" s="628"/>
      <c r="X1289" s="628"/>
      <c r="Z1289" s="728"/>
      <c r="AP1289" s="729"/>
      <c r="AQ1289" s="628"/>
      <c r="AR1289" s="628"/>
      <c r="AS1289" s="844"/>
      <c r="AT1289" s="628"/>
      <c r="AU1289" s="843" t="e">
        <f aca="false">IF($AT$44="region",IF($E1289=AU$762,$S1289,""),IF($G1289=AU$762,$S1289,""))</f>
        <v>#REF!</v>
      </c>
      <c r="AV1289" s="843" t="e">
        <f aca="false">IF($AT$44="Region",IF($E1289=AU$762,$T1289,""),IF($G1289=AU$762,$T1289,""))</f>
        <v>#REF!</v>
      </c>
      <c r="AW1289" s="628"/>
      <c r="AX1289" s="843" t="e">
        <f aca="false">IF($AT$44="region",IF($E1289=AX$762,$S1289,""),IF($G1289=AX$762,$S1289,""))</f>
        <v>#REF!</v>
      </c>
      <c r="AY1289" s="843" t="e">
        <f aca="false">IF($AT$44="Region",IF($E1289=AX$762,$T1289,""),IF($G1289=AX$762,$T1289,""))</f>
        <v>#REF!</v>
      </c>
      <c r="AZ1289" s="628"/>
      <c r="BA1289" s="843" t="e">
        <f aca="false">IF($AT$44="region",IF($E1289=BA$762,$S1289,""),IF($G1289=BA$762,$S1289,""))</f>
        <v>#REF!</v>
      </c>
      <c r="BB1289" s="843" t="e">
        <f aca="false">IF($AT$44="Region",IF($E1289=BA$762,$T1289,""),IF($G1289=BA$762,$T1289,""))</f>
        <v>#REF!</v>
      </c>
      <c r="BC1289" s="628"/>
      <c r="BD1289" s="843" t="e">
        <f aca="false">IF($AT$44="region",IF($E1289=BD$762,$S1289,""),IF($G1289=BD$762,$S1289,""))</f>
        <v>#REF!</v>
      </c>
      <c r="BE1289" s="843" t="e">
        <f aca="false">IF($AT$44="Region",IF($E1289=BD$762,$T1289,""),IF($G1289=BD$762,$T1289,""))</f>
        <v>#REF!</v>
      </c>
      <c r="BF1289" s="628"/>
      <c r="BG1289" s="843" t="e">
        <f aca="false">IF($AT$44="region",IF($E1289=BG$762,$S1289,""),IF($G1289=BG$762,$S1289,""))</f>
        <v>#REF!</v>
      </c>
      <c r="BH1289" s="843" t="e">
        <f aca="false">IF($AT$44="Region",IF($E1289=BG$762,$T1289,""),IF($G1289=BG$762,$T1289,""))</f>
        <v>#REF!</v>
      </c>
      <c r="BI1289" s="628"/>
      <c r="BJ1289" s="843" t="str">
        <f aca="false">IF($E1289=$BJ$47,S1289,"")</f>
        <v/>
      </c>
      <c r="BK1289" s="843" t="str">
        <f aca="false">IF($E1289=$BJ$47,T1289,"")</f>
        <v/>
      </c>
      <c r="BL1289" s="628"/>
      <c r="BM1289" s="843" t="str">
        <f aca="false">IF($E1289=$BM$47,S1289,"")</f>
        <v/>
      </c>
      <c r="BN1289" s="843" t="str">
        <f aca="false">IF($E1289=$BM$47,T1289,"")</f>
        <v/>
      </c>
      <c r="BO1289" s="628"/>
      <c r="BP1289" s="843" t="str">
        <f aca="false">IF($E1289=$BP$47,S1289,"")</f>
        <v/>
      </c>
      <c r="BQ1289" s="843" t="str">
        <f aca="false">IF($E1289=$BP$47,T1289,"")</f>
        <v/>
      </c>
      <c r="BR1289" s="628"/>
      <c r="BS1289" s="843" t="str">
        <f aca="false">IF($E1289=$BS$47,S1289,"")</f>
        <v/>
      </c>
      <c r="BT1289" s="843" t="str">
        <f aca="false">IF($E1289=$BS$47,T1289,"")</f>
        <v/>
      </c>
      <c r="BU1289" s="628"/>
      <c r="BV1289" s="729"/>
    </row>
    <row r="1290" s="667" customFormat="true" ht="15" hidden="false" customHeight="false" outlineLevel="0" collapsed="false">
      <c r="A1290" s="828" t="n">
        <v>5</v>
      </c>
      <c r="B1290" s="829" t="str">
        <f aca="false">CONCATENATE(E1290,": ",C1290)</f>
        <v>: </v>
      </c>
      <c r="C1290" s="830"/>
      <c r="D1290" s="830"/>
      <c r="E1290" s="831"/>
      <c r="F1290" s="830"/>
      <c r="G1290" s="831"/>
      <c r="H1290" s="832"/>
      <c r="I1290" s="830"/>
      <c r="J1290" s="830"/>
      <c r="K1290" s="833"/>
      <c r="L1290" s="834"/>
      <c r="M1290" s="835"/>
      <c r="N1290" s="837"/>
      <c r="O1290" s="837"/>
      <c r="P1290" s="833"/>
      <c r="Q1290" s="838"/>
      <c r="R1290" s="839"/>
      <c r="S1290" s="840" t="str">
        <f aca="false">IF(R1290="Y","",IF(AND(M1290="",K1290=""),"",IF(M1290="",K1290,M1290)))</f>
        <v/>
      </c>
      <c r="T1290" s="841" t="str">
        <f aca="false">IF(S1290="","",IF($S$1314="Y",U1290,IF(S1290&gt;=$S$1306-$AB$35*$S$1310,IF(S1290&lt;=$S$1306+$AB$35*$S$1310,S1290,""),"")))</f>
        <v/>
      </c>
      <c r="U1290" s="840" t="str">
        <f aca="false">IF(R1290="Y","",IF(AND(M1290="",K1290=""),"",IF(M1290="",K1290*O1290,M1290*O1290)))</f>
        <v/>
      </c>
      <c r="V1290" s="842" t="str">
        <f aca="false">IF(AND(N1290="",L1290=""),"",IF(N1290="",L1290,N1290))</f>
        <v/>
      </c>
      <c r="W1290" s="628"/>
      <c r="X1290" s="628"/>
      <c r="Z1290" s="728"/>
      <c r="AP1290" s="729"/>
      <c r="AQ1290" s="628"/>
      <c r="AR1290" s="628"/>
      <c r="AS1290" s="844"/>
      <c r="AT1290" s="628"/>
      <c r="AU1290" s="843" t="e">
        <f aca="false">IF($AT$44="region",IF($E1290=AU$762,$S1290,""),IF($G1290=AU$762,$S1290,""))</f>
        <v>#REF!</v>
      </c>
      <c r="AV1290" s="843" t="e">
        <f aca="false">IF($AT$44="Region",IF($E1290=AU$762,$T1290,""),IF($G1290=AU$762,$T1290,""))</f>
        <v>#REF!</v>
      </c>
      <c r="AW1290" s="628"/>
      <c r="AX1290" s="843" t="e">
        <f aca="false">IF($AT$44="region",IF($E1290=AX$762,$S1290,""),IF($G1290=AX$762,$S1290,""))</f>
        <v>#REF!</v>
      </c>
      <c r="AY1290" s="843" t="e">
        <f aca="false">IF($AT$44="Region",IF($E1290=AX$762,$T1290,""),IF($G1290=AX$762,$T1290,""))</f>
        <v>#REF!</v>
      </c>
      <c r="AZ1290" s="628"/>
      <c r="BA1290" s="843" t="e">
        <f aca="false">IF($AT$44="region",IF($E1290=BA$762,$S1290,""),IF($G1290=BA$762,$S1290,""))</f>
        <v>#REF!</v>
      </c>
      <c r="BB1290" s="843" t="e">
        <f aca="false">IF($AT$44="Region",IF($E1290=BA$762,$T1290,""),IF($G1290=BA$762,$T1290,""))</f>
        <v>#REF!</v>
      </c>
      <c r="BC1290" s="628"/>
      <c r="BD1290" s="843" t="e">
        <f aca="false">IF($AT$44="region",IF($E1290=BD$762,$S1290,""),IF($G1290=BD$762,$S1290,""))</f>
        <v>#REF!</v>
      </c>
      <c r="BE1290" s="843" t="e">
        <f aca="false">IF($AT$44="Region",IF($E1290=BD$762,$T1290,""),IF($G1290=BD$762,$T1290,""))</f>
        <v>#REF!</v>
      </c>
      <c r="BF1290" s="628"/>
      <c r="BG1290" s="843" t="e">
        <f aca="false">IF($AT$44="region",IF($E1290=BG$762,$S1290,""),IF($G1290=BG$762,$S1290,""))</f>
        <v>#REF!</v>
      </c>
      <c r="BH1290" s="843" t="e">
        <f aca="false">IF($AT$44="Region",IF($E1290=BG$762,$T1290,""),IF($G1290=BG$762,$T1290,""))</f>
        <v>#REF!</v>
      </c>
      <c r="BI1290" s="628"/>
      <c r="BJ1290" s="843" t="str">
        <f aca="false">IF($E1290=$BJ$47,S1290,"")</f>
        <v/>
      </c>
      <c r="BK1290" s="843" t="str">
        <f aca="false">IF($E1290=$BJ$47,T1290,"")</f>
        <v/>
      </c>
      <c r="BL1290" s="628"/>
      <c r="BM1290" s="843" t="str">
        <f aca="false">IF($E1290=$BM$47,S1290,"")</f>
        <v/>
      </c>
      <c r="BN1290" s="843" t="str">
        <f aca="false">IF($E1290=$BM$47,T1290,"")</f>
        <v/>
      </c>
      <c r="BO1290" s="628"/>
      <c r="BP1290" s="843" t="str">
        <f aca="false">IF($E1290=$BP$47,S1290,"")</f>
        <v/>
      </c>
      <c r="BQ1290" s="843" t="str">
        <f aca="false">IF($E1290=$BP$47,T1290,"")</f>
        <v/>
      </c>
      <c r="BR1290" s="628"/>
      <c r="BS1290" s="843" t="str">
        <f aca="false">IF($E1290=$BS$47,S1290,"")</f>
        <v/>
      </c>
      <c r="BT1290" s="843" t="str">
        <f aca="false">IF($E1290=$BS$47,T1290,"")</f>
        <v/>
      </c>
      <c r="BU1290" s="628"/>
      <c r="BV1290" s="729"/>
    </row>
    <row r="1291" s="667" customFormat="true" ht="15" hidden="false" customHeight="false" outlineLevel="0" collapsed="false">
      <c r="A1291" s="828" t="n">
        <v>6</v>
      </c>
      <c r="B1291" s="829" t="str">
        <f aca="false">CONCATENATE(E1291,": ",C1291)</f>
        <v>: </v>
      </c>
      <c r="C1291" s="830"/>
      <c r="D1291" s="830"/>
      <c r="E1291" s="831"/>
      <c r="F1291" s="830"/>
      <c r="G1291" s="831"/>
      <c r="H1291" s="832"/>
      <c r="I1291" s="830"/>
      <c r="J1291" s="830"/>
      <c r="K1291" s="833"/>
      <c r="L1291" s="834"/>
      <c r="M1291" s="835"/>
      <c r="N1291" s="837"/>
      <c r="O1291" s="837"/>
      <c r="P1291" s="833"/>
      <c r="Q1291" s="838"/>
      <c r="R1291" s="839"/>
      <c r="S1291" s="840" t="str">
        <f aca="false">IF(R1291="Y","",IF(AND(M1291="",K1291=""),"",IF(M1291="",K1291,M1291)))</f>
        <v/>
      </c>
      <c r="T1291" s="841" t="str">
        <f aca="false">IF(S1291="","",IF($S$1314="Y",U1291,IF(S1291&gt;=$S$1306-$AB$35*$S$1310,IF(S1291&lt;=$S$1306+$AB$35*$S$1310,S1291,""),"")))</f>
        <v/>
      </c>
      <c r="U1291" s="840" t="str">
        <f aca="false">IF(R1291="Y","",IF(AND(M1291="",K1291=""),"",IF(M1291="",K1291*O1291,M1291*O1291)))</f>
        <v/>
      </c>
      <c r="V1291" s="842" t="str">
        <f aca="false">IF(AND(N1291="",L1291=""),"",IF(N1291="",L1291,N1291))</f>
        <v/>
      </c>
      <c r="W1291" s="628"/>
      <c r="X1291" s="628"/>
      <c r="Z1291" s="728"/>
      <c r="AP1291" s="729"/>
      <c r="AQ1291" s="628"/>
      <c r="AR1291" s="628"/>
      <c r="AS1291" s="844"/>
      <c r="AT1291" s="628"/>
      <c r="AU1291" s="843" t="e">
        <f aca="false">IF($AT$44="region",IF($E1291=AU$762,$S1291,""),IF($G1291=AU$762,$S1291,""))</f>
        <v>#REF!</v>
      </c>
      <c r="AV1291" s="843" t="e">
        <f aca="false">IF($AT$44="Region",IF($E1291=AU$762,$T1291,""),IF($G1291=AU$762,$T1291,""))</f>
        <v>#REF!</v>
      </c>
      <c r="AW1291" s="628"/>
      <c r="AX1291" s="843" t="e">
        <f aca="false">IF($AT$44="region",IF($E1291=AX$762,$S1291,""),IF($G1291=AX$762,$S1291,""))</f>
        <v>#REF!</v>
      </c>
      <c r="AY1291" s="843" t="e">
        <f aca="false">IF($AT$44="Region",IF($E1291=AX$762,$T1291,""),IF($G1291=AX$762,$T1291,""))</f>
        <v>#REF!</v>
      </c>
      <c r="AZ1291" s="628"/>
      <c r="BA1291" s="843" t="e">
        <f aca="false">IF($AT$44="region",IF($E1291=BA$762,$S1291,""),IF($G1291=BA$762,$S1291,""))</f>
        <v>#REF!</v>
      </c>
      <c r="BB1291" s="843" t="e">
        <f aca="false">IF($AT$44="Region",IF($E1291=BA$762,$T1291,""),IF($G1291=BA$762,$T1291,""))</f>
        <v>#REF!</v>
      </c>
      <c r="BC1291" s="628"/>
      <c r="BD1291" s="843" t="e">
        <f aca="false">IF($AT$44="region",IF($E1291=BD$762,$S1291,""),IF($G1291=BD$762,$S1291,""))</f>
        <v>#REF!</v>
      </c>
      <c r="BE1291" s="843" t="e">
        <f aca="false">IF($AT$44="Region",IF($E1291=BD$762,$T1291,""),IF($G1291=BD$762,$T1291,""))</f>
        <v>#REF!</v>
      </c>
      <c r="BF1291" s="628"/>
      <c r="BG1291" s="843" t="e">
        <f aca="false">IF($AT$44="region",IF($E1291=BG$762,$S1291,""),IF($G1291=BG$762,$S1291,""))</f>
        <v>#REF!</v>
      </c>
      <c r="BH1291" s="843" t="e">
        <f aca="false">IF($AT$44="Region",IF($E1291=BG$762,$T1291,""),IF($G1291=BG$762,$T1291,""))</f>
        <v>#REF!</v>
      </c>
      <c r="BI1291" s="628"/>
      <c r="BJ1291" s="843" t="str">
        <f aca="false">IF($E1291=$BJ$47,S1291,"")</f>
        <v/>
      </c>
      <c r="BK1291" s="843" t="str">
        <f aca="false">IF($E1291=$BJ$47,T1291,"")</f>
        <v/>
      </c>
      <c r="BL1291" s="628"/>
      <c r="BM1291" s="843" t="str">
        <f aca="false">IF($E1291=$BM$47,S1291,"")</f>
        <v/>
      </c>
      <c r="BN1291" s="843" t="str">
        <f aca="false">IF($E1291=$BM$47,T1291,"")</f>
        <v/>
      </c>
      <c r="BO1291" s="628"/>
      <c r="BP1291" s="843" t="str">
        <f aca="false">IF($E1291=$BP$47,S1291,"")</f>
        <v/>
      </c>
      <c r="BQ1291" s="843" t="str">
        <f aca="false">IF($E1291=$BP$47,T1291,"")</f>
        <v/>
      </c>
      <c r="BR1291" s="628"/>
      <c r="BS1291" s="843" t="str">
        <f aca="false">IF($E1291=$BS$47,S1291,"")</f>
        <v/>
      </c>
      <c r="BT1291" s="843" t="str">
        <f aca="false">IF($E1291=$BS$47,T1291,"")</f>
        <v/>
      </c>
      <c r="BU1291" s="628"/>
      <c r="BV1291" s="729"/>
    </row>
    <row r="1292" s="667" customFormat="true" ht="15" hidden="false" customHeight="false" outlineLevel="0" collapsed="false">
      <c r="A1292" s="828" t="n">
        <v>7</v>
      </c>
      <c r="B1292" s="829" t="str">
        <f aca="false">CONCATENATE(E1292,": ",C1292)</f>
        <v>: </v>
      </c>
      <c r="C1292" s="830"/>
      <c r="D1292" s="830"/>
      <c r="E1292" s="831"/>
      <c r="F1292" s="830"/>
      <c r="G1292" s="831"/>
      <c r="H1292" s="832"/>
      <c r="I1292" s="830"/>
      <c r="J1292" s="830"/>
      <c r="K1292" s="833"/>
      <c r="L1292" s="834"/>
      <c r="M1292" s="835"/>
      <c r="N1292" s="837"/>
      <c r="O1292" s="837"/>
      <c r="P1292" s="833"/>
      <c r="Q1292" s="838"/>
      <c r="R1292" s="839"/>
      <c r="S1292" s="840" t="str">
        <f aca="false">IF(R1292="Y","",IF(AND(M1292="",K1292=""),"",IF(M1292="",K1292,M1292)))</f>
        <v/>
      </c>
      <c r="T1292" s="841" t="str">
        <f aca="false">IF(S1292="","",IF($S$1314="Y",U1292,IF(S1292&gt;=$S$1306-$AB$35*$S$1310,IF(S1292&lt;=$S$1306+$AB$35*$S$1310,S1292,""),"")))</f>
        <v/>
      </c>
      <c r="U1292" s="840" t="str">
        <f aca="false">IF(R1292="Y","",IF(AND(M1292="",K1292=""),"",IF(M1292="",K1292*O1292,M1292*O1292)))</f>
        <v/>
      </c>
      <c r="V1292" s="842" t="str">
        <f aca="false">IF(AND(N1292="",L1292=""),"",IF(N1292="",L1292,N1292))</f>
        <v/>
      </c>
      <c r="W1292" s="628"/>
      <c r="X1292" s="628"/>
      <c r="Z1292" s="728"/>
      <c r="AP1292" s="729"/>
      <c r="AQ1292" s="628"/>
      <c r="AR1292" s="628"/>
      <c r="AS1292" s="844"/>
      <c r="AT1292" s="628"/>
      <c r="AU1292" s="843" t="e">
        <f aca="false">IF($AT$44="region",IF($E1292=AU$762,$S1292,""),IF($G1292=AU$762,$S1292,""))</f>
        <v>#REF!</v>
      </c>
      <c r="AV1292" s="843" t="e">
        <f aca="false">IF($AT$44="Region",IF($E1292=AU$762,$T1292,""),IF($G1292=AU$762,$T1292,""))</f>
        <v>#REF!</v>
      </c>
      <c r="AW1292" s="628"/>
      <c r="AX1292" s="843" t="e">
        <f aca="false">IF($AT$44="region",IF($E1292=AX$762,$S1292,""),IF($G1292=AX$762,$S1292,""))</f>
        <v>#REF!</v>
      </c>
      <c r="AY1292" s="843" t="e">
        <f aca="false">IF($AT$44="Region",IF($E1292=AX$762,$T1292,""),IF($G1292=AX$762,$T1292,""))</f>
        <v>#REF!</v>
      </c>
      <c r="AZ1292" s="628"/>
      <c r="BA1292" s="843" t="e">
        <f aca="false">IF($AT$44="region",IF($E1292=BA$762,$S1292,""),IF($G1292=BA$762,$S1292,""))</f>
        <v>#REF!</v>
      </c>
      <c r="BB1292" s="843" t="e">
        <f aca="false">IF($AT$44="Region",IF($E1292=BA$762,$T1292,""),IF($G1292=BA$762,$T1292,""))</f>
        <v>#REF!</v>
      </c>
      <c r="BC1292" s="628"/>
      <c r="BD1292" s="843" t="e">
        <f aca="false">IF($AT$44="region",IF($E1292=BD$762,$S1292,""),IF($G1292=BD$762,$S1292,""))</f>
        <v>#REF!</v>
      </c>
      <c r="BE1292" s="843" t="e">
        <f aca="false">IF($AT$44="Region",IF($E1292=BD$762,$T1292,""),IF($G1292=BD$762,$T1292,""))</f>
        <v>#REF!</v>
      </c>
      <c r="BF1292" s="628"/>
      <c r="BG1292" s="843" t="e">
        <f aca="false">IF($AT$44="region",IF($E1292=BG$762,$S1292,""),IF($G1292=BG$762,$S1292,""))</f>
        <v>#REF!</v>
      </c>
      <c r="BH1292" s="843" t="e">
        <f aca="false">IF($AT$44="Region",IF($E1292=BG$762,$T1292,""),IF($G1292=BG$762,$T1292,""))</f>
        <v>#REF!</v>
      </c>
      <c r="BI1292" s="628"/>
      <c r="BJ1292" s="843" t="str">
        <f aca="false">IF($E1292=$BJ$47,S1292,"")</f>
        <v/>
      </c>
      <c r="BK1292" s="843" t="str">
        <f aca="false">IF($E1292=$BJ$47,T1292,"")</f>
        <v/>
      </c>
      <c r="BL1292" s="628"/>
      <c r="BM1292" s="843" t="str">
        <f aca="false">IF($E1292=$BM$47,S1292,"")</f>
        <v/>
      </c>
      <c r="BN1292" s="843" t="str">
        <f aca="false">IF($E1292=$BM$47,T1292,"")</f>
        <v/>
      </c>
      <c r="BO1292" s="628"/>
      <c r="BP1292" s="843" t="str">
        <f aca="false">IF($E1292=$BP$47,S1292,"")</f>
        <v/>
      </c>
      <c r="BQ1292" s="843" t="str">
        <f aca="false">IF($E1292=$BP$47,T1292,"")</f>
        <v/>
      </c>
      <c r="BR1292" s="628"/>
      <c r="BS1292" s="843" t="str">
        <f aca="false">IF($E1292=$BS$47,S1292,"")</f>
        <v/>
      </c>
      <c r="BT1292" s="843" t="str">
        <f aca="false">IF($E1292=$BS$47,T1292,"")</f>
        <v/>
      </c>
      <c r="BU1292" s="628"/>
      <c r="BV1292" s="729"/>
    </row>
    <row r="1293" s="667" customFormat="true" ht="15" hidden="false" customHeight="false" outlineLevel="0" collapsed="false">
      <c r="A1293" s="828" t="n">
        <v>8</v>
      </c>
      <c r="B1293" s="829" t="str">
        <f aca="false">CONCATENATE(E1293,": ",C1293)</f>
        <v>: </v>
      </c>
      <c r="C1293" s="830"/>
      <c r="D1293" s="830"/>
      <c r="E1293" s="831"/>
      <c r="F1293" s="830"/>
      <c r="G1293" s="831"/>
      <c r="H1293" s="832"/>
      <c r="I1293" s="830"/>
      <c r="J1293" s="830"/>
      <c r="K1293" s="833"/>
      <c r="L1293" s="834"/>
      <c r="M1293" s="835"/>
      <c r="N1293" s="837"/>
      <c r="O1293" s="837"/>
      <c r="P1293" s="833"/>
      <c r="Q1293" s="838"/>
      <c r="R1293" s="839"/>
      <c r="S1293" s="840" t="str">
        <f aca="false">IF(R1293="Y","",IF(AND(M1293="",K1293=""),"",IF(M1293="",K1293,M1293)))</f>
        <v/>
      </c>
      <c r="T1293" s="841" t="str">
        <f aca="false">IF(S1293="","",IF($S$1314="Y",U1293,IF(S1293&gt;=$S$1306-$AB$35*$S$1310,IF(S1293&lt;=$S$1306+$AB$35*$S$1310,S1293,""),"")))</f>
        <v/>
      </c>
      <c r="U1293" s="840" t="str">
        <f aca="false">IF(R1293="Y","",IF(AND(M1293="",K1293=""),"",IF(M1293="",K1293*O1293,M1293*O1293)))</f>
        <v/>
      </c>
      <c r="V1293" s="842" t="str">
        <f aca="false">IF(AND(N1293="",L1293=""),"",IF(N1293="",L1293,N1293))</f>
        <v/>
      </c>
      <c r="W1293" s="628"/>
      <c r="X1293" s="628"/>
      <c r="Z1293" s="728"/>
      <c r="AP1293" s="729"/>
      <c r="AQ1293" s="628"/>
      <c r="AR1293" s="628"/>
      <c r="AS1293" s="844"/>
      <c r="AT1293" s="628"/>
      <c r="AU1293" s="843" t="e">
        <f aca="false">IF($AT$44="region",IF($E1293=AU$762,$S1293,""),IF($G1293=AU$762,$S1293,""))</f>
        <v>#REF!</v>
      </c>
      <c r="AV1293" s="843" t="e">
        <f aca="false">IF($AT$44="Region",IF($E1293=AU$762,$T1293,""),IF($G1293=AU$762,$T1293,""))</f>
        <v>#REF!</v>
      </c>
      <c r="AW1293" s="628"/>
      <c r="AX1293" s="843" t="e">
        <f aca="false">IF($AT$44="region",IF($E1293=AX$762,$S1293,""),IF($G1293=AX$762,$S1293,""))</f>
        <v>#REF!</v>
      </c>
      <c r="AY1293" s="843" t="e">
        <f aca="false">IF($AT$44="Region",IF($E1293=AX$762,$T1293,""),IF($G1293=AX$762,$T1293,""))</f>
        <v>#REF!</v>
      </c>
      <c r="AZ1293" s="628"/>
      <c r="BA1293" s="843" t="e">
        <f aca="false">IF($AT$44="region",IF($E1293=BA$762,$S1293,""),IF($G1293=BA$762,$S1293,""))</f>
        <v>#REF!</v>
      </c>
      <c r="BB1293" s="843" t="e">
        <f aca="false">IF($AT$44="Region",IF($E1293=BA$762,$T1293,""),IF($G1293=BA$762,$T1293,""))</f>
        <v>#REF!</v>
      </c>
      <c r="BC1293" s="628"/>
      <c r="BD1293" s="843" t="e">
        <f aca="false">IF($AT$44="region",IF($E1293=BD$762,$S1293,""),IF($G1293=BD$762,$S1293,""))</f>
        <v>#REF!</v>
      </c>
      <c r="BE1293" s="843" t="e">
        <f aca="false">IF($AT$44="Region",IF($E1293=BD$762,$T1293,""),IF($G1293=BD$762,$T1293,""))</f>
        <v>#REF!</v>
      </c>
      <c r="BF1293" s="628"/>
      <c r="BG1293" s="843" t="e">
        <f aca="false">IF($AT$44="region",IF($E1293=BG$762,$S1293,""),IF($G1293=BG$762,$S1293,""))</f>
        <v>#REF!</v>
      </c>
      <c r="BH1293" s="843" t="e">
        <f aca="false">IF($AT$44="Region",IF($E1293=BG$762,$T1293,""),IF($G1293=BG$762,$T1293,""))</f>
        <v>#REF!</v>
      </c>
      <c r="BI1293" s="628"/>
      <c r="BJ1293" s="843" t="str">
        <f aca="false">IF($E1293=$BJ$47,S1293,"")</f>
        <v/>
      </c>
      <c r="BK1293" s="843" t="str">
        <f aca="false">IF($E1293=$BJ$47,T1293,"")</f>
        <v/>
      </c>
      <c r="BL1293" s="628"/>
      <c r="BM1293" s="843" t="str">
        <f aca="false">IF($E1293=$BM$47,S1293,"")</f>
        <v/>
      </c>
      <c r="BN1293" s="843" t="str">
        <f aca="false">IF($E1293=$BM$47,T1293,"")</f>
        <v/>
      </c>
      <c r="BO1293" s="628"/>
      <c r="BP1293" s="843" t="str">
        <f aca="false">IF($E1293=$BP$47,S1293,"")</f>
        <v/>
      </c>
      <c r="BQ1293" s="843" t="str">
        <f aca="false">IF($E1293=$BP$47,T1293,"")</f>
        <v/>
      </c>
      <c r="BR1293" s="628"/>
      <c r="BS1293" s="843" t="str">
        <f aca="false">IF($E1293=$BS$47,S1293,"")</f>
        <v/>
      </c>
      <c r="BT1293" s="843" t="str">
        <f aca="false">IF($E1293=$BS$47,T1293,"")</f>
        <v/>
      </c>
      <c r="BU1293" s="628"/>
      <c r="BV1293" s="729"/>
    </row>
    <row r="1294" s="667" customFormat="true" ht="15" hidden="false" customHeight="false" outlineLevel="0" collapsed="false">
      <c r="A1294" s="828" t="n">
        <v>9</v>
      </c>
      <c r="B1294" s="829" t="str">
        <f aca="false">CONCATENATE(E1294,": ",C1294)</f>
        <v>: </v>
      </c>
      <c r="C1294" s="830"/>
      <c r="D1294" s="830"/>
      <c r="E1294" s="831"/>
      <c r="F1294" s="830"/>
      <c r="G1294" s="831"/>
      <c r="H1294" s="832"/>
      <c r="I1294" s="830"/>
      <c r="J1294" s="830"/>
      <c r="K1294" s="833"/>
      <c r="L1294" s="834"/>
      <c r="M1294" s="835"/>
      <c r="N1294" s="837"/>
      <c r="O1294" s="837"/>
      <c r="P1294" s="833"/>
      <c r="Q1294" s="838"/>
      <c r="R1294" s="839"/>
      <c r="S1294" s="840" t="str">
        <f aca="false">IF(R1294="Y","",IF(AND(M1294="",K1294=""),"",IF(M1294="",K1294,M1294)))</f>
        <v/>
      </c>
      <c r="T1294" s="841" t="str">
        <f aca="false">IF(S1294="","",IF($S$1314="Y",U1294,IF(S1294&gt;=$S$1306-$AB$35*$S$1310,IF(S1294&lt;=$S$1306+$AB$35*$S$1310,S1294,""),"")))</f>
        <v/>
      </c>
      <c r="U1294" s="840" t="str">
        <f aca="false">IF(R1294="Y","",IF(AND(M1294="",K1294=""),"",IF(M1294="",K1294*O1294,M1294*O1294)))</f>
        <v/>
      </c>
      <c r="V1294" s="842" t="str">
        <f aca="false">IF(AND(N1294="",L1294=""),"",IF(N1294="",L1294,N1294))</f>
        <v/>
      </c>
      <c r="W1294" s="628"/>
      <c r="X1294" s="628"/>
      <c r="Z1294" s="728"/>
      <c r="AP1294" s="729"/>
      <c r="AQ1294" s="628"/>
      <c r="AR1294" s="628"/>
      <c r="AS1294" s="844"/>
      <c r="AT1294" s="628"/>
      <c r="AU1294" s="843" t="e">
        <f aca="false">IF($AT$44="region",IF($E1294=AU$762,$S1294,""),IF($G1294=AU$762,$S1294,""))</f>
        <v>#REF!</v>
      </c>
      <c r="AV1294" s="843" t="e">
        <f aca="false">IF($AT$44="Region",IF($E1294=AU$762,$T1294,""),IF($G1294=AU$762,$T1294,""))</f>
        <v>#REF!</v>
      </c>
      <c r="AW1294" s="628"/>
      <c r="AX1294" s="843" t="e">
        <f aca="false">IF($AT$44="region",IF($E1294=AX$762,$S1294,""),IF($G1294=AX$762,$S1294,""))</f>
        <v>#REF!</v>
      </c>
      <c r="AY1294" s="843" t="e">
        <f aca="false">IF($AT$44="Region",IF($E1294=AX$762,$T1294,""),IF($G1294=AX$762,$T1294,""))</f>
        <v>#REF!</v>
      </c>
      <c r="AZ1294" s="628"/>
      <c r="BA1294" s="843" t="e">
        <f aca="false">IF($AT$44="region",IF($E1294=BA$762,$S1294,""),IF($G1294=BA$762,$S1294,""))</f>
        <v>#REF!</v>
      </c>
      <c r="BB1294" s="843" t="e">
        <f aca="false">IF($AT$44="Region",IF($E1294=BA$762,$T1294,""),IF($G1294=BA$762,$T1294,""))</f>
        <v>#REF!</v>
      </c>
      <c r="BC1294" s="628"/>
      <c r="BD1294" s="843" t="e">
        <f aca="false">IF($AT$44="region",IF($E1294=BD$762,$S1294,""),IF($G1294=BD$762,$S1294,""))</f>
        <v>#REF!</v>
      </c>
      <c r="BE1294" s="843" t="e">
        <f aca="false">IF($AT$44="Region",IF($E1294=BD$762,$T1294,""),IF($G1294=BD$762,$T1294,""))</f>
        <v>#REF!</v>
      </c>
      <c r="BF1294" s="628"/>
      <c r="BG1294" s="843" t="e">
        <f aca="false">IF($AT$44="region",IF($E1294=BG$762,$S1294,""),IF($G1294=BG$762,$S1294,""))</f>
        <v>#REF!</v>
      </c>
      <c r="BH1294" s="843" t="e">
        <f aca="false">IF($AT$44="Region",IF($E1294=BG$762,$T1294,""),IF($G1294=BG$762,$T1294,""))</f>
        <v>#REF!</v>
      </c>
      <c r="BI1294" s="628"/>
      <c r="BJ1294" s="843" t="str">
        <f aca="false">IF($E1294=$BJ$47,S1294,"")</f>
        <v/>
      </c>
      <c r="BK1294" s="843" t="str">
        <f aca="false">IF($E1294=$BJ$47,T1294,"")</f>
        <v/>
      </c>
      <c r="BL1294" s="628"/>
      <c r="BM1294" s="843" t="str">
        <f aca="false">IF($E1294=$BM$47,S1294,"")</f>
        <v/>
      </c>
      <c r="BN1294" s="843" t="str">
        <f aca="false">IF($E1294=$BM$47,T1294,"")</f>
        <v/>
      </c>
      <c r="BO1294" s="628"/>
      <c r="BP1294" s="843" t="str">
        <f aca="false">IF($E1294=$BP$47,S1294,"")</f>
        <v/>
      </c>
      <c r="BQ1294" s="843" t="str">
        <f aca="false">IF($E1294=$BP$47,T1294,"")</f>
        <v/>
      </c>
      <c r="BR1294" s="628"/>
      <c r="BS1294" s="843" t="str">
        <f aca="false">IF($E1294=$BS$47,S1294,"")</f>
        <v/>
      </c>
      <c r="BT1294" s="843" t="str">
        <f aca="false">IF($E1294=$BS$47,T1294,"")</f>
        <v/>
      </c>
      <c r="BU1294" s="628"/>
      <c r="BV1294" s="729"/>
    </row>
    <row r="1295" s="667" customFormat="true" ht="15" hidden="false" customHeight="false" outlineLevel="0" collapsed="false">
      <c r="A1295" s="828" t="n">
        <v>10</v>
      </c>
      <c r="B1295" s="829" t="str">
        <f aca="false">CONCATENATE(E1295,": ",C1295)</f>
        <v>: </v>
      </c>
      <c r="C1295" s="830"/>
      <c r="D1295" s="830"/>
      <c r="E1295" s="831"/>
      <c r="F1295" s="830"/>
      <c r="G1295" s="831"/>
      <c r="H1295" s="832"/>
      <c r="I1295" s="830"/>
      <c r="J1295" s="830"/>
      <c r="K1295" s="833"/>
      <c r="L1295" s="834"/>
      <c r="M1295" s="835"/>
      <c r="N1295" s="837"/>
      <c r="O1295" s="837"/>
      <c r="P1295" s="833"/>
      <c r="Q1295" s="838"/>
      <c r="R1295" s="839"/>
      <c r="S1295" s="840" t="str">
        <f aca="false">IF(R1295="Y","",IF(AND(M1295="",K1295=""),"",IF(M1295="",K1295,M1295)))</f>
        <v/>
      </c>
      <c r="T1295" s="841" t="str">
        <f aca="false">IF(S1295="","",IF($S$1314="Y",U1295,IF(S1295&gt;=$S$1306-$AB$35*$S$1310,IF(S1295&lt;=$S$1306+$AB$35*$S$1310,S1295,""),"")))</f>
        <v/>
      </c>
      <c r="U1295" s="840" t="str">
        <f aca="false">IF(R1295="Y","",IF(AND(M1295="",K1295=""),"",IF(M1295="",K1295*O1295,M1295*O1295)))</f>
        <v/>
      </c>
      <c r="V1295" s="842" t="str">
        <f aca="false">IF(AND(N1295="",L1295=""),"",IF(N1295="",L1295,N1295))</f>
        <v/>
      </c>
      <c r="W1295" s="628"/>
      <c r="X1295" s="628"/>
      <c r="Z1295" s="728"/>
      <c r="AP1295" s="729"/>
      <c r="AQ1295" s="628"/>
      <c r="AR1295" s="628"/>
      <c r="AS1295" s="844"/>
      <c r="AT1295" s="628"/>
      <c r="AU1295" s="843" t="e">
        <f aca="false">IF($AT$44="region",IF($E1295=AU$762,$S1295,""),IF($G1295=AU$762,$S1295,""))</f>
        <v>#REF!</v>
      </c>
      <c r="AV1295" s="843" t="e">
        <f aca="false">IF($AT$44="Region",IF($E1295=AU$762,$T1295,""),IF($G1295=AU$762,$T1295,""))</f>
        <v>#REF!</v>
      </c>
      <c r="AW1295" s="628"/>
      <c r="AX1295" s="843" t="e">
        <f aca="false">IF($AT$44="region",IF($E1295=AX$762,$S1295,""),IF($G1295=AX$762,$S1295,""))</f>
        <v>#REF!</v>
      </c>
      <c r="AY1295" s="843" t="e">
        <f aca="false">IF($AT$44="Region",IF($E1295=AX$762,$T1295,""),IF($G1295=AX$762,$T1295,""))</f>
        <v>#REF!</v>
      </c>
      <c r="AZ1295" s="628"/>
      <c r="BA1295" s="843" t="e">
        <f aca="false">IF($AT$44="region",IF($E1295=BA$762,$S1295,""),IF($G1295=BA$762,$S1295,""))</f>
        <v>#REF!</v>
      </c>
      <c r="BB1295" s="843" t="e">
        <f aca="false">IF($AT$44="Region",IF($E1295=BA$762,$T1295,""),IF($G1295=BA$762,$T1295,""))</f>
        <v>#REF!</v>
      </c>
      <c r="BC1295" s="628"/>
      <c r="BD1295" s="843" t="e">
        <f aca="false">IF($AT$44="region",IF($E1295=BD$762,$S1295,""),IF($G1295=BD$762,$S1295,""))</f>
        <v>#REF!</v>
      </c>
      <c r="BE1295" s="843" t="e">
        <f aca="false">IF($AT$44="Region",IF($E1295=BD$762,$T1295,""),IF($G1295=BD$762,$T1295,""))</f>
        <v>#REF!</v>
      </c>
      <c r="BF1295" s="628"/>
      <c r="BG1295" s="843" t="e">
        <f aca="false">IF($AT$44="region",IF($E1295=BG$762,$S1295,""),IF($G1295=BG$762,$S1295,""))</f>
        <v>#REF!</v>
      </c>
      <c r="BH1295" s="843" t="e">
        <f aca="false">IF($AT$44="Region",IF($E1295=BG$762,$T1295,""),IF($G1295=BG$762,$T1295,""))</f>
        <v>#REF!</v>
      </c>
      <c r="BI1295" s="628"/>
      <c r="BJ1295" s="843" t="str">
        <f aca="false">IF($E1295=$BJ$47,S1295,"")</f>
        <v/>
      </c>
      <c r="BK1295" s="843" t="str">
        <f aca="false">IF($E1295=$BJ$47,T1295,"")</f>
        <v/>
      </c>
      <c r="BL1295" s="628"/>
      <c r="BM1295" s="843" t="str">
        <f aca="false">IF($E1295=$BM$47,S1295,"")</f>
        <v/>
      </c>
      <c r="BN1295" s="843" t="str">
        <f aca="false">IF($E1295=$BM$47,T1295,"")</f>
        <v/>
      </c>
      <c r="BO1295" s="628"/>
      <c r="BP1295" s="843" t="str">
        <f aca="false">IF($E1295=$BP$47,S1295,"")</f>
        <v/>
      </c>
      <c r="BQ1295" s="843" t="str">
        <f aca="false">IF($E1295=$BP$47,T1295,"")</f>
        <v/>
      </c>
      <c r="BR1295" s="628"/>
      <c r="BS1295" s="843" t="str">
        <f aca="false">IF($E1295=$BS$47,S1295,"")</f>
        <v/>
      </c>
      <c r="BT1295" s="843" t="str">
        <f aca="false">IF($E1295=$BS$47,T1295,"")</f>
        <v/>
      </c>
      <c r="BU1295" s="628"/>
      <c r="BV1295" s="729"/>
    </row>
    <row r="1296" s="667" customFormat="true" ht="15" hidden="false" customHeight="false" outlineLevel="0" collapsed="false">
      <c r="A1296" s="828" t="n">
        <v>11</v>
      </c>
      <c r="B1296" s="829" t="str">
        <f aca="false">CONCATENATE(E1296,": ",C1296)</f>
        <v>: </v>
      </c>
      <c r="C1296" s="830"/>
      <c r="D1296" s="830"/>
      <c r="E1296" s="831"/>
      <c r="F1296" s="830"/>
      <c r="G1296" s="831"/>
      <c r="H1296" s="832"/>
      <c r="I1296" s="830"/>
      <c r="J1296" s="830"/>
      <c r="K1296" s="833"/>
      <c r="L1296" s="834"/>
      <c r="M1296" s="835"/>
      <c r="N1296" s="837"/>
      <c r="O1296" s="837"/>
      <c r="P1296" s="833"/>
      <c r="Q1296" s="838"/>
      <c r="R1296" s="839"/>
      <c r="S1296" s="840" t="str">
        <f aca="false">IF(R1296="Y","",IF(AND(M1296="",K1296=""),"",IF(M1296="",K1296,M1296)))</f>
        <v/>
      </c>
      <c r="T1296" s="841" t="str">
        <f aca="false">IF(S1296="","",IF($S$1314="Y",U1296,IF(S1296&gt;=$S$1306-$AB$35*$S$1310,IF(S1296&lt;=$S$1306+$AB$35*$S$1310,S1296,""),"")))</f>
        <v/>
      </c>
      <c r="U1296" s="840" t="str">
        <f aca="false">IF(R1296="Y","",IF(AND(M1296="",K1296=""),"",IF(M1296="",K1296*O1296,M1296*O1296)))</f>
        <v/>
      </c>
      <c r="V1296" s="842" t="str">
        <f aca="false">IF(AND(N1296="",L1296=""),"",IF(N1296="",L1296,N1296))</f>
        <v/>
      </c>
      <c r="W1296" s="628"/>
      <c r="X1296" s="628"/>
      <c r="Z1296" s="728"/>
      <c r="AP1296" s="729"/>
      <c r="AQ1296" s="628"/>
      <c r="AR1296" s="628"/>
      <c r="AS1296" s="844"/>
      <c r="AT1296" s="628"/>
      <c r="AU1296" s="843" t="e">
        <f aca="false">IF($AT$44="region",IF($E1296=AU$762,$S1296,""),IF($G1296=AU$762,$S1296,""))</f>
        <v>#REF!</v>
      </c>
      <c r="AV1296" s="843" t="e">
        <f aca="false">IF($AT$44="Region",IF($E1296=AU$762,$T1296,""),IF($G1296=AU$762,$T1296,""))</f>
        <v>#REF!</v>
      </c>
      <c r="AW1296" s="628"/>
      <c r="AX1296" s="843" t="e">
        <f aca="false">IF($AT$44="region",IF($E1296=AX$762,$S1296,""),IF($G1296=AX$762,$S1296,""))</f>
        <v>#REF!</v>
      </c>
      <c r="AY1296" s="843" t="e">
        <f aca="false">IF($AT$44="Region",IF($E1296=AX$762,$T1296,""),IF($G1296=AX$762,$T1296,""))</f>
        <v>#REF!</v>
      </c>
      <c r="AZ1296" s="628"/>
      <c r="BA1296" s="843" t="e">
        <f aca="false">IF($AT$44="region",IF($E1296=BA$762,$S1296,""),IF($G1296=BA$762,$S1296,""))</f>
        <v>#REF!</v>
      </c>
      <c r="BB1296" s="843" t="e">
        <f aca="false">IF($AT$44="Region",IF($E1296=BA$762,$T1296,""),IF($G1296=BA$762,$T1296,""))</f>
        <v>#REF!</v>
      </c>
      <c r="BC1296" s="628"/>
      <c r="BD1296" s="843" t="e">
        <f aca="false">IF($AT$44="region",IF($E1296=BD$762,$S1296,""),IF($G1296=BD$762,$S1296,""))</f>
        <v>#REF!</v>
      </c>
      <c r="BE1296" s="843" t="e">
        <f aca="false">IF($AT$44="Region",IF($E1296=BD$762,$T1296,""),IF($G1296=BD$762,$T1296,""))</f>
        <v>#REF!</v>
      </c>
      <c r="BF1296" s="628"/>
      <c r="BG1296" s="843" t="e">
        <f aca="false">IF($AT$44="region",IF($E1296=BG$762,$S1296,""),IF($G1296=BG$762,$S1296,""))</f>
        <v>#REF!</v>
      </c>
      <c r="BH1296" s="843" t="e">
        <f aca="false">IF($AT$44="Region",IF($E1296=BG$762,$T1296,""),IF($G1296=BG$762,$T1296,""))</f>
        <v>#REF!</v>
      </c>
      <c r="BI1296" s="628"/>
      <c r="BJ1296" s="843" t="str">
        <f aca="false">IF($E1296=$BJ$47,S1296,"")</f>
        <v/>
      </c>
      <c r="BK1296" s="843" t="str">
        <f aca="false">IF($E1296=$BJ$47,T1296,"")</f>
        <v/>
      </c>
      <c r="BL1296" s="628"/>
      <c r="BM1296" s="843" t="str">
        <f aca="false">IF($E1296=$BM$47,S1296,"")</f>
        <v/>
      </c>
      <c r="BN1296" s="843" t="str">
        <f aca="false">IF($E1296=$BM$47,T1296,"")</f>
        <v/>
      </c>
      <c r="BO1296" s="628"/>
      <c r="BP1296" s="843" t="str">
        <f aca="false">IF($E1296=$BP$47,S1296,"")</f>
        <v/>
      </c>
      <c r="BQ1296" s="843" t="str">
        <f aca="false">IF($E1296=$BP$47,T1296,"")</f>
        <v/>
      </c>
      <c r="BR1296" s="628"/>
      <c r="BS1296" s="843" t="str">
        <f aca="false">IF($E1296=$BS$47,S1296,"")</f>
        <v/>
      </c>
      <c r="BT1296" s="843" t="str">
        <f aca="false">IF($E1296=$BS$47,T1296,"")</f>
        <v/>
      </c>
      <c r="BU1296" s="628"/>
      <c r="BV1296" s="729"/>
    </row>
    <row r="1297" s="667" customFormat="true" ht="15" hidden="false" customHeight="false" outlineLevel="0" collapsed="false">
      <c r="A1297" s="828" t="n">
        <v>12</v>
      </c>
      <c r="B1297" s="829" t="str">
        <f aca="false">CONCATENATE(E1297,": ",C1297)</f>
        <v>: </v>
      </c>
      <c r="C1297" s="830"/>
      <c r="D1297" s="830"/>
      <c r="E1297" s="831"/>
      <c r="F1297" s="830"/>
      <c r="G1297" s="831"/>
      <c r="H1297" s="832"/>
      <c r="I1297" s="830"/>
      <c r="J1297" s="830"/>
      <c r="K1297" s="833"/>
      <c r="L1297" s="834"/>
      <c r="M1297" s="835"/>
      <c r="N1297" s="837"/>
      <c r="O1297" s="837"/>
      <c r="P1297" s="833"/>
      <c r="Q1297" s="838"/>
      <c r="R1297" s="839"/>
      <c r="S1297" s="840" t="str">
        <f aca="false">IF(R1297="Y","",IF(AND(M1297="",K1297=""),"",IF(M1297="",K1297,M1297)))</f>
        <v/>
      </c>
      <c r="T1297" s="841" t="str">
        <f aca="false">IF(S1297="","",IF($S$1314="Y",U1297,IF(S1297&gt;=$S$1306-$AB$35*$S$1310,IF(S1297&lt;=$S$1306+$AB$35*$S$1310,S1297,""),"")))</f>
        <v/>
      </c>
      <c r="U1297" s="840" t="str">
        <f aca="false">IF(R1297="Y","",IF(AND(M1297="",K1297=""),"",IF(M1297="",K1297*O1297,M1297*O1297)))</f>
        <v/>
      </c>
      <c r="V1297" s="842" t="str">
        <f aca="false">IF(AND(N1297="",L1297=""),"",IF(N1297="",L1297,N1297))</f>
        <v/>
      </c>
      <c r="W1297" s="628"/>
      <c r="X1297" s="628"/>
      <c r="Z1297" s="728"/>
      <c r="AP1297" s="729"/>
      <c r="AQ1297" s="628"/>
      <c r="AR1297" s="628"/>
      <c r="AS1297" s="844"/>
      <c r="AT1297" s="628"/>
      <c r="AU1297" s="843" t="e">
        <f aca="false">IF($AT$44="region",IF($E1297=AU$762,$S1297,""),IF($G1297=AU$762,$S1297,""))</f>
        <v>#REF!</v>
      </c>
      <c r="AV1297" s="843" t="e">
        <f aca="false">IF($AT$44="Region",IF($E1297=AU$762,$T1297,""),IF($G1297=AU$762,$T1297,""))</f>
        <v>#REF!</v>
      </c>
      <c r="AW1297" s="628"/>
      <c r="AX1297" s="843" t="e">
        <f aca="false">IF($AT$44="region",IF($E1297=AX$762,$S1297,""),IF($G1297=AX$762,$S1297,""))</f>
        <v>#REF!</v>
      </c>
      <c r="AY1297" s="843" t="e">
        <f aca="false">IF($AT$44="Region",IF($E1297=AX$762,$T1297,""),IF($G1297=AX$762,$T1297,""))</f>
        <v>#REF!</v>
      </c>
      <c r="AZ1297" s="628"/>
      <c r="BA1297" s="843" t="e">
        <f aca="false">IF($AT$44="region",IF($E1297=BA$762,$S1297,""),IF($G1297=BA$762,$S1297,""))</f>
        <v>#REF!</v>
      </c>
      <c r="BB1297" s="843" t="e">
        <f aca="false">IF($AT$44="Region",IF($E1297=BA$762,$T1297,""),IF($G1297=BA$762,$T1297,""))</f>
        <v>#REF!</v>
      </c>
      <c r="BC1297" s="628"/>
      <c r="BD1297" s="843" t="e">
        <f aca="false">IF($AT$44="region",IF($E1297=BD$762,$S1297,""),IF($G1297=BD$762,$S1297,""))</f>
        <v>#REF!</v>
      </c>
      <c r="BE1297" s="843" t="e">
        <f aca="false">IF($AT$44="Region",IF($E1297=BD$762,$T1297,""),IF($G1297=BD$762,$T1297,""))</f>
        <v>#REF!</v>
      </c>
      <c r="BF1297" s="628"/>
      <c r="BG1297" s="843" t="e">
        <f aca="false">IF($AT$44="region",IF($E1297=BG$762,$S1297,""),IF($G1297=BG$762,$S1297,""))</f>
        <v>#REF!</v>
      </c>
      <c r="BH1297" s="843" t="e">
        <f aca="false">IF($AT$44="Region",IF($E1297=BG$762,$T1297,""),IF($G1297=BG$762,$T1297,""))</f>
        <v>#REF!</v>
      </c>
      <c r="BI1297" s="628"/>
      <c r="BJ1297" s="843" t="str">
        <f aca="false">IF($E1297=$BJ$47,S1297,"")</f>
        <v/>
      </c>
      <c r="BK1297" s="843" t="str">
        <f aca="false">IF($E1297=$BJ$47,T1297,"")</f>
        <v/>
      </c>
      <c r="BL1297" s="628"/>
      <c r="BM1297" s="843" t="str">
        <f aca="false">IF($E1297=$BM$47,S1297,"")</f>
        <v/>
      </c>
      <c r="BN1297" s="843" t="str">
        <f aca="false">IF($E1297=$BM$47,T1297,"")</f>
        <v/>
      </c>
      <c r="BO1297" s="628"/>
      <c r="BP1297" s="843" t="str">
        <f aca="false">IF($E1297=$BP$47,S1297,"")</f>
        <v/>
      </c>
      <c r="BQ1297" s="843" t="str">
        <f aca="false">IF($E1297=$BP$47,T1297,"")</f>
        <v/>
      </c>
      <c r="BR1297" s="628"/>
      <c r="BS1297" s="843" t="str">
        <f aca="false">IF($E1297=$BS$47,S1297,"")</f>
        <v/>
      </c>
      <c r="BT1297" s="843" t="str">
        <f aca="false">IF($E1297=$BS$47,T1297,"")</f>
        <v/>
      </c>
      <c r="BU1297" s="628"/>
      <c r="BV1297" s="729"/>
    </row>
    <row r="1298" s="667" customFormat="true" ht="15" hidden="false" customHeight="false" outlineLevel="0" collapsed="false">
      <c r="A1298" s="828" t="n">
        <v>13</v>
      </c>
      <c r="B1298" s="829" t="str">
        <f aca="false">CONCATENATE(E1298,": ",C1298)</f>
        <v>: </v>
      </c>
      <c r="C1298" s="830"/>
      <c r="D1298" s="830"/>
      <c r="E1298" s="831"/>
      <c r="F1298" s="830"/>
      <c r="G1298" s="831"/>
      <c r="H1298" s="832"/>
      <c r="I1298" s="830"/>
      <c r="J1298" s="830"/>
      <c r="K1298" s="833"/>
      <c r="L1298" s="834"/>
      <c r="M1298" s="833"/>
      <c r="N1298" s="837"/>
      <c r="O1298" s="837"/>
      <c r="P1298" s="833"/>
      <c r="Q1298" s="838"/>
      <c r="R1298" s="839"/>
      <c r="S1298" s="840" t="str">
        <f aca="false">IF(R1298="Y","",IF(AND(M1298="",K1298=""),"",IF(M1298="",K1298,M1298)))</f>
        <v/>
      </c>
      <c r="T1298" s="841" t="str">
        <f aca="false">IF(S1298="","",IF($S$1314="Y",U1298,IF(S1298&gt;=$S$1306-$AB$35*$S$1310,IF(S1298&lt;=$S$1306+$AB$35*$S$1310,S1298,""),"")))</f>
        <v/>
      </c>
      <c r="U1298" s="840" t="str">
        <f aca="false">IF(R1298="Y","",IF(AND(M1298="",K1298=""),"",IF(M1298="",K1298*O1298,M1298*O1298)))</f>
        <v/>
      </c>
      <c r="V1298" s="842" t="str">
        <f aca="false">IF(AND(N1298="",L1298=""),"",IF(N1298="",L1298,N1298))</f>
        <v/>
      </c>
      <c r="W1298" s="628"/>
      <c r="X1298" s="628"/>
      <c r="Z1298" s="728"/>
      <c r="AP1298" s="729"/>
      <c r="AQ1298" s="628"/>
      <c r="AR1298" s="628"/>
      <c r="AS1298" s="844"/>
      <c r="AT1298" s="628"/>
      <c r="AU1298" s="843" t="e">
        <f aca="false">IF($AT$44="region",IF($E1298=AU$762,$S1298,""),IF($G1298=AU$762,$S1298,""))</f>
        <v>#REF!</v>
      </c>
      <c r="AV1298" s="843" t="e">
        <f aca="false">IF($AT$44="Region",IF($E1298=AU$762,$T1298,""),IF($G1298=AU$762,$T1298,""))</f>
        <v>#REF!</v>
      </c>
      <c r="AW1298" s="628"/>
      <c r="AX1298" s="843" t="e">
        <f aca="false">IF($AT$44="region",IF($E1298=AX$762,$S1298,""),IF($G1298=AX$762,$S1298,""))</f>
        <v>#REF!</v>
      </c>
      <c r="AY1298" s="843" t="e">
        <f aca="false">IF($AT$44="Region",IF($E1298=AX$762,$T1298,""),IF($G1298=AX$762,$T1298,""))</f>
        <v>#REF!</v>
      </c>
      <c r="AZ1298" s="628"/>
      <c r="BA1298" s="843" t="e">
        <f aca="false">IF($AT$44="region",IF($E1298=BA$762,$S1298,""),IF($G1298=BA$762,$S1298,""))</f>
        <v>#REF!</v>
      </c>
      <c r="BB1298" s="843" t="e">
        <f aca="false">IF($AT$44="Region",IF($E1298=BA$762,$T1298,""),IF($G1298=BA$762,$T1298,""))</f>
        <v>#REF!</v>
      </c>
      <c r="BC1298" s="628"/>
      <c r="BD1298" s="843" t="e">
        <f aca="false">IF($AT$44="region",IF($E1298=BD$762,$S1298,""),IF($G1298=BD$762,$S1298,""))</f>
        <v>#REF!</v>
      </c>
      <c r="BE1298" s="843" t="e">
        <f aca="false">IF($AT$44="Region",IF($E1298=BD$762,$T1298,""),IF($G1298=BD$762,$T1298,""))</f>
        <v>#REF!</v>
      </c>
      <c r="BF1298" s="628"/>
      <c r="BG1298" s="843" t="e">
        <f aca="false">IF($AT$44="region",IF($E1298=BG$762,$S1298,""),IF($G1298=BG$762,$S1298,""))</f>
        <v>#REF!</v>
      </c>
      <c r="BH1298" s="843" t="e">
        <f aca="false">IF($AT$44="Region",IF($E1298=BG$762,$T1298,""),IF($G1298=BG$762,$T1298,""))</f>
        <v>#REF!</v>
      </c>
      <c r="BI1298" s="628"/>
      <c r="BJ1298" s="843" t="str">
        <f aca="false">IF($E1298=$BJ$47,S1298,"")</f>
        <v/>
      </c>
      <c r="BK1298" s="843" t="str">
        <f aca="false">IF($E1298=$BJ$47,T1298,"")</f>
        <v/>
      </c>
      <c r="BL1298" s="628"/>
      <c r="BM1298" s="843" t="str">
        <f aca="false">IF($E1298=$BM$47,S1298,"")</f>
        <v/>
      </c>
      <c r="BN1298" s="843" t="str">
        <f aca="false">IF($E1298=$BM$47,T1298,"")</f>
        <v/>
      </c>
      <c r="BO1298" s="628"/>
      <c r="BP1298" s="843" t="str">
        <f aca="false">IF($E1298=$BP$47,S1298,"")</f>
        <v/>
      </c>
      <c r="BQ1298" s="843" t="str">
        <f aca="false">IF($E1298=$BP$47,T1298,"")</f>
        <v/>
      </c>
      <c r="BR1298" s="628"/>
      <c r="BS1298" s="843" t="str">
        <f aca="false">IF($E1298=$BS$47,S1298,"")</f>
        <v/>
      </c>
      <c r="BT1298" s="843" t="str">
        <f aca="false">IF($E1298=$BS$47,T1298,"")</f>
        <v/>
      </c>
      <c r="BU1298" s="628"/>
      <c r="BV1298" s="729"/>
    </row>
    <row r="1299" s="667" customFormat="true" ht="15" hidden="false" customHeight="false" outlineLevel="0" collapsed="false">
      <c r="A1299" s="828" t="n">
        <v>14</v>
      </c>
      <c r="B1299" s="829" t="str">
        <f aca="false">CONCATENATE(E1299,": ",C1299)</f>
        <v>: </v>
      </c>
      <c r="C1299" s="830"/>
      <c r="D1299" s="830"/>
      <c r="E1299" s="831"/>
      <c r="F1299" s="830"/>
      <c r="G1299" s="831"/>
      <c r="H1299" s="832"/>
      <c r="I1299" s="830"/>
      <c r="J1299" s="830"/>
      <c r="K1299" s="833"/>
      <c r="L1299" s="834"/>
      <c r="M1299" s="833"/>
      <c r="N1299" s="837"/>
      <c r="O1299" s="837"/>
      <c r="P1299" s="833"/>
      <c r="Q1299" s="838"/>
      <c r="R1299" s="839"/>
      <c r="S1299" s="840" t="str">
        <f aca="false">IF(R1299="Y","",IF(AND(M1299="",K1299=""),"",IF(M1299="",K1299,M1299)))</f>
        <v/>
      </c>
      <c r="T1299" s="841" t="str">
        <f aca="false">IF(S1299="","",IF($S$1314="Y",U1299,IF(S1299&gt;=$S$1306-$AB$35*$S$1310,IF(S1299&lt;=$S$1306+$AB$35*$S$1310,S1299,""),"")))</f>
        <v/>
      </c>
      <c r="U1299" s="840" t="str">
        <f aca="false">IF(R1299="Y","",IF(AND(M1299="",K1299=""),"",IF(M1299="",K1299*O1299,M1299*O1299)))</f>
        <v/>
      </c>
      <c r="V1299" s="842" t="str">
        <f aca="false">IF(AND(N1299="",L1299=""),"",IF(N1299="",L1299,N1299))</f>
        <v/>
      </c>
      <c r="W1299" s="628"/>
      <c r="X1299" s="628"/>
      <c r="Z1299" s="728"/>
      <c r="AP1299" s="729"/>
      <c r="AQ1299" s="628"/>
      <c r="AR1299" s="628"/>
      <c r="AS1299" s="844"/>
      <c r="AT1299" s="628"/>
      <c r="AU1299" s="843" t="e">
        <f aca="false">IF($AT$44="region",IF($E1299=AU$762,$S1299,""),IF($G1299=AU$762,$S1299,""))</f>
        <v>#REF!</v>
      </c>
      <c r="AV1299" s="843" t="e">
        <f aca="false">IF($AT$44="Region",IF($E1299=AU$762,$T1299,""),IF($G1299=AU$762,$T1299,""))</f>
        <v>#REF!</v>
      </c>
      <c r="AW1299" s="628"/>
      <c r="AX1299" s="843" t="e">
        <f aca="false">IF($AT$44="region",IF($E1299=AX$762,$S1299,""),IF($G1299=AX$762,$S1299,""))</f>
        <v>#REF!</v>
      </c>
      <c r="AY1299" s="843" t="e">
        <f aca="false">IF($AT$44="Region",IF($E1299=AX$762,$T1299,""),IF($G1299=AX$762,$T1299,""))</f>
        <v>#REF!</v>
      </c>
      <c r="AZ1299" s="628"/>
      <c r="BA1299" s="843" t="e">
        <f aca="false">IF($AT$44="region",IF($E1299=BA$762,$S1299,""),IF($G1299=BA$762,$S1299,""))</f>
        <v>#REF!</v>
      </c>
      <c r="BB1299" s="843" t="e">
        <f aca="false">IF($AT$44="Region",IF($E1299=BA$762,$T1299,""),IF($G1299=BA$762,$T1299,""))</f>
        <v>#REF!</v>
      </c>
      <c r="BC1299" s="628"/>
      <c r="BD1299" s="843" t="e">
        <f aca="false">IF($AT$44="region",IF($E1299=BD$762,$S1299,""),IF($G1299=BD$762,$S1299,""))</f>
        <v>#REF!</v>
      </c>
      <c r="BE1299" s="843" t="e">
        <f aca="false">IF($AT$44="Region",IF($E1299=BD$762,$T1299,""),IF($G1299=BD$762,$T1299,""))</f>
        <v>#REF!</v>
      </c>
      <c r="BF1299" s="628"/>
      <c r="BG1299" s="843" t="e">
        <f aca="false">IF($AT$44="region",IF($E1299=BG$762,$S1299,""),IF($G1299=BG$762,$S1299,""))</f>
        <v>#REF!</v>
      </c>
      <c r="BH1299" s="843" t="e">
        <f aca="false">IF($AT$44="Region",IF($E1299=BG$762,$T1299,""),IF($G1299=BG$762,$T1299,""))</f>
        <v>#REF!</v>
      </c>
      <c r="BI1299" s="628"/>
      <c r="BJ1299" s="843" t="str">
        <f aca="false">IF($E1299=$BJ$47,S1299,"")</f>
        <v/>
      </c>
      <c r="BK1299" s="843" t="str">
        <f aca="false">IF($E1299=$BJ$47,T1299,"")</f>
        <v/>
      </c>
      <c r="BL1299" s="628"/>
      <c r="BM1299" s="843" t="str">
        <f aca="false">IF($E1299=$BM$47,S1299,"")</f>
        <v/>
      </c>
      <c r="BN1299" s="843" t="str">
        <f aca="false">IF($E1299=$BM$47,T1299,"")</f>
        <v/>
      </c>
      <c r="BO1299" s="628"/>
      <c r="BP1299" s="843" t="str">
        <f aca="false">IF($E1299=$BP$47,S1299,"")</f>
        <v/>
      </c>
      <c r="BQ1299" s="843" t="str">
        <f aca="false">IF($E1299=$BP$47,T1299,"")</f>
        <v/>
      </c>
      <c r="BR1299" s="628"/>
      <c r="BS1299" s="843" t="str">
        <f aca="false">IF($E1299=$BS$47,S1299,"")</f>
        <v/>
      </c>
      <c r="BT1299" s="843" t="str">
        <f aca="false">IF($E1299=$BS$47,T1299,"")</f>
        <v/>
      </c>
      <c r="BU1299" s="628"/>
      <c r="BV1299" s="729"/>
    </row>
    <row r="1300" s="667" customFormat="true" ht="15" hidden="false" customHeight="false" outlineLevel="0" collapsed="false">
      <c r="A1300" s="828" t="n">
        <v>15</v>
      </c>
      <c r="B1300" s="829" t="str">
        <f aca="false">CONCATENATE(E1300,": ",C1300)</f>
        <v>: </v>
      </c>
      <c r="C1300" s="830"/>
      <c r="D1300" s="830"/>
      <c r="E1300" s="831"/>
      <c r="F1300" s="830"/>
      <c r="G1300" s="831"/>
      <c r="H1300" s="832"/>
      <c r="I1300" s="830"/>
      <c r="J1300" s="830"/>
      <c r="K1300" s="833"/>
      <c r="L1300" s="834"/>
      <c r="M1300" s="833"/>
      <c r="N1300" s="837"/>
      <c r="O1300" s="837"/>
      <c r="P1300" s="833"/>
      <c r="Q1300" s="838"/>
      <c r="R1300" s="839"/>
      <c r="S1300" s="840" t="str">
        <f aca="false">IF(R1300="Y","",IF(AND(M1300="",K1300=""),"",IF(M1300="",K1300,M1300)))</f>
        <v/>
      </c>
      <c r="T1300" s="841" t="str">
        <f aca="false">IF(S1300="","",IF($S$1314="Y",U1300,IF(S1300&gt;=$S$1306-$AB$35*$S$1310,IF(S1300&lt;=$S$1306+$AB$35*$S$1310,S1300,""),"")))</f>
        <v/>
      </c>
      <c r="U1300" s="840" t="str">
        <f aca="false">IF(R1300="Y","",IF(AND(M1300="",K1300=""),"",IF(M1300="",K1300*O1300,M1300*O1300)))</f>
        <v/>
      </c>
      <c r="V1300" s="842" t="str">
        <f aca="false">IF(AND(N1300="",L1300=""),"",IF(N1300="",L1300,N1300))</f>
        <v/>
      </c>
      <c r="W1300" s="628"/>
      <c r="X1300" s="628"/>
      <c r="Z1300" s="728"/>
      <c r="AP1300" s="729"/>
      <c r="AQ1300" s="628"/>
      <c r="AR1300" s="628"/>
      <c r="AS1300" s="844"/>
      <c r="AT1300" s="628"/>
      <c r="AU1300" s="843" t="e">
        <f aca="false">IF($AT$44="region",IF($E1300=AU$762,$S1300,""),IF($G1300=AU$762,$S1300,""))</f>
        <v>#REF!</v>
      </c>
      <c r="AV1300" s="843" t="e">
        <f aca="false">IF($AT$44="Region",IF($E1300=AU$762,$T1300,""),IF($G1300=AU$762,$T1300,""))</f>
        <v>#REF!</v>
      </c>
      <c r="AW1300" s="628"/>
      <c r="AX1300" s="843" t="e">
        <f aca="false">IF($AT$44="region",IF($E1300=AX$762,$S1300,""),IF($G1300=AX$762,$S1300,""))</f>
        <v>#REF!</v>
      </c>
      <c r="AY1300" s="843" t="e">
        <f aca="false">IF($AT$44="Region",IF($E1300=AX$762,$T1300,""),IF($G1300=AX$762,$T1300,""))</f>
        <v>#REF!</v>
      </c>
      <c r="AZ1300" s="628"/>
      <c r="BA1300" s="843" t="e">
        <f aca="false">IF($AT$44="region",IF($E1300=BA$762,$S1300,""),IF($G1300=BA$762,$S1300,""))</f>
        <v>#REF!</v>
      </c>
      <c r="BB1300" s="843" t="e">
        <f aca="false">IF($AT$44="Region",IF($E1300=BA$762,$T1300,""),IF($G1300=BA$762,$T1300,""))</f>
        <v>#REF!</v>
      </c>
      <c r="BC1300" s="628"/>
      <c r="BD1300" s="843" t="e">
        <f aca="false">IF($AT$44="region",IF($E1300=BD$762,$S1300,""),IF($G1300=BD$762,$S1300,""))</f>
        <v>#REF!</v>
      </c>
      <c r="BE1300" s="843" t="e">
        <f aca="false">IF($AT$44="Region",IF($E1300=BD$762,$T1300,""),IF($G1300=BD$762,$T1300,""))</f>
        <v>#REF!</v>
      </c>
      <c r="BF1300" s="628"/>
      <c r="BG1300" s="843" t="e">
        <f aca="false">IF($AT$44="region",IF($E1300=BG$762,$S1300,""),IF($G1300=BG$762,$S1300,""))</f>
        <v>#REF!</v>
      </c>
      <c r="BH1300" s="843" t="e">
        <f aca="false">IF($AT$44="Region",IF($E1300=BG$762,$T1300,""),IF($G1300=BG$762,$T1300,""))</f>
        <v>#REF!</v>
      </c>
      <c r="BI1300" s="628"/>
      <c r="BJ1300" s="843" t="str">
        <f aca="false">IF($E1300=$BJ$47,S1300,"")</f>
        <v/>
      </c>
      <c r="BK1300" s="843" t="str">
        <f aca="false">IF($E1300=$BJ$47,T1300,"")</f>
        <v/>
      </c>
      <c r="BL1300" s="628"/>
      <c r="BM1300" s="843" t="str">
        <f aca="false">IF($E1300=$BM$47,S1300,"")</f>
        <v/>
      </c>
      <c r="BN1300" s="843" t="str">
        <f aca="false">IF($E1300=$BM$47,T1300,"")</f>
        <v/>
      </c>
      <c r="BO1300" s="628"/>
      <c r="BP1300" s="843" t="str">
        <f aca="false">IF($E1300=$BP$47,S1300,"")</f>
        <v/>
      </c>
      <c r="BQ1300" s="843" t="str">
        <f aca="false">IF($E1300=$BP$47,T1300,"")</f>
        <v/>
      </c>
      <c r="BR1300" s="628"/>
      <c r="BS1300" s="843" t="str">
        <f aca="false">IF($E1300=$BS$47,S1300,"")</f>
        <v/>
      </c>
      <c r="BT1300" s="843" t="str">
        <f aca="false">IF($E1300=$BS$47,T1300,"")</f>
        <v/>
      </c>
      <c r="BU1300" s="628"/>
      <c r="BV1300" s="729"/>
    </row>
    <row r="1301" s="667" customFormat="true" ht="15" hidden="false" customHeight="false" outlineLevel="0" collapsed="false">
      <c r="A1301" s="828" t="n">
        <v>16</v>
      </c>
      <c r="B1301" s="829" t="str">
        <f aca="false">CONCATENATE(E1301,": ",C1301)</f>
        <v>: </v>
      </c>
      <c r="C1301" s="830"/>
      <c r="D1301" s="830"/>
      <c r="E1301" s="831"/>
      <c r="F1301" s="830"/>
      <c r="G1301" s="831"/>
      <c r="H1301" s="832"/>
      <c r="I1301" s="830"/>
      <c r="J1301" s="830"/>
      <c r="K1301" s="833"/>
      <c r="L1301" s="834"/>
      <c r="M1301" s="833"/>
      <c r="N1301" s="837"/>
      <c r="O1301" s="837"/>
      <c r="P1301" s="833"/>
      <c r="Q1301" s="838"/>
      <c r="R1301" s="839"/>
      <c r="S1301" s="840" t="str">
        <f aca="false">IF(R1301="Y","",IF(AND(M1301="",K1301=""),"",IF(M1301="",K1301,M1301)))</f>
        <v/>
      </c>
      <c r="T1301" s="841" t="str">
        <f aca="false">IF(S1301="","",IF($S$1314="Y",U1301,IF(S1301&gt;=$S$1306-$AB$35*$S$1310,IF(S1301&lt;=$S$1306+$AB$35*$S$1310,S1301,""),"")))</f>
        <v/>
      </c>
      <c r="U1301" s="840" t="str">
        <f aca="false">IF(R1301="Y","",IF(AND(M1301="",K1301=""),"",IF(M1301="",K1301*O1301,M1301*O1301)))</f>
        <v/>
      </c>
      <c r="V1301" s="842" t="str">
        <f aca="false">IF(AND(N1301="",L1301=""),"",IF(N1301="",L1301,N1301))</f>
        <v/>
      </c>
      <c r="W1301" s="628"/>
      <c r="X1301" s="628"/>
      <c r="Z1301" s="728"/>
      <c r="AP1301" s="729"/>
      <c r="AQ1301" s="628"/>
      <c r="AR1301" s="628"/>
      <c r="AS1301" s="844"/>
      <c r="AT1301" s="628"/>
      <c r="AU1301" s="843" t="e">
        <f aca="false">IF($AT$44="region",IF($E1301=AU$762,$S1301,""),IF($G1301=AU$762,$S1301,""))</f>
        <v>#REF!</v>
      </c>
      <c r="AV1301" s="843" t="e">
        <f aca="false">IF($AT$44="Region",IF($E1301=AU$762,$T1301,""),IF($G1301=AU$762,$T1301,""))</f>
        <v>#REF!</v>
      </c>
      <c r="AW1301" s="628"/>
      <c r="AX1301" s="843" t="e">
        <f aca="false">IF($AT$44="region",IF($E1301=AX$762,$S1301,""),IF($G1301=AX$762,$S1301,""))</f>
        <v>#REF!</v>
      </c>
      <c r="AY1301" s="843" t="e">
        <f aca="false">IF($AT$44="Region",IF($E1301=AX$762,$T1301,""),IF($G1301=AX$762,$T1301,""))</f>
        <v>#REF!</v>
      </c>
      <c r="AZ1301" s="628"/>
      <c r="BA1301" s="843" t="e">
        <f aca="false">IF($AT$44="region",IF($E1301=BA$762,$S1301,""),IF($G1301=BA$762,$S1301,""))</f>
        <v>#REF!</v>
      </c>
      <c r="BB1301" s="843" t="e">
        <f aca="false">IF($AT$44="Region",IF($E1301=BA$762,$T1301,""),IF($G1301=BA$762,$T1301,""))</f>
        <v>#REF!</v>
      </c>
      <c r="BC1301" s="628"/>
      <c r="BD1301" s="843" t="e">
        <f aca="false">IF($AT$44="region",IF($E1301=BD$762,$S1301,""),IF($G1301=BD$762,$S1301,""))</f>
        <v>#REF!</v>
      </c>
      <c r="BE1301" s="843" t="e">
        <f aca="false">IF($AT$44="Region",IF($E1301=BD$762,$T1301,""),IF($G1301=BD$762,$T1301,""))</f>
        <v>#REF!</v>
      </c>
      <c r="BF1301" s="628"/>
      <c r="BG1301" s="843" t="e">
        <f aca="false">IF($AT$44="region",IF($E1301=BG$762,$S1301,""),IF($G1301=BG$762,$S1301,""))</f>
        <v>#REF!</v>
      </c>
      <c r="BH1301" s="843" t="e">
        <f aca="false">IF($AT$44="Region",IF($E1301=BG$762,$T1301,""),IF($G1301=BG$762,$T1301,""))</f>
        <v>#REF!</v>
      </c>
      <c r="BI1301" s="628"/>
      <c r="BJ1301" s="843" t="str">
        <f aca="false">IF($E1301=$BJ$47,S1301,"")</f>
        <v/>
      </c>
      <c r="BK1301" s="843" t="str">
        <f aca="false">IF($E1301=$BJ$47,T1301,"")</f>
        <v/>
      </c>
      <c r="BL1301" s="628"/>
      <c r="BM1301" s="843" t="str">
        <f aca="false">IF($E1301=$BM$47,S1301,"")</f>
        <v/>
      </c>
      <c r="BN1301" s="843" t="str">
        <f aca="false">IF($E1301=$BM$47,T1301,"")</f>
        <v/>
      </c>
      <c r="BO1301" s="628"/>
      <c r="BP1301" s="843" t="str">
        <f aca="false">IF($E1301=$BP$47,S1301,"")</f>
        <v/>
      </c>
      <c r="BQ1301" s="843" t="str">
        <f aca="false">IF($E1301=$BP$47,T1301,"")</f>
        <v/>
      </c>
      <c r="BR1301" s="628"/>
      <c r="BS1301" s="843" t="str">
        <f aca="false">IF($E1301=$BS$47,S1301,"")</f>
        <v/>
      </c>
      <c r="BT1301" s="843" t="str">
        <f aca="false">IF($E1301=$BS$47,T1301,"")</f>
        <v/>
      </c>
      <c r="BU1301" s="628"/>
      <c r="BV1301" s="729"/>
    </row>
    <row r="1302" s="667" customFormat="true" ht="15" hidden="false" customHeight="false" outlineLevel="0" collapsed="false">
      <c r="A1302" s="828" t="n">
        <v>17</v>
      </c>
      <c r="B1302" s="829" t="str">
        <f aca="false">CONCATENATE(E1302,": ",C1302)</f>
        <v>: </v>
      </c>
      <c r="C1302" s="830"/>
      <c r="D1302" s="830"/>
      <c r="E1302" s="831"/>
      <c r="F1302" s="830"/>
      <c r="G1302" s="831"/>
      <c r="H1302" s="832"/>
      <c r="I1302" s="830"/>
      <c r="J1302" s="830"/>
      <c r="K1302" s="833"/>
      <c r="L1302" s="834"/>
      <c r="M1302" s="833"/>
      <c r="N1302" s="837"/>
      <c r="O1302" s="837"/>
      <c r="P1302" s="833"/>
      <c r="Q1302" s="838"/>
      <c r="R1302" s="839"/>
      <c r="S1302" s="840" t="str">
        <f aca="false">IF(R1302="Y","",IF(AND(M1302="",K1302=""),"",IF(M1302="",K1302,M1302)))</f>
        <v/>
      </c>
      <c r="T1302" s="841" t="str">
        <f aca="false">IF(S1302="","",IF($S$1314="Y",U1302,IF(S1302&gt;=$S$1306-$AB$35*$S$1310,IF(S1302&lt;=$S$1306+$AB$35*$S$1310,S1302,""),"")))</f>
        <v/>
      </c>
      <c r="U1302" s="840" t="str">
        <f aca="false">IF(R1302="Y","",IF(AND(M1302="",K1302=""),"",IF(M1302="",K1302*O1302,M1302*O1302)))</f>
        <v/>
      </c>
      <c r="V1302" s="842" t="str">
        <f aca="false">IF(AND(N1302="",L1302=""),"",IF(N1302="",L1302,N1302))</f>
        <v/>
      </c>
      <c r="W1302" s="628"/>
      <c r="X1302" s="628"/>
      <c r="Z1302" s="728"/>
      <c r="AP1302" s="729"/>
      <c r="AQ1302" s="628"/>
      <c r="AR1302" s="628"/>
      <c r="AS1302" s="844"/>
      <c r="AT1302" s="628"/>
      <c r="AU1302" s="843" t="e">
        <f aca="false">IF($AT$44="region",IF($E1302=AU$762,$S1302,""),IF($G1302=AU$762,$S1302,""))</f>
        <v>#REF!</v>
      </c>
      <c r="AV1302" s="843" t="e">
        <f aca="false">IF($AT$44="Region",IF($E1302=AU$762,$T1302,""),IF($G1302=AU$762,$T1302,""))</f>
        <v>#REF!</v>
      </c>
      <c r="AW1302" s="628"/>
      <c r="AX1302" s="843" t="e">
        <f aca="false">IF($AT$44="region",IF($E1302=AX$762,$S1302,""),IF($G1302=AX$762,$S1302,""))</f>
        <v>#REF!</v>
      </c>
      <c r="AY1302" s="843" t="e">
        <f aca="false">IF($AT$44="Region",IF($E1302=AX$762,$T1302,""),IF($G1302=AX$762,$T1302,""))</f>
        <v>#REF!</v>
      </c>
      <c r="AZ1302" s="628"/>
      <c r="BA1302" s="843" t="e">
        <f aca="false">IF($AT$44="region",IF($E1302=BA$762,$S1302,""),IF($G1302=BA$762,$S1302,""))</f>
        <v>#REF!</v>
      </c>
      <c r="BB1302" s="843" t="e">
        <f aca="false">IF($AT$44="Region",IF($E1302=BA$762,$T1302,""),IF($G1302=BA$762,$T1302,""))</f>
        <v>#REF!</v>
      </c>
      <c r="BC1302" s="628"/>
      <c r="BD1302" s="843" t="e">
        <f aca="false">IF($AT$44="region",IF($E1302=BD$762,$S1302,""),IF($G1302=BD$762,$S1302,""))</f>
        <v>#REF!</v>
      </c>
      <c r="BE1302" s="843" t="e">
        <f aca="false">IF($AT$44="Region",IF($E1302=BD$762,$T1302,""),IF($G1302=BD$762,$T1302,""))</f>
        <v>#REF!</v>
      </c>
      <c r="BF1302" s="628"/>
      <c r="BG1302" s="843" t="e">
        <f aca="false">IF($AT$44="region",IF($E1302=BG$762,$S1302,""),IF($G1302=BG$762,$S1302,""))</f>
        <v>#REF!</v>
      </c>
      <c r="BH1302" s="843" t="e">
        <f aca="false">IF($AT$44="Region",IF($E1302=BG$762,$T1302,""),IF($G1302=BG$762,$T1302,""))</f>
        <v>#REF!</v>
      </c>
      <c r="BI1302" s="628"/>
      <c r="BJ1302" s="843" t="str">
        <f aca="false">IF($E1302=$BJ$47,S1302,"")</f>
        <v/>
      </c>
      <c r="BK1302" s="843" t="str">
        <f aca="false">IF($E1302=$BJ$47,T1302,"")</f>
        <v/>
      </c>
      <c r="BL1302" s="628"/>
      <c r="BM1302" s="843" t="str">
        <f aca="false">IF($E1302=$BM$47,S1302,"")</f>
        <v/>
      </c>
      <c r="BN1302" s="843" t="str">
        <f aca="false">IF($E1302=$BM$47,T1302,"")</f>
        <v/>
      </c>
      <c r="BO1302" s="628"/>
      <c r="BP1302" s="843" t="str">
        <f aca="false">IF($E1302=$BP$47,S1302,"")</f>
        <v/>
      </c>
      <c r="BQ1302" s="843" t="str">
        <f aca="false">IF($E1302=$BP$47,T1302,"")</f>
        <v/>
      </c>
      <c r="BR1302" s="628"/>
      <c r="BS1302" s="843" t="str">
        <f aca="false">IF($E1302=$BS$47,S1302,"")</f>
        <v/>
      </c>
      <c r="BT1302" s="843" t="str">
        <f aca="false">IF($E1302=$BS$47,T1302,"")</f>
        <v/>
      </c>
      <c r="BU1302" s="628"/>
      <c r="BV1302" s="729"/>
    </row>
    <row r="1303" s="667" customFormat="true" ht="15" hidden="false" customHeight="false" outlineLevel="0" collapsed="false">
      <c r="A1303" s="828" t="n">
        <v>18</v>
      </c>
      <c r="B1303" s="829" t="str">
        <f aca="false">CONCATENATE(E1303,": ",C1303)</f>
        <v>: </v>
      </c>
      <c r="C1303" s="830"/>
      <c r="D1303" s="830"/>
      <c r="E1303" s="831"/>
      <c r="F1303" s="830"/>
      <c r="G1303" s="831"/>
      <c r="H1303" s="832"/>
      <c r="I1303" s="830"/>
      <c r="J1303" s="830"/>
      <c r="K1303" s="833"/>
      <c r="L1303" s="833"/>
      <c r="M1303" s="833"/>
      <c r="N1303" s="837"/>
      <c r="O1303" s="837"/>
      <c r="P1303" s="833"/>
      <c r="Q1303" s="838"/>
      <c r="R1303" s="839"/>
      <c r="S1303" s="840" t="str">
        <f aca="false">IF(R1303="Y","",IF(AND(M1303="",K1303=""),"",IF(M1303="",K1303,M1303)))</f>
        <v/>
      </c>
      <c r="T1303" s="841" t="str">
        <f aca="false">IF(S1303="","",IF($S$1314="Y",U1303,IF(S1303&gt;=$S$1306-$AB$35*$S$1310,IF(S1303&lt;=$S$1306+$AB$35*$S$1310,S1303,""),"")))</f>
        <v/>
      </c>
      <c r="U1303" s="840" t="str">
        <f aca="false">IF(R1303="Y","",IF(AND(M1303="",K1303=""),"",IF(M1303="",K1303*O1303,M1303*O1303)))</f>
        <v/>
      </c>
      <c r="V1303" s="842" t="str">
        <f aca="false">IF(AND(N1303="",L1303=""),"",IF(N1303="",L1303,N1303))</f>
        <v/>
      </c>
      <c r="W1303" s="628"/>
      <c r="X1303" s="628"/>
      <c r="Z1303" s="728"/>
      <c r="AP1303" s="729"/>
      <c r="AQ1303" s="628"/>
      <c r="AR1303" s="628"/>
      <c r="AS1303" s="844"/>
      <c r="AT1303" s="628"/>
      <c r="AU1303" s="843" t="e">
        <f aca="false">IF($AT$44="region",IF($E1303=AU$762,$S1303,""),IF($G1303=AU$762,$S1303,""))</f>
        <v>#REF!</v>
      </c>
      <c r="AV1303" s="843" t="e">
        <f aca="false">IF($AT$44="Region",IF($E1303=AU$762,$T1303,""),IF($G1303=AU$762,$T1303,""))</f>
        <v>#REF!</v>
      </c>
      <c r="AW1303" s="628"/>
      <c r="AX1303" s="843" t="e">
        <f aca="false">IF($AT$44="region",IF($E1303=AX$762,$S1303,""),IF($G1303=AX$762,$S1303,""))</f>
        <v>#REF!</v>
      </c>
      <c r="AY1303" s="843" t="e">
        <f aca="false">IF($AT$44="Region",IF($E1303=AX$762,$T1303,""),IF($G1303=AX$762,$T1303,""))</f>
        <v>#REF!</v>
      </c>
      <c r="AZ1303" s="628"/>
      <c r="BA1303" s="843" t="e">
        <f aca="false">IF($AT$44="region",IF($E1303=BA$762,$S1303,""),IF($G1303=BA$762,$S1303,""))</f>
        <v>#REF!</v>
      </c>
      <c r="BB1303" s="843" t="e">
        <f aca="false">IF($AT$44="Region",IF($E1303=BA$762,$T1303,""),IF($G1303=BA$762,$T1303,""))</f>
        <v>#REF!</v>
      </c>
      <c r="BC1303" s="628"/>
      <c r="BD1303" s="843" t="e">
        <f aca="false">IF($AT$44="region",IF($E1303=BD$762,$S1303,""),IF($G1303=BD$762,$S1303,""))</f>
        <v>#REF!</v>
      </c>
      <c r="BE1303" s="843" t="e">
        <f aca="false">IF($AT$44="Region",IF($E1303=BD$762,$T1303,""),IF($G1303=BD$762,$T1303,""))</f>
        <v>#REF!</v>
      </c>
      <c r="BF1303" s="628"/>
      <c r="BG1303" s="843" t="e">
        <f aca="false">IF($AT$44="region",IF($E1303=BG$762,$S1303,""),IF($G1303=BG$762,$S1303,""))</f>
        <v>#REF!</v>
      </c>
      <c r="BH1303" s="843" t="e">
        <f aca="false">IF($AT$44="Region",IF($E1303=BG$762,$T1303,""),IF($G1303=BG$762,$T1303,""))</f>
        <v>#REF!</v>
      </c>
      <c r="BI1303" s="628"/>
      <c r="BJ1303" s="843" t="str">
        <f aca="false">IF($E1303=$BJ$47,S1303,"")</f>
        <v/>
      </c>
      <c r="BK1303" s="843" t="str">
        <f aca="false">IF($E1303=$BJ$47,T1303,"")</f>
        <v/>
      </c>
      <c r="BL1303" s="628"/>
      <c r="BM1303" s="843" t="str">
        <f aca="false">IF($E1303=$BM$47,S1303,"")</f>
        <v/>
      </c>
      <c r="BN1303" s="843" t="str">
        <f aca="false">IF($E1303=$BM$47,T1303,"")</f>
        <v/>
      </c>
      <c r="BO1303" s="628"/>
      <c r="BP1303" s="843" t="str">
        <f aca="false">IF($E1303=$BP$47,S1303,"")</f>
        <v/>
      </c>
      <c r="BQ1303" s="843" t="str">
        <f aca="false">IF($E1303=$BP$47,T1303,"")</f>
        <v/>
      </c>
      <c r="BR1303" s="628"/>
      <c r="BS1303" s="843" t="str">
        <f aca="false">IF($E1303=$BS$47,S1303,"")</f>
        <v/>
      </c>
      <c r="BT1303" s="843" t="str">
        <f aca="false">IF($E1303=$BS$47,T1303,"")</f>
        <v/>
      </c>
      <c r="BU1303" s="628"/>
      <c r="BV1303" s="729"/>
    </row>
    <row r="1304" s="667" customFormat="true" ht="15" hidden="false" customHeight="false" outlineLevel="0" collapsed="false">
      <c r="A1304" s="828" t="n">
        <v>19</v>
      </c>
      <c r="B1304" s="829" t="str">
        <f aca="false">CONCATENATE(E1304,": ",C1304)</f>
        <v>: </v>
      </c>
      <c r="C1304" s="830"/>
      <c r="D1304" s="830"/>
      <c r="E1304" s="831"/>
      <c r="F1304" s="830"/>
      <c r="G1304" s="831"/>
      <c r="H1304" s="832"/>
      <c r="I1304" s="830"/>
      <c r="J1304" s="830"/>
      <c r="K1304" s="833"/>
      <c r="L1304" s="833"/>
      <c r="M1304" s="833"/>
      <c r="N1304" s="837"/>
      <c r="O1304" s="837"/>
      <c r="P1304" s="833"/>
      <c r="Q1304" s="838"/>
      <c r="R1304" s="839"/>
      <c r="S1304" s="840" t="str">
        <f aca="false">IF(R1304="Y","",IF(AND(M1304="",K1304=""),"",IF(M1304="",K1304,M1304)))</f>
        <v/>
      </c>
      <c r="T1304" s="841" t="str">
        <f aca="false">IF(S1304="","",IF($S$1314="Y",U1304,IF(S1304&gt;=$S$1306-$AB$35*$S$1310,IF(S1304&lt;=$S$1306+$AB$35*$S$1310,S1304,""),"")))</f>
        <v/>
      </c>
      <c r="U1304" s="840" t="str">
        <f aca="false">IF(R1304="Y","",IF(AND(M1304="",K1304=""),"",IF(M1304="",K1304*O1304,M1304*O1304)))</f>
        <v/>
      </c>
      <c r="V1304" s="842" t="str">
        <f aca="false">IF(AND(N1304="",L1304=""),"",IF(N1304="",L1304,N1304))</f>
        <v/>
      </c>
      <c r="W1304" s="628"/>
      <c r="X1304" s="628"/>
      <c r="Z1304" s="728"/>
      <c r="AP1304" s="729"/>
      <c r="AQ1304" s="628"/>
      <c r="AR1304" s="628"/>
      <c r="AS1304" s="844"/>
      <c r="AT1304" s="628"/>
      <c r="AU1304" s="843" t="e">
        <f aca="false">IF($AT$44="region",IF($E1304=AU$762,$S1304,""),IF($G1304=AU$762,$S1304,""))</f>
        <v>#REF!</v>
      </c>
      <c r="AV1304" s="843" t="e">
        <f aca="false">IF($AT$44="Region",IF($E1304=AU$762,$T1304,""),IF($G1304=AU$762,$T1304,""))</f>
        <v>#REF!</v>
      </c>
      <c r="AW1304" s="628"/>
      <c r="AX1304" s="843" t="e">
        <f aca="false">IF($AT$44="region",IF($E1304=AX$762,$S1304,""),IF($G1304=AX$762,$S1304,""))</f>
        <v>#REF!</v>
      </c>
      <c r="AY1304" s="843" t="e">
        <f aca="false">IF($AT$44="Region",IF($E1304=AX$762,$T1304,""),IF($G1304=AX$762,$T1304,""))</f>
        <v>#REF!</v>
      </c>
      <c r="AZ1304" s="628"/>
      <c r="BA1304" s="843" t="e">
        <f aca="false">IF($AT$44="region",IF($E1304=BA$762,$S1304,""),IF($G1304=BA$762,$S1304,""))</f>
        <v>#REF!</v>
      </c>
      <c r="BB1304" s="843" t="e">
        <f aca="false">IF($AT$44="Region",IF($E1304=BA$762,$T1304,""),IF($G1304=BA$762,$T1304,""))</f>
        <v>#REF!</v>
      </c>
      <c r="BC1304" s="628"/>
      <c r="BD1304" s="843" t="e">
        <f aca="false">IF($AT$44="region",IF($E1304=BD$762,$S1304,""),IF($G1304=BD$762,$S1304,""))</f>
        <v>#REF!</v>
      </c>
      <c r="BE1304" s="843" t="e">
        <f aca="false">IF($AT$44="Region",IF($E1304=BD$762,$T1304,""),IF($G1304=BD$762,$T1304,""))</f>
        <v>#REF!</v>
      </c>
      <c r="BF1304" s="628"/>
      <c r="BG1304" s="843" t="e">
        <f aca="false">IF($AT$44="region",IF($E1304=BG$762,$S1304,""),IF($G1304=BG$762,$S1304,""))</f>
        <v>#REF!</v>
      </c>
      <c r="BH1304" s="843" t="e">
        <f aca="false">IF($AT$44="Region",IF($E1304=BG$762,$T1304,""),IF($G1304=BG$762,$T1304,""))</f>
        <v>#REF!</v>
      </c>
      <c r="BI1304" s="628"/>
      <c r="BJ1304" s="843" t="str">
        <f aca="false">IF($E1304=$BJ$47,S1304,"")</f>
        <v/>
      </c>
      <c r="BK1304" s="843" t="str">
        <f aca="false">IF($E1304=$BJ$47,T1304,"")</f>
        <v/>
      </c>
      <c r="BL1304" s="628"/>
      <c r="BM1304" s="843" t="str">
        <f aca="false">IF($E1304=$BM$47,S1304,"")</f>
        <v/>
      </c>
      <c r="BN1304" s="843" t="str">
        <f aca="false">IF($E1304=$BM$47,T1304,"")</f>
        <v/>
      </c>
      <c r="BO1304" s="628"/>
      <c r="BP1304" s="843" t="str">
        <f aca="false">IF($E1304=$BP$47,S1304,"")</f>
        <v/>
      </c>
      <c r="BQ1304" s="843" t="str">
        <f aca="false">IF($E1304=$BP$47,T1304,"")</f>
        <v/>
      </c>
      <c r="BR1304" s="628"/>
      <c r="BS1304" s="843" t="str">
        <f aca="false">IF($E1304=$BS$47,S1304,"")</f>
        <v/>
      </c>
      <c r="BT1304" s="843" t="str">
        <f aca="false">IF($E1304=$BS$47,T1304,"")</f>
        <v/>
      </c>
      <c r="BU1304" s="628"/>
      <c r="BV1304" s="729"/>
    </row>
    <row r="1305" s="667" customFormat="true" ht="15" hidden="false" customHeight="false" outlineLevel="0" collapsed="false">
      <c r="A1305" s="828" t="n">
        <v>20</v>
      </c>
      <c r="B1305" s="829" t="str">
        <f aca="false">CONCATENATE(E1305,": ",C1305)</f>
        <v>: </v>
      </c>
      <c r="C1305" s="830"/>
      <c r="D1305" s="830"/>
      <c r="E1305" s="831"/>
      <c r="F1305" s="830"/>
      <c r="G1305" s="831"/>
      <c r="H1305" s="832"/>
      <c r="I1305" s="830"/>
      <c r="J1305" s="830"/>
      <c r="K1305" s="833"/>
      <c r="L1305" s="833"/>
      <c r="M1305" s="833"/>
      <c r="N1305" s="837"/>
      <c r="O1305" s="837"/>
      <c r="P1305" s="833"/>
      <c r="Q1305" s="838"/>
      <c r="R1305" s="839"/>
      <c r="S1305" s="840" t="str">
        <f aca="false">IF(R1305="Y","",IF(AND(M1305="",K1305=""),"",IF(M1305="",K1305,M1305)))</f>
        <v/>
      </c>
      <c r="T1305" s="841" t="str">
        <f aca="false">IF(S1305="","",IF($S$1314="Y",U1305,IF(S1305&gt;=$S$1306-$AB$35*$S$1310,IF(S1305&lt;=$S$1306+$AB$35*$S$1310,S1305,""),"")))</f>
        <v/>
      </c>
      <c r="U1305" s="840" t="str">
        <f aca="false">IF(R1305="Y","",IF(AND(M1305="",K1305=""),"",IF(M1305="",K1305*O1305,M1305*O1305)))</f>
        <v/>
      </c>
      <c r="V1305" s="842" t="str">
        <f aca="false">IF(AND(N1305="",L1305=""),"",IF(N1305="",L1305,N1305))</f>
        <v/>
      </c>
      <c r="W1305" s="628"/>
      <c r="X1305" s="628"/>
      <c r="Z1305" s="728"/>
      <c r="AP1305" s="729"/>
      <c r="AQ1305" s="628"/>
      <c r="AR1305" s="628"/>
      <c r="AS1305" s="844"/>
      <c r="AT1305" s="628"/>
      <c r="AU1305" s="843" t="e">
        <f aca="false">IF($AT$44="region",IF($E1305=AU$762,$S1305,""),IF($G1305=AU$762,$S1305,""))</f>
        <v>#REF!</v>
      </c>
      <c r="AV1305" s="843" t="e">
        <f aca="false">IF($AT$44="Region",IF($E1305=AU$762,$T1305,""),IF($G1305=AU$762,$T1305,""))</f>
        <v>#REF!</v>
      </c>
      <c r="AW1305" s="628"/>
      <c r="AX1305" s="843" t="e">
        <f aca="false">IF($AT$44="region",IF($E1305=AX$762,$S1305,""),IF($G1305=AX$762,$S1305,""))</f>
        <v>#REF!</v>
      </c>
      <c r="AY1305" s="843" t="e">
        <f aca="false">IF($AT$44="Region",IF($E1305=AX$762,$T1305,""),IF($G1305=AX$762,$T1305,""))</f>
        <v>#REF!</v>
      </c>
      <c r="AZ1305" s="628"/>
      <c r="BA1305" s="843" t="e">
        <f aca="false">IF($AT$44="region",IF($E1305=BA$762,$S1305,""),IF($G1305=BA$762,$S1305,""))</f>
        <v>#REF!</v>
      </c>
      <c r="BB1305" s="843" t="e">
        <f aca="false">IF($AT$44="Region",IF($E1305=BA$762,$T1305,""),IF($G1305=BA$762,$T1305,""))</f>
        <v>#REF!</v>
      </c>
      <c r="BC1305" s="628"/>
      <c r="BD1305" s="843" t="e">
        <f aca="false">IF($AT$44="region",IF($E1305=BD$762,$S1305,""),IF($G1305=BD$762,$S1305,""))</f>
        <v>#REF!</v>
      </c>
      <c r="BE1305" s="843" t="e">
        <f aca="false">IF($AT$44="Region",IF($E1305=BD$762,$T1305,""),IF($G1305=BD$762,$T1305,""))</f>
        <v>#REF!</v>
      </c>
      <c r="BF1305" s="628"/>
      <c r="BG1305" s="843" t="e">
        <f aca="false">IF($AT$44="region",IF($E1305=BG$762,$S1305,""),IF($G1305=BG$762,$S1305,""))</f>
        <v>#REF!</v>
      </c>
      <c r="BH1305" s="843" t="e">
        <f aca="false">IF($AT$44="Region",IF($E1305=BG$762,$T1305,""),IF($G1305=BG$762,$T1305,""))</f>
        <v>#REF!</v>
      </c>
      <c r="BI1305" s="628"/>
      <c r="BJ1305" s="843" t="str">
        <f aca="false">IF($E1305=$BJ$47,S1305,"")</f>
        <v/>
      </c>
      <c r="BK1305" s="843" t="str">
        <f aca="false">IF($E1305=$BJ$47,T1305,"")</f>
        <v/>
      </c>
      <c r="BL1305" s="628"/>
      <c r="BM1305" s="843" t="str">
        <f aca="false">IF($E1305=$BM$47,S1305,"")</f>
        <v/>
      </c>
      <c r="BN1305" s="843" t="str">
        <f aca="false">IF($E1305=$BM$47,T1305,"")</f>
        <v/>
      </c>
      <c r="BO1305" s="628"/>
      <c r="BP1305" s="843" t="str">
        <f aca="false">IF($E1305=$BP$47,S1305,"")</f>
        <v/>
      </c>
      <c r="BQ1305" s="843" t="str">
        <f aca="false">IF($E1305=$BP$47,T1305,"")</f>
        <v/>
      </c>
      <c r="BR1305" s="628"/>
      <c r="BS1305" s="843" t="str">
        <f aca="false">IF($E1305=$BS$47,S1305,"")</f>
        <v/>
      </c>
      <c r="BT1305" s="843" t="str">
        <f aca="false">IF($E1305=$BS$47,T1305,"")</f>
        <v/>
      </c>
      <c r="BU1305" s="628"/>
      <c r="BV1305" s="729"/>
    </row>
    <row r="1306" s="667" customFormat="true" ht="15" hidden="false" customHeight="false" outlineLevel="0" collapsed="false">
      <c r="A1306" s="846"/>
      <c r="B1306" s="847" t="s">
        <v>409</v>
      </c>
      <c r="C1306" s="848"/>
      <c r="D1306" s="848"/>
      <c r="E1306" s="848"/>
      <c r="F1306" s="848"/>
      <c r="G1306" s="848"/>
      <c r="I1306" s="628"/>
      <c r="J1306" s="849"/>
      <c r="K1306" s="810"/>
      <c r="L1306" s="810"/>
      <c r="M1306" s="810" t="s">
        <v>354</v>
      </c>
      <c r="N1306" s="810"/>
      <c r="O1306" s="810"/>
      <c r="P1306" s="838"/>
      <c r="Q1306" s="838"/>
      <c r="R1306" s="849" t="s">
        <v>356</v>
      </c>
      <c r="S1306" s="850" t="e">
        <f aca="false">AVERAGE(S1286:S1305)</f>
        <v>#DIV/0!</v>
      </c>
      <c r="T1306" s="850" t="e">
        <f aca="false">IF(S1314="Y",SUM(T1286:T1305)/SUM(O1286:O1305),AVERAGE(T1286:T1305))</f>
        <v>#DIV/0!</v>
      </c>
      <c r="U1306" s="851" t="e">
        <f aca="false">SUM(U1286:U1305)/SUM(O1286:O1305)</f>
        <v>#DIV/0!</v>
      </c>
      <c r="V1306" s="628"/>
      <c r="W1306" s="628"/>
      <c r="X1306" s="628"/>
      <c r="Z1306" s="912"/>
      <c r="AP1306" s="729"/>
      <c r="AQ1306" s="628"/>
      <c r="AR1306" s="628"/>
      <c r="AS1306" s="628"/>
      <c r="AT1306" s="849" t="s">
        <v>356</v>
      </c>
      <c r="AU1306" s="852" t="e">
        <f aca="false">AVERAGE(AU1286:AU1305)</f>
        <v>#REF!</v>
      </c>
      <c r="AV1306" s="852" t="e">
        <f aca="false">SUM(AV1286:AV1305)/COUNTIF(AV1286:AV1305,"&gt;0")</f>
        <v>#REF!</v>
      </c>
      <c r="AW1306" s="628"/>
      <c r="AX1306" s="852" t="e">
        <f aca="false">AVERAGE(AX1286:AX1305)</f>
        <v>#REF!</v>
      </c>
      <c r="AY1306" s="852" t="e">
        <f aca="false">SUM(AY1286:AY1305)/COUNTIF(AY1286:AY1305,"&gt;0")</f>
        <v>#REF!</v>
      </c>
      <c r="AZ1306" s="628"/>
      <c r="BA1306" s="852" t="e">
        <f aca="false">AVERAGE(BA1286:BA1305)</f>
        <v>#REF!</v>
      </c>
      <c r="BB1306" s="852" t="e">
        <f aca="false">SUM(BB1286:BB1305)/COUNTIF(BB1286:BB1305,"&gt;0")</f>
        <v>#REF!</v>
      </c>
      <c r="BC1306" s="628"/>
      <c r="BD1306" s="852" t="e">
        <f aca="false">AVERAGE(BD1286:BD1305)</f>
        <v>#REF!</v>
      </c>
      <c r="BE1306" s="852" t="e">
        <f aca="false">SUM(BE1286:BE1305)/COUNTIF(BE1286:BE1305,"&gt;0")</f>
        <v>#REF!</v>
      </c>
      <c r="BF1306" s="628"/>
      <c r="BG1306" s="852" t="e">
        <f aca="false">AVERAGE(BG1286:BG1305)</f>
        <v>#REF!</v>
      </c>
      <c r="BH1306" s="852" t="e">
        <f aca="false">SUM(BH1286:BH1305)/COUNTIF(BH1286:BH1305,"&gt;0")</f>
        <v>#REF!</v>
      </c>
      <c r="BI1306" s="849"/>
      <c r="BJ1306" s="852" t="e">
        <f aca="false">AVERAGE(BJ1286:BJ1305)</f>
        <v>#DIV/0!</v>
      </c>
      <c r="BK1306" s="852" t="e">
        <f aca="false">SUM(BK1286:BK1305)/COUNTIF(BK1286:BK1305,"&gt;0")</f>
        <v>#DIV/0!</v>
      </c>
      <c r="BL1306" s="628"/>
      <c r="BM1306" s="852" t="e">
        <f aca="false">AVERAGE(BM1286:BM1305)</f>
        <v>#DIV/0!</v>
      </c>
      <c r="BN1306" s="852" t="e">
        <f aca="false">SUM(BN1286:BN1305)/COUNTIF(BN1286:BN1305,"&gt;0")</f>
        <v>#DIV/0!</v>
      </c>
      <c r="BO1306" s="628"/>
      <c r="BP1306" s="852" t="e">
        <f aca="false">AVERAGE(BP1286:BP1305)</f>
        <v>#DIV/0!</v>
      </c>
      <c r="BQ1306" s="852" t="e">
        <f aca="false">SUM(BQ1286:BQ1305)/COUNTIF(BQ1286:BQ1305,"&gt;0")</f>
        <v>#DIV/0!</v>
      </c>
      <c r="BR1306" s="628"/>
      <c r="BS1306" s="852" t="e">
        <f aca="false">AVERAGE(BS1286:BS1305)</f>
        <v>#DIV/0!</v>
      </c>
      <c r="BT1306" s="852" t="e">
        <f aca="false">SUM(BT1286:BT1305)/COUNTIF(BT1286:BT1305,"&gt;0")</f>
        <v>#DIV/0!</v>
      </c>
      <c r="BU1306" s="628"/>
      <c r="BV1306" s="729"/>
    </row>
    <row r="1307" s="667" customFormat="true" ht="15" hidden="false" customHeight="false" outlineLevel="0" collapsed="false">
      <c r="A1307" s="846"/>
      <c r="B1307" s="847" t="s">
        <v>410</v>
      </c>
      <c r="C1307" s="848" t="s">
        <v>358</v>
      </c>
      <c r="D1307" s="893"/>
      <c r="E1307" s="893"/>
      <c r="F1307" s="893"/>
      <c r="G1307" s="893"/>
      <c r="H1307" s="893"/>
      <c r="I1307" s="893"/>
      <c r="J1307" s="893"/>
      <c r="K1307" s="893"/>
      <c r="L1307" s="810"/>
      <c r="M1307" s="810"/>
      <c r="N1307" s="810"/>
      <c r="O1307" s="810"/>
      <c r="P1307" s="838"/>
      <c r="Q1307" s="838"/>
      <c r="R1307" s="854" t="s">
        <v>97</v>
      </c>
      <c r="S1307" s="855" t="e">
        <f aca="false">S1306+V1307*S1310</f>
        <v>#DIV/0!</v>
      </c>
      <c r="T1307" s="855" t="e">
        <f aca="false">T1306+V1307*T1310</f>
        <v>#DIV/0!</v>
      </c>
      <c r="U1307" s="855" t="e">
        <f aca="false">U1306+V1307*U1310</f>
        <v>#DIV/0!</v>
      </c>
      <c r="V1307" s="856" t="n">
        <v>1</v>
      </c>
      <c r="W1307" s="669" t="s">
        <v>360</v>
      </c>
      <c r="X1307" s="628"/>
      <c r="Y1307" s="628" t="s">
        <v>361</v>
      </c>
      <c r="Z1307" s="914"/>
      <c r="AP1307" s="729"/>
      <c r="AQ1307" s="628"/>
      <c r="AR1307" s="628"/>
      <c r="AS1307" s="628"/>
      <c r="AT1307" s="854" t="s">
        <v>97</v>
      </c>
      <c r="AU1307" s="857" t="e">
        <f aca="false">AU1306+(AU1312*AU1309)</f>
        <v>#REF!</v>
      </c>
      <c r="AV1307" s="857" t="e">
        <f aca="false">AV1306+(AV1312*AU1309)</f>
        <v>#REF!</v>
      </c>
      <c r="AW1307" s="628"/>
      <c r="AX1307" s="857" t="e">
        <f aca="false">AX1306+(AX1312*AX1309)</f>
        <v>#REF!</v>
      </c>
      <c r="AY1307" s="857" t="e">
        <f aca="false">AY1306+(AY1312*AX1309)</f>
        <v>#REF!</v>
      </c>
      <c r="AZ1307" s="628"/>
      <c r="BA1307" s="857" t="e">
        <f aca="false">BA1306+(BA1312*BA1309)</f>
        <v>#REF!</v>
      </c>
      <c r="BB1307" s="857" t="e">
        <f aca="false">BB1306+(BB1312*BA1309)</f>
        <v>#REF!</v>
      </c>
      <c r="BC1307" s="628"/>
      <c r="BD1307" s="857" t="e">
        <f aca="false">BD1306+(BD1312*BD1309)</f>
        <v>#REF!</v>
      </c>
      <c r="BE1307" s="857" t="e">
        <f aca="false">BE1306+(BE1312*BD1309)</f>
        <v>#REF!</v>
      </c>
      <c r="BF1307" s="628"/>
      <c r="BG1307" s="857" t="e">
        <f aca="false">BG1306+(BG1312*BG1309)</f>
        <v>#REF!</v>
      </c>
      <c r="BH1307" s="857" t="e">
        <f aca="false">BH1306+(BH1312*BG1309)</f>
        <v>#REF!</v>
      </c>
      <c r="BI1307" s="854"/>
      <c r="BJ1307" s="857" t="e">
        <f aca="false">BJ1306+(BJ1312*BJ1309)</f>
        <v>#DIV/0!</v>
      </c>
      <c r="BK1307" s="857" t="e">
        <f aca="false">BK1306+(BK1312*BJ1309)</f>
        <v>#DIV/0!</v>
      </c>
      <c r="BL1307" s="628"/>
      <c r="BM1307" s="857" t="e">
        <f aca="false">BM1306+(BM1312*BM1309)</f>
        <v>#DIV/0!</v>
      </c>
      <c r="BN1307" s="857" t="e">
        <f aca="false">BN1306+(BN1312*BM1309)</f>
        <v>#DIV/0!</v>
      </c>
      <c r="BO1307" s="628"/>
      <c r="BP1307" s="857" t="e">
        <f aca="false">BP1306+(BP1312*BP1309)</f>
        <v>#DIV/0!</v>
      </c>
      <c r="BQ1307" s="857" t="e">
        <f aca="false">BQ1306+(BQ1312*BP1309)</f>
        <v>#DIV/0!</v>
      </c>
      <c r="BR1307" s="628"/>
      <c r="BS1307" s="857" t="e">
        <f aca="false">BS1306+(BS1312*BS1309)</f>
        <v>#DIV/0!</v>
      </c>
      <c r="BT1307" s="857" t="e">
        <f aca="false">BT1306+(BT1312*BS1309)</f>
        <v>#DIV/0!</v>
      </c>
      <c r="BU1307" s="628"/>
      <c r="BV1307" s="729"/>
    </row>
    <row r="1308" s="667" customFormat="true" ht="15" hidden="false" customHeight="false" outlineLevel="0" collapsed="false">
      <c r="A1308" s="846"/>
      <c r="B1308" s="847" t="s">
        <v>411</v>
      </c>
      <c r="C1308" s="858"/>
      <c r="D1308" s="893"/>
      <c r="E1308" s="893"/>
      <c r="F1308" s="893"/>
      <c r="G1308" s="893"/>
      <c r="H1308" s="893"/>
      <c r="I1308" s="893"/>
      <c r="J1308" s="893"/>
      <c r="K1308" s="893"/>
      <c r="L1308" s="628"/>
      <c r="M1308" s="628"/>
      <c r="N1308" s="810"/>
      <c r="O1308" s="810"/>
      <c r="P1308" s="810"/>
      <c r="Q1308" s="810"/>
      <c r="R1308" s="854" t="s">
        <v>98</v>
      </c>
      <c r="S1308" s="855" t="e">
        <f aca="false">IF($Y1308="Y",MIN(S1286:S1305),S1306-$V1308*S1310)</f>
        <v>#DIV/0!</v>
      </c>
      <c r="T1308" s="855" t="e">
        <f aca="false">IF($Y1308="Y",MIN(T1286:T1305),T1306-$V1308*T1310)</f>
        <v>#DIV/0!</v>
      </c>
      <c r="U1308" s="855" t="e">
        <f aca="false">IF($Y1308="Y",MIN(U1286:U1305),U1306-$V1308*U1310)</f>
        <v>#DIV/0!</v>
      </c>
      <c r="V1308" s="856" t="n">
        <v>1</v>
      </c>
      <c r="W1308" s="669" t="s">
        <v>364</v>
      </c>
      <c r="X1308" s="628"/>
      <c r="Y1308" s="859" t="s">
        <v>166</v>
      </c>
      <c r="Z1308" s="914"/>
      <c r="AP1308" s="729"/>
      <c r="AQ1308" s="628"/>
      <c r="AR1308" s="628"/>
      <c r="AS1308" s="628"/>
      <c r="AT1308" s="854" t="s">
        <v>98</v>
      </c>
      <c r="AU1308" s="857" t="e">
        <f aca="false">AU1306-(AU1312*AU1310)</f>
        <v>#REF!</v>
      </c>
      <c r="AV1308" s="857" t="e">
        <f aca="false">AV1306-(AV1312*AU1310)</f>
        <v>#REF!</v>
      </c>
      <c r="AW1308" s="628"/>
      <c r="AX1308" s="857" t="e">
        <f aca="false">AX1306-(AX1312*AX1310)</f>
        <v>#REF!</v>
      </c>
      <c r="AY1308" s="857" t="e">
        <f aca="false">AY1306-(AY1312*AX1310)</f>
        <v>#REF!</v>
      </c>
      <c r="AZ1308" s="628"/>
      <c r="BA1308" s="857" t="e">
        <f aca="false">BA1306-(BA1312*BA1310)</f>
        <v>#REF!</v>
      </c>
      <c r="BB1308" s="857" t="e">
        <f aca="false">BB1306-(BB1312*BA1310)</f>
        <v>#REF!</v>
      </c>
      <c r="BC1308" s="628"/>
      <c r="BD1308" s="857" t="e">
        <f aca="false">BD1306-(BD1312*BD1310)</f>
        <v>#REF!</v>
      </c>
      <c r="BE1308" s="857" t="e">
        <f aca="false">BE1306-(BE1312*BD1310)</f>
        <v>#REF!</v>
      </c>
      <c r="BF1308" s="628"/>
      <c r="BG1308" s="857" t="e">
        <f aca="false">BG1306-(BG1312*BG1310)</f>
        <v>#REF!</v>
      </c>
      <c r="BH1308" s="857" t="e">
        <f aca="false">BH1306-(BH1312*BG1310)</f>
        <v>#REF!</v>
      </c>
      <c r="BI1308" s="854"/>
      <c r="BJ1308" s="857" t="e">
        <f aca="false">BJ1306-(BJ1312*BJ1310)</f>
        <v>#DIV/0!</v>
      </c>
      <c r="BK1308" s="857" t="e">
        <f aca="false">BK1306-(BK1312*BJ1310)</f>
        <v>#DIV/0!</v>
      </c>
      <c r="BL1308" s="628"/>
      <c r="BM1308" s="857" t="e">
        <f aca="false">BM1306-(BM1312*BM1310)</f>
        <v>#DIV/0!</v>
      </c>
      <c r="BN1308" s="857" t="e">
        <f aca="false">BN1306-(BN1312*BM1310)</f>
        <v>#DIV/0!</v>
      </c>
      <c r="BO1308" s="628"/>
      <c r="BP1308" s="857" t="e">
        <f aca="false">BP1306-(BP1312*BP1310)</f>
        <v>#DIV/0!</v>
      </c>
      <c r="BQ1308" s="857" t="e">
        <f aca="false">BQ1306-(BQ1312*BP1310)</f>
        <v>#DIV/0!</v>
      </c>
      <c r="BR1308" s="628"/>
      <c r="BS1308" s="857" t="e">
        <f aca="false">BS1306-(BS1312*BS1310)</f>
        <v>#DIV/0!</v>
      </c>
      <c r="BT1308" s="857" t="e">
        <f aca="false">BT1306-(BT1312*BS1310)</f>
        <v>#DIV/0!</v>
      </c>
      <c r="BU1308" s="628"/>
      <c r="BV1308" s="729"/>
    </row>
    <row r="1309" s="667" customFormat="true" ht="14.25" hidden="false" customHeight="false" outlineLevel="0" collapsed="false">
      <c r="A1309" s="846"/>
      <c r="B1309" s="846"/>
      <c r="C1309" s="858"/>
      <c r="D1309" s="893"/>
      <c r="E1309" s="893"/>
      <c r="F1309" s="893"/>
      <c r="G1309" s="893"/>
      <c r="H1309" s="893"/>
      <c r="I1309" s="893"/>
      <c r="J1309" s="893"/>
      <c r="K1309" s="893"/>
      <c r="L1309" s="810"/>
      <c r="M1309" s="810"/>
      <c r="N1309" s="810"/>
      <c r="O1309" s="810"/>
      <c r="P1309" s="810"/>
      <c r="Q1309" s="810"/>
      <c r="R1309" s="854" t="s">
        <v>365</v>
      </c>
      <c r="S1309" s="855" t="e">
        <f aca="false">IF((0.67*S1310)&gt;S1306,"no","yes")</f>
        <v>#DIV/0!</v>
      </c>
      <c r="T1309" s="855" t="e">
        <f aca="false">IF((0.67*T1310)&gt;T1306,"no","yes")</f>
        <v>#DIV/0!</v>
      </c>
      <c r="U1309" s="855" t="e">
        <f aca="false">IF((0.67*U1310)&gt;U1306,"no","yes")</f>
        <v>#DIV/0!</v>
      </c>
      <c r="V1309" s="810"/>
      <c r="W1309" s="810"/>
      <c r="X1309" s="810"/>
      <c r="Z1309" s="914"/>
      <c r="AP1309" s="729"/>
      <c r="AQ1309" s="810"/>
      <c r="AR1309" s="810"/>
      <c r="AS1309" s="861" t="s">
        <v>366</v>
      </c>
      <c r="AT1309" s="861"/>
      <c r="AU1309" s="856" t="n">
        <v>1</v>
      </c>
      <c r="AV1309" s="810"/>
      <c r="AW1309" s="810"/>
      <c r="AX1309" s="856" t="n">
        <v>1</v>
      </c>
      <c r="AY1309" s="810"/>
      <c r="AZ1309" s="810"/>
      <c r="BA1309" s="856" t="n">
        <v>1</v>
      </c>
      <c r="BB1309" s="810"/>
      <c r="BC1309" s="810"/>
      <c r="BD1309" s="856" t="n">
        <v>1</v>
      </c>
      <c r="BE1309" s="810"/>
      <c r="BF1309" s="810"/>
      <c r="BG1309" s="856" t="n">
        <v>1</v>
      </c>
      <c r="BH1309" s="810"/>
      <c r="BI1309" s="854"/>
      <c r="BJ1309" s="856" t="n">
        <v>1</v>
      </c>
      <c r="BK1309" s="810"/>
      <c r="BL1309" s="810"/>
      <c r="BM1309" s="856" t="n">
        <v>1</v>
      </c>
      <c r="BN1309" s="810"/>
      <c r="BO1309" s="810"/>
      <c r="BP1309" s="856" t="n">
        <v>1</v>
      </c>
      <c r="BQ1309" s="810"/>
      <c r="BR1309" s="810"/>
      <c r="BS1309" s="856" t="n">
        <v>1</v>
      </c>
      <c r="BT1309" s="810"/>
      <c r="BU1309" s="810"/>
      <c r="BV1309" s="729"/>
    </row>
    <row r="1310" s="667" customFormat="true" ht="14.25" hidden="false" customHeight="false" outlineLevel="0" collapsed="false">
      <c r="A1310" s="846"/>
      <c r="B1310" s="846"/>
      <c r="C1310" s="858"/>
      <c r="D1310" s="893"/>
      <c r="E1310" s="893"/>
      <c r="F1310" s="893"/>
      <c r="G1310" s="893"/>
      <c r="H1310" s="893"/>
      <c r="I1310" s="893"/>
      <c r="J1310" s="893"/>
      <c r="K1310" s="893"/>
      <c r="L1310" s="810"/>
      <c r="M1310" s="810"/>
      <c r="N1310" s="669"/>
      <c r="O1310" s="669"/>
      <c r="P1310" s="810"/>
      <c r="Q1310" s="810"/>
      <c r="R1310" s="854" t="s">
        <v>371</v>
      </c>
      <c r="S1310" s="855" t="e">
        <f aca="false">_xlfn.STDEV.P(S1286:S1305)</f>
        <v>#DIV/0!</v>
      </c>
      <c r="T1310" s="855" t="e">
        <f aca="false" t="array" ref="T1310:T1310">IF(S1314="Y",SQRT(SUM(IFERROR(O1286:O1305*(S1286:S1305-(T1306))^2,0))/((COUNTIFS(O1286:O1305,"&lt;&gt;"&amp;"")-1)/COUNTIFS(O1286:O1305,"&lt;&gt;"&amp;"")*SUM(O1286:O1305))),_xlfn.STDEV.P(T1286:T1305))</f>
        <v>#DIV/0!</v>
      </c>
      <c r="U1310" s="855" t="e">
        <f aca="false" t="array" ref="U1310:U1310">SQRT(SUM(IFERROR(O1286:O1305*(S1286:S1305-(U1306))^2,0))/((COUNTIFS(O1286:O1305,"&lt;&gt;"&amp;"")-1)/COUNTIFS(O1286:O1305,"&lt;&gt;"&amp;"")*SUM(O1286:O1305)))</f>
        <v>#DIV/0!</v>
      </c>
      <c r="V1310" s="810"/>
      <c r="W1310" s="810"/>
      <c r="X1310" s="810"/>
      <c r="Z1310" s="914"/>
      <c r="AP1310" s="729"/>
      <c r="AQ1310" s="810"/>
      <c r="AR1310" s="810"/>
      <c r="AS1310" s="861"/>
      <c r="AT1310" s="861"/>
      <c r="AU1310" s="856" t="n">
        <v>1</v>
      </c>
      <c r="AV1310" s="810"/>
      <c r="AW1310" s="810"/>
      <c r="AX1310" s="856" t="n">
        <v>1</v>
      </c>
      <c r="AY1310" s="810"/>
      <c r="AZ1310" s="810"/>
      <c r="BA1310" s="856" t="n">
        <v>1</v>
      </c>
      <c r="BB1310" s="810"/>
      <c r="BC1310" s="810"/>
      <c r="BD1310" s="856" t="n">
        <v>1</v>
      </c>
      <c r="BE1310" s="810"/>
      <c r="BF1310" s="810"/>
      <c r="BG1310" s="856" t="n">
        <v>1</v>
      </c>
      <c r="BH1310" s="810"/>
      <c r="BI1310" s="854"/>
      <c r="BJ1310" s="856" t="n">
        <v>1</v>
      </c>
      <c r="BK1310" s="810"/>
      <c r="BL1310" s="810"/>
      <c r="BM1310" s="856" t="n">
        <v>1</v>
      </c>
      <c r="BN1310" s="810"/>
      <c r="BO1310" s="810"/>
      <c r="BP1310" s="856" t="n">
        <v>1</v>
      </c>
      <c r="BQ1310" s="810"/>
      <c r="BR1310" s="810"/>
      <c r="BS1310" s="856" t="n">
        <v>1</v>
      </c>
      <c r="BT1310" s="810"/>
      <c r="BU1310" s="810"/>
      <c r="BV1310" s="729"/>
    </row>
    <row r="1311" s="667" customFormat="true" ht="15" hidden="false" customHeight="false" outlineLevel="0" collapsed="false">
      <c r="A1311" s="810"/>
      <c r="B1311" s="810"/>
      <c r="C1311" s="828"/>
      <c r="D1311" s="893"/>
      <c r="E1311" s="893"/>
      <c r="F1311" s="893"/>
      <c r="G1311" s="893"/>
      <c r="H1311" s="893"/>
      <c r="I1311" s="893"/>
      <c r="J1311" s="893"/>
      <c r="K1311" s="893"/>
      <c r="L1311" s="810"/>
      <c r="M1311" s="810"/>
      <c r="N1311" s="810"/>
      <c r="O1311" s="810"/>
      <c r="P1311" s="810"/>
      <c r="Q1311" s="810"/>
      <c r="R1311" s="863" t="s">
        <v>372</v>
      </c>
      <c r="S1311" s="864" t="n">
        <f aca="false">COUNTIF(S1286:S1305,"&gt;0")</f>
        <v>0</v>
      </c>
      <c r="T1311" s="864" t="n">
        <f aca="false">COUNTIF(T1286:T1305,"&gt;0")</f>
        <v>0</v>
      </c>
      <c r="U1311" s="865"/>
      <c r="V1311" s="866" t="s">
        <v>369</v>
      </c>
      <c r="W1311" s="810"/>
      <c r="X1311" s="810"/>
      <c r="Z1311" s="728"/>
      <c r="AP1311" s="729"/>
      <c r="AQ1311" s="810"/>
      <c r="AR1311" s="810"/>
      <c r="AS1311" s="810"/>
      <c r="AT1311" s="854" t="s">
        <v>365</v>
      </c>
      <c r="AU1311" s="857" t="e">
        <f aca="false">IF((0.67*AU1312)&gt;AU1306,"no","yes")</f>
        <v>#REF!</v>
      </c>
      <c r="AV1311" s="857" t="e">
        <f aca="false">IF((0.67*AV1312)&gt;AV1306,"no","yes")</f>
        <v>#REF!</v>
      </c>
      <c r="AW1311" s="810"/>
      <c r="AX1311" s="857" t="e">
        <f aca="false">IF((0.67*AX1312)&gt;AX1306,"no","yes")</f>
        <v>#REF!</v>
      </c>
      <c r="AY1311" s="857" t="e">
        <f aca="false">IF((0.67*AY1312)&gt;AY1306,"no","yes")</f>
        <v>#REF!</v>
      </c>
      <c r="AZ1311" s="810"/>
      <c r="BA1311" s="857" t="e">
        <f aca="false">IF((0.67*BA1312)&gt;BA1306,"no","yes")</f>
        <v>#REF!</v>
      </c>
      <c r="BB1311" s="857" t="e">
        <f aca="false">IF((0.67*BB1312)&gt;BB1306,"no","yes")</f>
        <v>#REF!</v>
      </c>
      <c r="BC1311" s="810"/>
      <c r="BD1311" s="857" t="e">
        <f aca="false">IF((0.67*BD1312)&gt;BD1306,"no","yes")</f>
        <v>#REF!</v>
      </c>
      <c r="BE1311" s="857" t="e">
        <f aca="false">IF((0.67*BE1312)&gt;BE1306,"no","yes")</f>
        <v>#REF!</v>
      </c>
      <c r="BF1311" s="810"/>
      <c r="BG1311" s="857" t="e">
        <f aca="false">IF((0.67*BG1312)&gt;BG1306,"no","yes")</f>
        <v>#REF!</v>
      </c>
      <c r="BH1311" s="857" t="e">
        <f aca="false">IF((0.67*BH1312)&gt;BH1306,"no","yes")</f>
        <v>#REF!</v>
      </c>
      <c r="BI1311" s="863"/>
      <c r="BJ1311" s="857" t="e">
        <f aca="false">IF((0.67*BJ1312)&gt;BJ1306,"no","yes")</f>
        <v>#DIV/0!</v>
      </c>
      <c r="BK1311" s="857" t="e">
        <f aca="false">IF((0.67*BK1312)&gt;BK1306,"no","yes")</f>
        <v>#DIV/0!</v>
      </c>
      <c r="BL1311" s="810"/>
      <c r="BM1311" s="857" t="e">
        <f aca="false">IF((0.67*BM1312)&gt;BM1306,"no","yes")</f>
        <v>#DIV/0!</v>
      </c>
      <c r="BN1311" s="857" t="e">
        <f aca="false">IF((0.67*BN1312)&gt;BN1306,"no","yes")</f>
        <v>#DIV/0!</v>
      </c>
      <c r="BO1311" s="810"/>
      <c r="BP1311" s="857" t="e">
        <f aca="false">IF((0.67*BP1312)&gt;BP1306,"no","yes")</f>
        <v>#DIV/0!</v>
      </c>
      <c r="BQ1311" s="857" t="e">
        <f aca="false">IF((0.67*BQ1312)&gt;BQ1306,"no","yes")</f>
        <v>#DIV/0!</v>
      </c>
      <c r="BR1311" s="810"/>
      <c r="BS1311" s="857" t="e">
        <f aca="false">IF((0.67*BS1312)&gt;BS1306,"no","yes")</f>
        <v>#DIV/0!</v>
      </c>
      <c r="BT1311" s="857" t="e">
        <f aca="false">IF((0.67*BT1312)&gt;BT1306,"no","yes")</f>
        <v>#DIV/0!</v>
      </c>
      <c r="BU1311" s="810"/>
      <c r="BV1311" s="729"/>
    </row>
    <row r="1312" s="667" customFormat="true" ht="14.25" hidden="false" customHeight="false" outlineLevel="0" collapsed="false">
      <c r="C1312" s="846"/>
      <c r="D1312" s="893"/>
      <c r="E1312" s="893"/>
      <c r="F1312" s="893"/>
      <c r="G1312" s="893"/>
      <c r="H1312" s="893"/>
      <c r="I1312" s="893"/>
      <c r="J1312" s="893"/>
      <c r="K1312" s="893"/>
      <c r="L1312" s="810"/>
      <c r="M1312" s="810"/>
      <c r="N1312" s="810"/>
      <c r="O1312" s="810"/>
      <c r="P1312" s="810"/>
      <c r="Q1312" s="810"/>
      <c r="R1312" s="810"/>
      <c r="S1312" s="1"/>
      <c r="T1312" s="916"/>
      <c r="U1312" s="916"/>
      <c r="V1312" s="894"/>
      <c r="W1312" s="895"/>
      <c r="X1312" s="896"/>
      <c r="Z1312" s="728"/>
      <c r="AP1312" s="729"/>
      <c r="AQ1312" s="810"/>
      <c r="AR1312" s="810"/>
      <c r="AS1312" s="810"/>
      <c r="AT1312" s="854" t="s">
        <v>371</v>
      </c>
      <c r="AU1312" s="857" t="e">
        <f aca="false">_xlfn.STDEV.P(AU1286:AU1305)</f>
        <v>#REF!</v>
      </c>
      <c r="AV1312" s="857" t="e">
        <f aca="false">_xlfn.STDEV.P(AV1286:AV1305)</f>
        <v>#REF!</v>
      </c>
      <c r="AW1312" s="810"/>
      <c r="AX1312" s="857" t="e">
        <f aca="false">_xlfn.STDEV.P(AX1286:AX1305)</f>
        <v>#REF!</v>
      </c>
      <c r="AY1312" s="857" t="e">
        <f aca="false">_xlfn.STDEV.P(AY1286:AY1305)</f>
        <v>#REF!</v>
      </c>
      <c r="AZ1312" s="810"/>
      <c r="BA1312" s="857" t="e">
        <f aca="false">_xlfn.STDEV.P(BA1286:BA1305)</f>
        <v>#REF!</v>
      </c>
      <c r="BB1312" s="857" t="e">
        <f aca="false">_xlfn.STDEV.P(BB1286:BB1305)</f>
        <v>#REF!</v>
      </c>
      <c r="BC1312" s="810"/>
      <c r="BD1312" s="857" t="e">
        <f aca="false">_xlfn.STDEV.P(BD1286:BD1305)</f>
        <v>#REF!</v>
      </c>
      <c r="BE1312" s="857" t="e">
        <f aca="false">_xlfn.STDEV.P(BE1286:BE1305)</f>
        <v>#REF!</v>
      </c>
      <c r="BF1312" s="810"/>
      <c r="BG1312" s="857" t="e">
        <f aca="false">_xlfn.STDEV.P(BG1286:BG1305)</f>
        <v>#REF!</v>
      </c>
      <c r="BH1312" s="857" t="e">
        <f aca="false">_xlfn.STDEV.P(BH1286:BH1305)</f>
        <v>#REF!</v>
      </c>
      <c r="BI1312" s="810"/>
      <c r="BJ1312" s="857" t="e">
        <f aca="false">_xlfn.STDEV.P(BJ1286:BJ1305)</f>
        <v>#DIV/0!</v>
      </c>
      <c r="BK1312" s="857" t="e">
        <f aca="false">_xlfn.STDEV.P(BK1286:BK1305)</f>
        <v>#DIV/0!</v>
      </c>
      <c r="BL1312" s="810"/>
      <c r="BM1312" s="857" t="e">
        <f aca="false">_xlfn.STDEV.P(BM1286:BM1305)</f>
        <v>#DIV/0!</v>
      </c>
      <c r="BN1312" s="857" t="e">
        <f aca="false">_xlfn.STDEV.P(BN1286:BN1305)</f>
        <v>#DIV/0!</v>
      </c>
      <c r="BO1312" s="810"/>
      <c r="BP1312" s="857" t="e">
        <f aca="false">_xlfn.STDEV.P(BP1286:BP1305)</f>
        <v>#DIV/0!</v>
      </c>
      <c r="BQ1312" s="857" t="e">
        <f aca="false">_xlfn.STDEV.P(BQ1286:BQ1305)</f>
        <v>#DIV/0!</v>
      </c>
      <c r="BR1312" s="810"/>
      <c r="BS1312" s="857" t="e">
        <f aca="false">_xlfn.STDEV.P(BS1286:BS1305)</f>
        <v>#DIV/0!</v>
      </c>
      <c r="BT1312" s="857" t="e">
        <f aca="false">_xlfn.STDEV.P(BT1286:BT1305)</f>
        <v>#DIV/0!</v>
      </c>
      <c r="BV1312" s="729"/>
    </row>
    <row r="1313" s="667" customFormat="true" ht="15" hidden="false" customHeight="false" outlineLevel="0" collapsed="false">
      <c r="C1313" s="846"/>
      <c r="D1313" s="893"/>
      <c r="E1313" s="893"/>
      <c r="F1313" s="893"/>
      <c r="G1313" s="893"/>
      <c r="H1313" s="893"/>
      <c r="I1313" s="893"/>
      <c r="J1313" s="893"/>
      <c r="K1313" s="893"/>
      <c r="L1313" s="810"/>
      <c r="M1313" s="810"/>
      <c r="N1313" s="810"/>
      <c r="O1313" s="810"/>
      <c r="P1313" s="810"/>
      <c r="Q1313" s="810"/>
      <c r="R1313" s="810"/>
      <c r="S1313" s="924" t="s">
        <v>373</v>
      </c>
      <c r="T1313" s="916"/>
      <c r="U1313" s="865"/>
      <c r="V1313" s="897"/>
      <c r="W1313" s="898"/>
      <c r="X1313" s="899"/>
      <c r="Z1313" s="728"/>
      <c r="AP1313" s="729"/>
      <c r="AQ1313" s="810"/>
      <c r="AR1313" s="810"/>
      <c r="AS1313" s="810"/>
      <c r="AT1313" s="863" t="s">
        <v>372</v>
      </c>
      <c r="AU1313" s="868" t="n">
        <f aca="false">COUNTIF(AU1286:AU1305,"&gt;0")</f>
        <v>0</v>
      </c>
      <c r="AV1313" s="868" t="n">
        <f aca="false">COUNTIF(AV1286:AV1305,"&gt;0")</f>
        <v>0</v>
      </c>
      <c r="AW1313" s="810"/>
      <c r="AX1313" s="868" t="n">
        <f aca="false">COUNTIF(AX1286:AX1305,"&gt;0")</f>
        <v>0</v>
      </c>
      <c r="AY1313" s="868" t="n">
        <f aca="false">COUNTIF(AY1286:AY1305,"&gt;0")</f>
        <v>0</v>
      </c>
      <c r="AZ1313" s="810"/>
      <c r="BA1313" s="868" t="n">
        <f aca="false">COUNTIF(BA1286:BA1305,"&gt;0")</f>
        <v>0</v>
      </c>
      <c r="BB1313" s="868" t="n">
        <f aca="false">COUNTIF(BB1286:BB1305,"&gt;0")</f>
        <v>0</v>
      </c>
      <c r="BC1313" s="810"/>
      <c r="BD1313" s="868" t="n">
        <f aca="false">COUNTIF(BD1286:BD1305,"&gt;0")</f>
        <v>0</v>
      </c>
      <c r="BE1313" s="868" t="n">
        <f aca="false">COUNTIF(BE1286:BE1305,"&gt;0")</f>
        <v>0</v>
      </c>
      <c r="BF1313" s="810"/>
      <c r="BG1313" s="868" t="n">
        <f aca="false">COUNTIF(BG1286:BG1305,"&gt;0")</f>
        <v>0</v>
      </c>
      <c r="BH1313" s="868" t="n">
        <f aca="false">COUNTIF(BH1286:BH1305,"&gt;0")</f>
        <v>0</v>
      </c>
      <c r="BI1313" s="810"/>
      <c r="BJ1313" s="868" t="n">
        <f aca="false">COUNTIF(BJ1286:BJ1305,"&gt;0")</f>
        <v>0</v>
      </c>
      <c r="BK1313" s="868" t="n">
        <f aca="false">COUNTIF(BK1286:BK1305,"&gt;0")</f>
        <v>0</v>
      </c>
      <c r="BL1313" s="810"/>
      <c r="BM1313" s="868" t="n">
        <f aca="false">COUNTIF(BM1286:BM1305,"&gt;0")</f>
        <v>0</v>
      </c>
      <c r="BN1313" s="868" t="n">
        <f aca="false">COUNTIF(BN1286:BN1305,"&gt;0")</f>
        <v>0</v>
      </c>
      <c r="BO1313" s="810"/>
      <c r="BP1313" s="868" t="n">
        <f aca="false">COUNTIF(BP1286:BP1305,"&gt;0")</f>
        <v>0</v>
      </c>
      <c r="BQ1313" s="868" t="n">
        <f aca="false">COUNTIF(BQ1286:BQ1305,"&gt;0")</f>
        <v>0</v>
      </c>
      <c r="BR1313" s="810"/>
      <c r="BS1313" s="868" t="n">
        <f aca="false">COUNTIF(BS1286:BS1305,"&gt;0")</f>
        <v>0</v>
      </c>
      <c r="BT1313" s="868" t="n">
        <f aca="false">COUNTIF(BT1286:BT1305,"&gt;0")</f>
        <v>0</v>
      </c>
      <c r="BV1313" s="729"/>
    </row>
    <row r="1314" s="667" customFormat="true" ht="14.25" hidden="false" customHeight="false" outlineLevel="0" collapsed="false">
      <c r="C1314" s="846"/>
      <c r="D1314" s="893"/>
      <c r="E1314" s="893"/>
      <c r="F1314" s="893"/>
      <c r="G1314" s="893"/>
      <c r="H1314" s="893"/>
      <c r="I1314" s="893"/>
      <c r="J1314" s="893"/>
      <c r="K1314" s="893"/>
      <c r="L1314" s="810"/>
      <c r="M1314" s="810"/>
      <c r="N1314" s="810"/>
      <c r="O1314" s="810"/>
      <c r="P1314" s="810"/>
      <c r="Q1314" s="810"/>
      <c r="R1314" s="810"/>
      <c r="S1314" s="925" t="s">
        <v>166</v>
      </c>
      <c r="T1314" s="838"/>
      <c r="U1314" s="810"/>
      <c r="V1314" s="897"/>
      <c r="W1314" s="898"/>
      <c r="X1314" s="899"/>
      <c r="Z1314" s="728"/>
      <c r="AP1314" s="729"/>
      <c r="AT1314" s="905"/>
      <c r="BV1314" s="729"/>
    </row>
    <row r="1315" s="667" customFormat="true" ht="14.25" hidden="false" customHeight="false" outlineLevel="0" collapsed="false">
      <c r="C1315" s="846"/>
      <c r="D1315" s="893"/>
      <c r="E1315" s="893"/>
      <c r="F1315" s="893"/>
      <c r="G1315" s="893"/>
      <c r="H1315" s="893"/>
      <c r="I1315" s="893"/>
      <c r="J1315" s="893"/>
      <c r="K1315" s="893"/>
      <c r="L1315" s="810"/>
      <c r="M1315" s="810"/>
      <c r="N1315" s="810"/>
      <c r="O1315" s="810"/>
      <c r="P1315" s="810"/>
      <c r="Q1315" s="810"/>
      <c r="R1315" s="810"/>
      <c r="S1315" s="810"/>
      <c r="T1315" s="838"/>
      <c r="U1315" s="810"/>
      <c r="V1315" s="902"/>
      <c r="W1315" s="903"/>
      <c r="X1315" s="904"/>
      <c r="Z1315" s="728"/>
      <c r="AP1315" s="729"/>
      <c r="AT1315" s="905"/>
      <c r="BV1315" s="729"/>
    </row>
    <row r="1316" s="667" customFormat="true" ht="18" hidden="false" customHeight="false" outlineLevel="0" collapsed="false">
      <c r="A1316" s="862" t="str">
        <f aca="false">HYPERLINK("#"&amp;"'"&amp;A$1&amp;"'!a1","Back to top")</f>
        <v>Back to top</v>
      </c>
      <c r="B1316" s="862"/>
      <c r="C1316" s="810"/>
      <c r="D1316" s="893"/>
      <c r="E1316" s="893"/>
      <c r="F1316" s="893"/>
      <c r="G1316" s="893"/>
      <c r="H1316" s="893"/>
      <c r="I1316" s="893"/>
      <c r="J1316" s="893"/>
      <c r="K1316" s="893"/>
      <c r="T1316" s="708"/>
      <c r="U1316" s="810"/>
      <c r="V1316" s="810"/>
      <c r="W1316" s="810"/>
      <c r="X1316" s="810"/>
      <c r="Z1316" s="728"/>
      <c r="AP1316" s="805"/>
      <c r="AQ1316" s="927"/>
      <c r="AR1316" s="927"/>
      <c r="AS1316" s="921"/>
      <c r="AT1316" s="921"/>
      <c r="AU1316" s="921"/>
      <c r="AV1316" s="921"/>
      <c r="AW1316" s="921"/>
      <c r="AX1316" s="921"/>
      <c r="AY1316" s="921"/>
      <c r="AZ1316" s="921"/>
      <c r="BA1316" s="921"/>
      <c r="BB1316" s="921"/>
      <c r="BC1316" s="921"/>
      <c r="BD1316" s="921"/>
      <c r="BE1316" s="921"/>
      <c r="BF1316" s="921"/>
      <c r="BG1316" s="921"/>
      <c r="BH1316" s="921"/>
      <c r="BI1316" s="921"/>
      <c r="BJ1316" s="921"/>
      <c r="BK1316" s="921"/>
      <c r="BL1316" s="921"/>
      <c r="BM1316" s="921"/>
      <c r="BN1316" s="921"/>
      <c r="BO1316" s="921"/>
      <c r="BP1316" s="921"/>
      <c r="BQ1316" s="921"/>
      <c r="BR1316" s="921"/>
      <c r="BS1316" s="921"/>
      <c r="BT1316" s="921"/>
      <c r="BU1316" s="921"/>
      <c r="BV1316" s="805"/>
    </row>
    <row r="1317" s="667" customFormat="true" ht="14.25" hidden="false" customHeight="false" outlineLevel="0" collapsed="false">
      <c r="T1317" s="708"/>
      <c r="U1317" s="708"/>
      <c r="V1317" s="708"/>
      <c r="Z1317" s="728"/>
      <c r="AP1317" s="729"/>
      <c r="AQ1317" s="905"/>
      <c r="AR1317" s="905"/>
      <c r="AS1317" s="905"/>
      <c r="AT1317" s="905"/>
      <c r="AU1317" s="905"/>
      <c r="AV1317" s="905"/>
      <c r="AW1317" s="905"/>
      <c r="AX1317" s="905"/>
      <c r="AY1317" s="905"/>
      <c r="AZ1317" s="905"/>
      <c r="BA1317" s="905"/>
      <c r="BB1317" s="905"/>
      <c r="BC1317" s="905"/>
      <c r="BD1317" s="905"/>
      <c r="BE1317" s="905"/>
      <c r="BF1317" s="905"/>
      <c r="BG1317" s="905"/>
      <c r="BH1317" s="905"/>
      <c r="BI1317" s="905"/>
      <c r="BJ1317" s="905"/>
      <c r="BK1317" s="905"/>
      <c r="BL1317" s="905"/>
      <c r="BM1317" s="905"/>
      <c r="BN1317" s="905"/>
      <c r="BO1317" s="905"/>
      <c r="BP1317" s="905"/>
      <c r="BQ1317" s="905"/>
      <c r="BR1317" s="905"/>
      <c r="BS1317" s="905"/>
      <c r="BT1317" s="905"/>
      <c r="BU1317" s="905"/>
      <c r="BV1317" s="729"/>
    </row>
    <row r="1318" s="667" customFormat="true" ht="14.25" hidden="false" customHeight="false" outlineLevel="0" collapsed="false">
      <c r="T1318" s="708"/>
      <c r="U1318" s="708"/>
      <c r="V1318" s="708"/>
      <c r="W1318" s="708"/>
      <c r="Z1318" s="728"/>
      <c r="AP1318" s="729"/>
      <c r="AQ1318" s="905"/>
      <c r="AR1318" s="905"/>
      <c r="AS1318" s="905"/>
      <c r="AT1318" s="905"/>
      <c r="AU1318" s="905"/>
      <c r="AV1318" s="905"/>
      <c r="AW1318" s="905"/>
      <c r="AX1318" s="905"/>
      <c r="AY1318" s="905"/>
      <c r="AZ1318" s="905"/>
      <c r="BA1318" s="905"/>
      <c r="BB1318" s="905"/>
      <c r="BC1318" s="905"/>
      <c r="BD1318" s="905"/>
      <c r="BE1318" s="905"/>
      <c r="BF1318" s="905"/>
      <c r="BG1318" s="905"/>
      <c r="BH1318" s="905"/>
      <c r="BI1318" s="905"/>
      <c r="BJ1318" s="905"/>
      <c r="BK1318" s="905"/>
      <c r="BL1318" s="905"/>
      <c r="BM1318" s="905"/>
      <c r="BN1318" s="905"/>
      <c r="BO1318" s="905"/>
      <c r="BP1318" s="905"/>
      <c r="BQ1318" s="905"/>
      <c r="BR1318" s="905"/>
      <c r="BS1318" s="905"/>
      <c r="BT1318" s="905"/>
      <c r="BU1318" s="905"/>
      <c r="BV1318" s="729"/>
    </row>
    <row r="1319" s="600" customFormat="true" ht="15.75" hidden="false" customHeight="false" outlineLevel="0" collapsed="false">
      <c r="A1319" s="800" t="n">
        <f aca="false">1+A1283</f>
        <v>36</v>
      </c>
      <c r="B1319" s="800"/>
      <c r="C1319" s="801" t="s">
        <v>675</v>
      </c>
      <c r="D1319" s="881"/>
      <c r="E1319" s="881"/>
      <c r="F1319" s="881"/>
      <c r="G1319" s="881"/>
      <c r="H1319" s="881"/>
      <c r="K1319" s="881"/>
      <c r="L1319" s="881"/>
      <c r="M1319" s="802"/>
      <c r="N1319" s="802"/>
      <c r="O1319" s="802"/>
      <c r="T1319" s="883"/>
      <c r="U1319" s="883"/>
      <c r="Z1319" s="883"/>
      <c r="AQ1319" s="771" t="n">
        <f aca="false">A1319</f>
        <v>36</v>
      </c>
      <c r="AR1319" s="771" t="str">
        <f aca="false">C1319</f>
        <v>VARIABLE36</v>
      </c>
      <c r="AT1319" s="883"/>
    </row>
    <row r="1320" s="667" customFormat="true" ht="15" hidden="false" customHeight="false" outlineLevel="0" collapsed="false">
      <c r="A1320" s="884"/>
      <c r="B1320" s="884"/>
      <c r="C1320" s="884"/>
      <c r="D1320" s="785"/>
      <c r="E1320" s="785"/>
      <c r="F1320" s="785"/>
      <c r="G1320" s="785"/>
      <c r="H1320" s="785"/>
      <c r="K1320" s="785"/>
      <c r="L1320" s="785"/>
      <c r="M1320" s="810"/>
      <c r="N1320" s="810"/>
      <c r="O1320" s="810"/>
      <c r="T1320" s="708"/>
      <c r="U1320" s="708"/>
      <c r="Z1320" s="728"/>
      <c r="AP1320" s="729"/>
      <c r="AQ1320" s="628"/>
      <c r="AR1320" s="628"/>
      <c r="AS1320" s="628"/>
      <c r="AT1320" s="628"/>
      <c r="AU1320" s="809" t="e">
        <f aca="false">IF($AT$44="Region",'Advanced Controls'!$A$59,#REF!)</f>
        <v>#REF!</v>
      </c>
      <c r="AV1320" s="809"/>
      <c r="AW1320" s="628"/>
      <c r="AX1320" s="809" t="e">
        <f aca="false">IF($AT$44="Region",'Advanced Controls'!$A$60,#REF!)</f>
        <v>#REF!</v>
      </c>
      <c r="AY1320" s="809"/>
      <c r="AZ1320" s="628"/>
      <c r="BA1320" s="809" t="e">
        <f aca="false">IF($AT$44="Region",'Advanced Controls'!$A$61,#REF!)</f>
        <v>#REF!</v>
      </c>
      <c r="BB1320" s="809"/>
      <c r="BC1320" s="628"/>
      <c r="BD1320" s="809" t="e">
        <f aca="false">IF($AT$44="Region",'Advanced Controls'!$A$62,#REF!)</f>
        <v>#REF!</v>
      </c>
      <c r="BE1320" s="809"/>
      <c r="BF1320" s="628"/>
      <c r="BG1320" s="809" t="e">
        <f aca="false">IF($AT$44="Region",'Advanced Controls'!$A$63,#REF!)</f>
        <v>#REF!</v>
      </c>
      <c r="BH1320" s="809"/>
      <c r="BI1320" s="628"/>
      <c r="BJ1320" s="809" t="s">
        <v>80</v>
      </c>
      <c r="BK1320" s="809"/>
      <c r="BL1320" s="628"/>
      <c r="BM1320" s="809" t="s">
        <v>81</v>
      </c>
      <c r="BN1320" s="809"/>
      <c r="BO1320" s="628"/>
      <c r="BP1320" s="809" t="s">
        <v>82</v>
      </c>
      <c r="BQ1320" s="809"/>
      <c r="BR1320" s="628"/>
      <c r="BS1320" s="809" t="s">
        <v>83</v>
      </c>
      <c r="BT1320" s="809"/>
      <c r="BU1320" s="628"/>
      <c r="BV1320" s="729"/>
    </row>
    <row r="1321" s="667" customFormat="true" ht="45.75" hidden="false" customHeight="false" outlineLevel="0" collapsed="false">
      <c r="A1321" s="848" t="s">
        <v>329</v>
      </c>
      <c r="B1321" s="812" t="s">
        <v>104</v>
      </c>
      <c r="C1321" s="816" t="s">
        <v>330</v>
      </c>
      <c r="D1321" s="907" t="s">
        <v>331</v>
      </c>
      <c r="E1321" s="907" t="s">
        <v>332</v>
      </c>
      <c r="F1321" s="816" t="s">
        <v>333</v>
      </c>
      <c r="G1321" s="815" t="s">
        <v>326</v>
      </c>
      <c r="H1321" s="816" t="s">
        <v>334</v>
      </c>
      <c r="I1321" s="816" t="s">
        <v>335</v>
      </c>
      <c r="J1321" s="816" t="s">
        <v>336</v>
      </c>
      <c r="K1321" s="908" t="s">
        <v>337</v>
      </c>
      <c r="L1321" s="818" t="s">
        <v>338</v>
      </c>
      <c r="M1321" s="819" t="s">
        <v>339</v>
      </c>
      <c r="N1321" s="820" t="s">
        <v>340</v>
      </c>
      <c r="O1321" s="821" t="s">
        <v>341</v>
      </c>
      <c r="P1321" s="820" t="s">
        <v>342</v>
      </c>
      <c r="Q1321" s="807"/>
      <c r="R1321" s="822" t="s">
        <v>343</v>
      </c>
      <c r="S1321" s="823" t="s">
        <v>344</v>
      </c>
      <c r="T1321" s="824" t="s">
        <v>345</v>
      </c>
      <c r="U1321" s="823" t="s">
        <v>346</v>
      </c>
      <c r="V1321" s="825" t="s">
        <v>347</v>
      </c>
      <c r="W1321" s="807"/>
      <c r="X1321" s="807"/>
      <c r="Z1321" s="728"/>
      <c r="AP1321" s="729"/>
      <c r="AQ1321" s="807"/>
      <c r="AR1321" s="807"/>
      <c r="AS1321" s="825" t="s">
        <v>348</v>
      </c>
      <c r="AT1321" s="807"/>
      <c r="AU1321" s="826" t="s">
        <v>344</v>
      </c>
      <c r="AV1321" s="827" t="s">
        <v>345</v>
      </c>
      <c r="AW1321" s="807"/>
      <c r="AX1321" s="826" t="s">
        <v>344</v>
      </c>
      <c r="AY1321" s="827" t="s">
        <v>345</v>
      </c>
      <c r="AZ1321" s="807"/>
      <c r="BA1321" s="826" t="s">
        <v>344</v>
      </c>
      <c r="BB1321" s="827" t="s">
        <v>345</v>
      </c>
      <c r="BC1321" s="807"/>
      <c r="BD1321" s="826" t="s">
        <v>344</v>
      </c>
      <c r="BE1321" s="827" t="s">
        <v>345</v>
      </c>
      <c r="BF1321" s="807"/>
      <c r="BG1321" s="826" t="s">
        <v>344</v>
      </c>
      <c r="BH1321" s="827" t="s">
        <v>345</v>
      </c>
      <c r="BI1321" s="807"/>
      <c r="BJ1321" s="826" t="s">
        <v>344</v>
      </c>
      <c r="BK1321" s="827" t="s">
        <v>345</v>
      </c>
      <c r="BL1321" s="807"/>
      <c r="BM1321" s="826" t="s">
        <v>344</v>
      </c>
      <c r="BN1321" s="827" t="s">
        <v>345</v>
      </c>
      <c r="BO1321" s="807"/>
      <c r="BP1321" s="826" t="s">
        <v>344</v>
      </c>
      <c r="BQ1321" s="827" t="s">
        <v>345</v>
      </c>
      <c r="BR1321" s="807"/>
      <c r="BS1321" s="826" t="s">
        <v>344</v>
      </c>
      <c r="BT1321" s="827" t="s">
        <v>345</v>
      </c>
      <c r="BU1321" s="807"/>
      <c r="BV1321" s="729"/>
    </row>
    <row r="1322" s="667" customFormat="true" ht="15" hidden="false" customHeight="false" outlineLevel="0" collapsed="false">
      <c r="A1322" s="828" t="n">
        <v>1</v>
      </c>
      <c r="B1322" s="829" t="str">
        <f aca="false">CONCATENATE(E1322,": ",C1322)</f>
        <v>: </v>
      </c>
      <c r="C1322" s="831"/>
      <c r="D1322" s="831"/>
      <c r="E1322" s="831"/>
      <c r="F1322" s="871"/>
      <c r="G1322" s="831"/>
      <c r="H1322" s="832"/>
      <c r="I1322" s="830"/>
      <c r="J1322" s="830"/>
      <c r="K1322" s="834"/>
      <c r="L1322" s="834"/>
      <c r="M1322" s="835"/>
      <c r="N1322" s="837"/>
      <c r="O1322" s="837"/>
      <c r="P1322" s="833"/>
      <c r="Q1322" s="838"/>
      <c r="R1322" s="839"/>
      <c r="S1322" s="840" t="str">
        <f aca="false">IF(R1322="Y","",IF(AND(M1322="",K1322=""),"",IF(M1322="",K1322,M1322)))</f>
        <v/>
      </c>
      <c r="T1322" s="841" t="str">
        <f aca="false">IF(S1322="","",IF($S$1350="Y",U1322,IF(S1322&gt;=$S$1342-$AB$35*$S$1346,IF(S1322&lt;=$S$1342+$AB$35*$S$1346,S1322,""),"")))</f>
        <v/>
      </c>
      <c r="U1322" s="840" t="str">
        <f aca="false">IF(R1322="Y","",IF(AND(M1322="",K1322=""),"",IF(M1322="",K1322*O1322,M1322*O1322)))</f>
        <v/>
      </c>
      <c r="V1322" s="842" t="str">
        <f aca="false">IF(AND(N1322="",L1322=""),"",IF(N1322="",L1322,N1322))</f>
        <v/>
      </c>
      <c r="W1322" s="628"/>
      <c r="X1322" s="628"/>
      <c r="Z1322" s="728"/>
      <c r="AP1322" s="729"/>
      <c r="AQ1322" s="628"/>
      <c r="AR1322" s="628"/>
      <c r="AS1322" s="843" t="str">
        <f aca="false">$U1322</f>
        <v/>
      </c>
      <c r="AT1322" s="628"/>
      <c r="AU1322" s="843" t="e">
        <f aca="false">IF($AT$44="region",IF($E1322=AU$762,$S1322,""),IF($G1322=AU$762,$S1322,""))</f>
        <v>#REF!</v>
      </c>
      <c r="AV1322" s="843" t="e">
        <f aca="false">IF($AT$44="Region",IF($E1322=AU$762,$T1322,""),IF($G1322=AU$762,$T1322,""))</f>
        <v>#REF!</v>
      </c>
      <c r="AW1322" s="628"/>
      <c r="AX1322" s="843" t="e">
        <f aca="false">IF($AT$44="region",IF($E1322=AX$762,$S1322,""),IF($G1322=AX$762,$S1322,""))</f>
        <v>#REF!</v>
      </c>
      <c r="AY1322" s="843" t="e">
        <f aca="false">IF($AT$44="Region",IF($E1322=AX$762,$T1322,""),IF($G1322=AX$762,$T1322,""))</f>
        <v>#REF!</v>
      </c>
      <c r="AZ1322" s="628"/>
      <c r="BA1322" s="843" t="e">
        <f aca="false">IF($AT$44="region",IF($E1322=BA$762,$S1322,""),IF($G1322=BA$762,$S1322,""))</f>
        <v>#REF!</v>
      </c>
      <c r="BB1322" s="843" t="e">
        <f aca="false">IF($AT$44="Region",IF($E1322=BA$762,$T1322,""),IF($G1322=BA$762,$T1322,""))</f>
        <v>#REF!</v>
      </c>
      <c r="BC1322" s="628"/>
      <c r="BD1322" s="843" t="e">
        <f aca="false">IF($AT$44="region",IF($E1322=BD$762,$S1322,""),IF($G1322=BD$762,$S1322,""))</f>
        <v>#REF!</v>
      </c>
      <c r="BE1322" s="843" t="e">
        <f aca="false">IF($AT$44="Region",IF($E1322=BD$762,$T1322,""),IF($G1322=BD$762,$T1322,""))</f>
        <v>#REF!</v>
      </c>
      <c r="BF1322" s="628"/>
      <c r="BG1322" s="843" t="e">
        <f aca="false">IF($AT$44="region",IF($E1322=BG$762,$S1322,""),IF($G1322=BG$762,$S1322,""))</f>
        <v>#REF!</v>
      </c>
      <c r="BH1322" s="843" t="e">
        <f aca="false">IF($AT$44="Region",IF($E1322=BG$762,$T1322,""),IF($G1322=BG$762,$T1322,""))</f>
        <v>#REF!</v>
      </c>
      <c r="BI1322" s="628"/>
      <c r="BJ1322" s="843" t="str">
        <f aca="false">IF($E1322=$BJ$47,S1322,"")</f>
        <v/>
      </c>
      <c r="BK1322" s="843" t="str">
        <f aca="false">IF($E1322=$BJ$47,T1322,"")</f>
        <v/>
      </c>
      <c r="BL1322" s="628"/>
      <c r="BM1322" s="843" t="str">
        <f aca="false">IF($E1322=$BM$47,S1322,"")</f>
        <v/>
      </c>
      <c r="BN1322" s="843" t="str">
        <f aca="false">IF($E1322=$BM$47,T1322,"")</f>
        <v/>
      </c>
      <c r="BO1322" s="628"/>
      <c r="BP1322" s="843" t="str">
        <f aca="false">IF($E1322=$BP$47,S1322,"")</f>
        <v/>
      </c>
      <c r="BQ1322" s="843" t="str">
        <f aca="false">IF($E1322=$BP$47,T1322,"")</f>
        <v/>
      </c>
      <c r="BR1322" s="628"/>
      <c r="BS1322" s="843" t="str">
        <f aca="false">IF($E1322=$BS$47,S1322,"")</f>
        <v/>
      </c>
      <c r="BT1322" s="843" t="str">
        <f aca="false">IF($E1322=$BS$47,T1322,"")</f>
        <v/>
      </c>
      <c r="BU1322" s="628"/>
      <c r="BV1322" s="729"/>
    </row>
    <row r="1323" s="667" customFormat="true" ht="15" hidden="false" customHeight="false" outlineLevel="0" collapsed="false">
      <c r="A1323" s="828" t="n">
        <v>2</v>
      </c>
      <c r="B1323" s="829" t="str">
        <f aca="false">CONCATENATE(E1323,": ",C1323)</f>
        <v>: </v>
      </c>
      <c r="C1323" s="831"/>
      <c r="D1323" s="831"/>
      <c r="E1323" s="831"/>
      <c r="F1323" s="831"/>
      <c r="G1323" s="831"/>
      <c r="H1323" s="832"/>
      <c r="I1323" s="830"/>
      <c r="J1323" s="830"/>
      <c r="K1323" s="837"/>
      <c r="L1323" s="834"/>
      <c r="M1323" s="835"/>
      <c r="N1323" s="837"/>
      <c r="O1323" s="837"/>
      <c r="P1323" s="833"/>
      <c r="Q1323" s="838"/>
      <c r="R1323" s="839"/>
      <c r="S1323" s="840" t="str">
        <f aca="false">IF(R1323="Y","",IF(AND(M1323="",K1323=""),"",IF(M1323="",K1323,M1323)))</f>
        <v/>
      </c>
      <c r="T1323" s="841" t="str">
        <f aca="false">IF(S1323="","",IF($S$1350="Y",U1323,IF(S1323&gt;=$S$1342-$AB$35*$S$1346,IF(S1323&lt;=$S$1342+$AB$35*$S$1346,S1323,""),"")))</f>
        <v/>
      </c>
      <c r="U1323" s="840" t="str">
        <f aca="false">IF(R1323="Y","",IF(AND(M1323="",K1323=""),"",IF(M1323="",K1323*O1323,M1323*O1323)))</f>
        <v/>
      </c>
      <c r="V1323" s="842" t="str">
        <f aca="false">IF(AND(N1323="",L1323=""),"",IF(N1323="",L1323,N1323))</f>
        <v/>
      </c>
      <c r="W1323" s="628"/>
      <c r="X1323" s="628"/>
      <c r="Z1323" s="728"/>
      <c r="AP1323" s="729"/>
      <c r="AQ1323" s="628"/>
      <c r="AR1323" s="628"/>
      <c r="AS1323" s="844"/>
      <c r="AT1323" s="628"/>
      <c r="AU1323" s="843" t="e">
        <f aca="false">IF($AT$44="region",IF($E1323=AU$762,$S1323,""),IF($G1323=AU$762,$S1323,""))</f>
        <v>#REF!</v>
      </c>
      <c r="AV1323" s="843" t="e">
        <f aca="false">IF($AT$44="Region",IF($E1323=AU$762,$T1323,""),IF($G1323=AU$762,$T1323,""))</f>
        <v>#REF!</v>
      </c>
      <c r="AW1323" s="628"/>
      <c r="AX1323" s="843" t="e">
        <f aca="false">IF($AT$44="region",IF($E1323=AX$762,$S1323,""),IF($G1323=AX$762,$S1323,""))</f>
        <v>#REF!</v>
      </c>
      <c r="AY1323" s="843" t="e">
        <f aca="false">IF($AT$44="Region",IF($E1323=AX$762,$T1323,""),IF($G1323=AX$762,$T1323,""))</f>
        <v>#REF!</v>
      </c>
      <c r="AZ1323" s="628"/>
      <c r="BA1323" s="843" t="e">
        <f aca="false">IF($AT$44="region",IF($E1323=BA$762,$S1323,""),IF($G1323=BA$762,$S1323,""))</f>
        <v>#REF!</v>
      </c>
      <c r="BB1323" s="843" t="e">
        <f aca="false">IF($AT$44="Region",IF($E1323=BA$762,$T1323,""),IF($G1323=BA$762,$T1323,""))</f>
        <v>#REF!</v>
      </c>
      <c r="BC1323" s="628"/>
      <c r="BD1323" s="843" t="e">
        <f aca="false">IF($AT$44="region",IF($E1323=BD$762,$S1323,""),IF($G1323=BD$762,$S1323,""))</f>
        <v>#REF!</v>
      </c>
      <c r="BE1323" s="843" t="e">
        <f aca="false">IF($AT$44="Region",IF($E1323=BD$762,$T1323,""),IF($G1323=BD$762,$T1323,""))</f>
        <v>#REF!</v>
      </c>
      <c r="BF1323" s="628"/>
      <c r="BG1323" s="843" t="e">
        <f aca="false">IF($AT$44="region",IF($E1323=BG$762,$S1323,""),IF($G1323=BG$762,$S1323,""))</f>
        <v>#REF!</v>
      </c>
      <c r="BH1323" s="843" t="e">
        <f aca="false">IF($AT$44="Region",IF($E1323=BG$762,$T1323,""),IF($G1323=BG$762,$T1323,""))</f>
        <v>#REF!</v>
      </c>
      <c r="BI1323" s="628"/>
      <c r="BJ1323" s="843" t="str">
        <f aca="false">IF($E1323=$BJ$47,S1323,"")</f>
        <v/>
      </c>
      <c r="BK1323" s="843" t="str">
        <f aca="false">IF($E1323=$BJ$47,T1323,"")</f>
        <v/>
      </c>
      <c r="BL1323" s="628"/>
      <c r="BM1323" s="843" t="str">
        <f aca="false">IF($E1323=$BM$47,S1323,"")</f>
        <v/>
      </c>
      <c r="BN1323" s="843" t="str">
        <f aca="false">IF($E1323=$BM$47,T1323,"")</f>
        <v/>
      </c>
      <c r="BO1323" s="628"/>
      <c r="BP1323" s="843" t="str">
        <f aca="false">IF($E1323=$BP$47,S1323,"")</f>
        <v/>
      </c>
      <c r="BQ1323" s="843" t="str">
        <f aca="false">IF($E1323=$BP$47,T1323,"")</f>
        <v/>
      </c>
      <c r="BR1323" s="628"/>
      <c r="BS1323" s="843" t="str">
        <f aca="false">IF($E1323=$BS$47,S1323,"")</f>
        <v/>
      </c>
      <c r="BT1323" s="843" t="str">
        <f aca="false">IF($E1323=$BS$47,T1323,"")</f>
        <v/>
      </c>
      <c r="BU1323" s="628"/>
      <c r="BV1323" s="729"/>
    </row>
    <row r="1324" s="667" customFormat="true" ht="15" hidden="false" customHeight="false" outlineLevel="0" collapsed="false">
      <c r="A1324" s="828" t="n">
        <v>3</v>
      </c>
      <c r="B1324" s="829" t="str">
        <f aca="false">CONCATENATE(E1324,": ",C1324)</f>
        <v>: </v>
      </c>
      <c r="C1324" s="830"/>
      <c r="D1324" s="830"/>
      <c r="E1324" s="831"/>
      <c r="F1324" s="830"/>
      <c r="G1324" s="831"/>
      <c r="H1324" s="832"/>
      <c r="I1324" s="830"/>
      <c r="J1324" s="830"/>
      <c r="K1324" s="833"/>
      <c r="L1324" s="834"/>
      <c r="M1324" s="835"/>
      <c r="N1324" s="837"/>
      <c r="O1324" s="837"/>
      <c r="P1324" s="833"/>
      <c r="Q1324" s="838"/>
      <c r="R1324" s="839"/>
      <c r="S1324" s="840" t="str">
        <f aca="false">IF(R1324="Y","",IF(AND(M1324="",K1324=""),"",IF(M1324="",K1324,M1324)))</f>
        <v/>
      </c>
      <c r="T1324" s="841" t="str">
        <f aca="false">IF(S1324="","",IF($S$1350="Y",U1324,IF(S1324&gt;=$S$1342-$AB$35*$S$1346,IF(S1324&lt;=$S$1342+$AB$35*$S$1346,S1324,""),"")))</f>
        <v/>
      </c>
      <c r="U1324" s="840" t="str">
        <f aca="false">IF(R1324="Y","",IF(AND(M1324="",K1324=""),"",IF(M1324="",K1324*O1324,M1324*O1324)))</f>
        <v/>
      </c>
      <c r="V1324" s="842" t="str">
        <f aca="false">IF(AND(N1324="",L1324=""),"",IF(N1324="",L1324,N1324))</f>
        <v/>
      </c>
      <c r="W1324" s="628"/>
      <c r="X1324" s="628"/>
      <c r="Z1324" s="728"/>
      <c r="AP1324" s="729"/>
      <c r="AQ1324" s="628"/>
      <c r="AR1324" s="628"/>
      <c r="AS1324" s="810"/>
      <c r="AT1324" s="628"/>
      <c r="AU1324" s="843" t="e">
        <f aca="false">IF($AT$44="region",IF($E1324=AU$762,$S1324,""),IF($G1324=AU$762,$S1324,""))</f>
        <v>#REF!</v>
      </c>
      <c r="AV1324" s="843" t="e">
        <f aca="false">IF($AT$44="Region",IF($E1324=AU$762,$T1324,""),IF($G1324=AU$762,$T1324,""))</f>
        <v>#REF!</v>
      </c>
      <c r="AW1324" s="628"/>
      <c r="AX1324" s="843" t="e">
        <f aca="false">IF($AT$44="region",IF($E1324=AX$762,$S1324,""),IF($G1324=AX$762,$S1324,""))</f>
        <v>#REF!</v>
      </c>
      <c r="AY1324" s="843" t="e">
        <f aca="false">IF($AT$44="Region",IF($E1324=AX$762,$T1324,""),IF($G1324=AX$762,$T1324,""))</f>
        <v>#REF!</v>
      </c>
      <c r="AZ1324" s="628"/>
      <c r="BA1324" s="843" t="e">
        <f aca="false">IF($AT$44="region",IF($E1324=BA$762,$S1324,""),IF($G1324=BA$762,$S1324,""))</f>
        <v>#REF!</v>
      </c>
      <c r="BB1324" s="843" t="e">
        <f aca="false">IF($AT$44="Region",IF($E1324=BA$762,$T1324,""),IF($G1324=BA$762,$T1324,""))</f>
        <v>#REF!</v>
      </c>
      <c r="BC1324" s="628"/>
      <c r="BD1324" s="843" t="e">
        <f aca="false">IF($AT$44="region",IF($E1324=BD$762,$S1324,""),IF($G1324=BD$762,$S1324,""))</f>
        <v>#REF!</v>
      </c>
      <c r="BE1324" s="843" t="e">
        <f aca="false">IF($AT$44="Region",IF($E1324=BD$762,$T1324,""),IF($G1324=BD$762,$T1324,""))</f>
        <v>#REF!</v>
      </c>
      <c r="BF1324" s="628"/>
      <c r="BG1324" s="843" t="e">
        <f aca="false">IF($AT$44="region",IF($E1324=BG$762,$S1324,""),IF($G1324=BG$762,$S1324,""))</f>
        <v>#REF!</v>
      </c>
      <c r="BH1324" s="843" t="e">
        <f aca="false">IF($AT$44="Region",IF($E1324=BG$762,$T1324,""),IF($G1324=BG$762,$T1324,""))</f>
        <v>#REF!</v>
      </c>
      <c r="BI1324" s="628"/>
      <c r="BJ1324" s="843" t="str">
        <f aca="false">IF($E1324=$BJ$47,S1324,"")</f>
        <v/>
      </c>
      <c r="BK1324" s="843" t="str">
        <f aca="false">IF($E1324=$BJ$47,T1324,"")</f>
        <v/>
      </c>
      <c r="BL1324" s="628"/>
      <c r="BM1324" s="843" t="str">
        <f aca="false">IF($E1324=$BM$47,S1324,"")</f>
        <v/>
      </c>
      <c r="BN1324" s="843" t="str">
        <f aca="false">IF($E1324=$BM$47,T1324,"")</f>
        <v/>
      </c>
      <c r="BO1324" s="628"/>
      <c r="BP1324" s="843" t="str">
        <f aca="false">IF($E1324=$BP$47,S1324,"")</f>
        <v/>
      </c>
      <c r="BQ1324" s="843" t="str">
        <f aca="false">IF($E1324=$BP$47,T1324,"")</f>
        <v/>
      </c>
      <c r="BR1324" s="628"/>
      <c r="BS1324" s="843" t="str">
        <f aca="false">IF($E1324=$BS$47,S1324,"")</f>
        <v/>
      </c>
      <c r="BT1324" s="843" t="str">
        <f aca="false">IF($E1324=$BS$47,T1324,"")</f>
        <v/>
      </c>
      <c r="BU1324" s="628"/>
      <c r="BV1324" s="729"/>
    </row>
    <row r="1325" s="667" customFormat="true" ht="15" hidden="false" customHeight="false" outlineLevel="0" collapsed="false">
      <c r="A1325" s="828" t="n">
        <v>4</v>
      </c>
      <c r="B1325" s="829" t="str">
        <f aca="false">CONCATENATE(E1325,": ",C1325)</f>
        <v>: </v>
      </c>
      <c r="C1325" s="830"/>
      <c r="D1325" s="830"/>
      <c r="E1325" s="831"/>
      <c r="F1325" s="830"/>
      <c r="G1325" s="831"/>
      <c r="H1325" s="832"/>
      <c r="I1325" s="830"/>
      <c r="J1325" s="830"/>
      <c r="K1325" s="833"/>
      <c r="L1325" s="834"/>
      <c r="M1325" s="835"/>
      <c r="N1325" s="837"/>
      <c r="O1325" s="837"/>
      <c r="P1325" s="833"/>
      <c r="Q1325" s="838"/>
      <c r="R1325" s="839"/>
      <c r="S1325" s="840" t="str">
        <f aca="false">IF(R1325="Y","",IF(AND(M1325="",K1325=""),"",IF(M1325="",K1325,M1325)))</f>
        <v/>
      </c>
      <c r="T1325" s="841" t="str">
        <f aca="false">IF(S1325="","",IF($S$1350="Y",U1325,IF(S1325&gt;=$S$1342-$AB$35*$S$1346,IF(S1325&lt;=$S$1342+$AB$35*$S$1346,S1325,""),"")))</f>
        <v/>
      </c>
      <c r="U1325" s="840" t="str">
        <f aca="false">IF(R1325="Y","",IF(AND(M1325="",K1325=""),"",IF(M1325="",K1325*O1325,M1325*O1325)))</f>
        <v/>
      </c>
      <c r="V1325" s="842" t="str">
        <f aca="false">IF(AND(N1325="",L1325=""),"",IF(N1325="",L1325,N1325))</f>
        <v/>
      </c>
      <c r="W1325" s="628"/>
      <c r="X1325" s="628"/>
      <c r="Z1325" s="728"/>
      <c r="AP1325" s="729"/>
      <c r="AQ1325" s="628"/>
      <c r="AR1325" s="628"/>
      <c r="AS1325" s="844"/>
      <c r="AT1325" s="628"/>
      <c r="AU1325" s="843" t="e">
        <f aca="false">IF($AT$44="region",IF($E1325=AU$762,$S1325,""),IF($G1325=AU$762,$S1325,""))</f>
        <v>#REF!</v>
      </c>
      <c r="AV1325" s="843" t="e">
        <f aca="false">IF($AT$44="Region",IF($E1325=AU$762,$T1325,""),IF($G1325=AU$762,$T1325,""))</f>
        <v>#REF!</v>
      </c>
      <c r="AW1325" s="628"/>
      <c r="AX1325" s="843" t="e">
        <f aca="false">IF($AT$44="region",IF($E1325=AX$762,$S1325,""),IF($G1325=AX$762,$S1325,""))</f>
        <v>#REF!</v>
      </c>
      <c r="AY1325" s="843" t="e">
        <f aca="false">IF($AT$44="Region",IF($E1325=AX$762,$T1325,""),IF($G1325=AX$762,$T1325,""))</f>
        <v>#REF!</v>
      </c>
      <c r="AZ1325" s="628"/>
      <c r="BA1325" s="843" t="e">
        <f aca="false">IF($AT$44="region",IF($E1325=BA$762,$S1325,""),IF($G1325=BA$762,$S1325,""))</f>
        <v>#REF!</v>
      </c>
      <c r="BB1325" s="843" t="e">
        <f aca="false">IF($AT$44="Region",IF($E1325=BA$762,$T1325,""),IF($G1325=BA$762,$T1325,""))</f>
        <v>#REF!</v>
      </c>
      <c r="BC1325" s="628"/>
      <c r="BD1325" s="843" t="e">
        <f aca="false">IF($AT$44="region",IF($E1325=BD$762,$S1325,""),IF($G1325=BD$762,$S1325,""))</f>
        <v>#REF!</v>
      </c>
      <c r="BE1325" s="843" t="e">
        <f aca="false">IF($AT$44="Region",IF($E1325=BD$762,$T1325,""),IF($G1325=BD$762,$T1325,""))</f>
        <v>#REF!</v>
      </c>
      <c r="BF1325" s="628"/>
      <c r="BG1325" s="843" t="e">
        <f aca="false">IF($AT$44="region",IF($E1325=BG$762,$S1325,""),IF($G1325=BG$762,$S1325,""))</f>
        <v>#REF!</v>
      </c>
      <c r="BH1325" s="843" t="e">
        <f aca="false">IF($AT$44="Region",IF($E1325=BG$762,$T1325,""),IF($G1325=BG$762,$T1325,""))</f>
        <v>#REF!</v>
      </c>
      <c r="BI1325" s="628"/>
      <c r="BJ1325" s="843" t="str">
        <f aca="false">IF($E1325=$BJ$47,S1325,"")</f>
        <v/>
      </c>
      <c r="BK1325" s="843" t="str">
        <f aca="false">IF($E1325=$BJ$47,T1325,"")</f>
        <v/>
      </c>
      <c r="BL1325" s="628"/>
      <c r="BM1325" s="843" t="str">
        <f aca="false">IF($E1325=$BM$47,S1325,"")</f>
        <v/>
      </c>
      <c r="BN1325" s="843" t="str">
        <f aca="false">IF($E1325=$BM$47,T1325,"")</f>
        <v/>
      </c>
      <c r="BO1325" s="628"/>
      <c r="BP1325" s="843" t="str">
        <f aca="false">IF($E1325=$BP$47,S1325,"")</f>
        <v/>
      </c>
      <c r="BQ1325" s="843" t="str">
        <f aca="false">IF($E1325=$BP$47,T1325,"")</f>
        <v/>
      </c>
      <c r="BR1325" s="628"/>
      <c r="BS1325" s="843" t="str">
        <f aca="false">IF($E1325=$BS$47,S1325,"")</f>
        <v/>
      </c>
      <c r="BT1325" s="843" t="str">
        <f aca="false">IF($E1325=$BS$47,T1325,"")</f>
        <v/>
      </c>
      <c r="BU1325" s="628"/>
      <c r="BV1325" s="729"/>
    </row>
    <row r="1326" s="667" customFormat="true" ht="15" hidden="false" customHeight="false" outlineLevel="0" collapsed="false">
      <c r="A1326" s="828" t="n">
        <v>5</v>
      </c>
      <c r="B1326" s="829" t="str">
        <f aca="false">CONCATENATE(E1326,": ",C1326)</f>
        <v>: </v>
      </c>
      <c r="C1326" s="830"/>
      <c r="D1326" s="830"/>
      <c r="E1326" s="831"/>
      <c r="F1326" s="830"/>
      <c r="G1326" s="831"/>
      <c r="H1326" s="832"/>
      <c r="I1326" s="830"/>
      <c r="J1326" s="830"/>
      <c r="K1326" s="833"/>
      <c r="L1326" s="834"/>
      <c r="M1326" s="835"/>
      <c r="N1326" s="837"/>
      <c r="O1326" s="837"/>
      <c r="P1326" s="833"/>
      <c r="Q1326" s="838"/>
      <c r="R1326" s="839"/>
      <c r="S1326" s="840" t="str">
        <f aca="false">IF(R1326="Y","",IF(AND(M1326="",K1326=""),"",IF(M1326="",K1326,M1326)))</f>
        <v/>
      </c>
      <c r="T1326" s="841" t="str">
        <f aca="false">IF(S1326="","",IF($S$1350="Y",U1326,IF(S1326&gt;=$S$1342-$AB$35*$S$1346,IF(S1326&lt;=$S$1342+$AB$35*$S$1346,S1326,""),"")))</f>
        <v/>
      </c>
      <c r="U1326" s="840" t="str">
        <f aca="false">IF(R1326="Y","",IF(AND(M1326="",K1326=""),"",IF(M1326="",K1326*O1326,M1326*O1326)))</f>
        <v/>
      </c>
      <c r="V1326" s="842" t="str">
        <f aca="false">IF(AND(N1326="",L1326=""),"",IF(N1326="",L1326,N1326))</f>
        <v/>
      </c>
      <c r="W1326" s="628"/>
      <c r="X1326" s="628"/>
      <c r="Z1326" s="728"/>
      <c r="AP1326" s="729"/>
      <c r="AQ1326" s="628"/>
      <c r="AR1326" s="628"/>
      <c r="AS1326" s="844"/>
      <c r="AT1326" s="628"/>
      <c r="AU1326" s="843" t="e">
        <f aca="false">IF($AT$44="region",IF($E1326=AU$762,$S1326,""),IF($G1326=AU$762,$S1326,""))</f>
        <v>#REF!</v>
      </c>
      <c r="AV1326" s="843" t="e">
        <f aca="false">IF($AT$44="Region",IF($E1326=AU$762,$T1326,""),IF($G1326=AU$762,$T1326,""))</f>
        <v>#REF!</v>
      </c>
      <c r="AW1326" s="628"/>
      <c r="AX1326" s="843" t="e">
        <f aca="false">IF($AT$44="region",IF($E1326=AX$762,$S1326,""),IF($G1326=AX$762,$S1326,""))</f>
        <v>#REF!</v>
      </c>
      <c r="AY1326" s="843" t="e">
        <f aca="false">IF($AT$44="Region",IF($E1326=AX$762,$T1326,""),IF($G1326=AX$762,$T1326,""))</f>
        <v>#REF!</v>
      </c>
      <c r="AZ1326" s="628"/>
      <c r="BA1326" s="843" t="e">
        <f aca="false">IF($AT$44="region",IF($E1326=BA$762,$S1326,""),IF($G1326=BA$762,$S1326,""))</f>
        <v>#REF!</v>
      </c>
      <c r="BB1326" s="843" t="e">
        <f aca="false">IF($AT$44="Region",IF($E1326=BA$762,$T1326,""),IF($G1326=BA$762,$T1326,""))</f>
        <v>#REF!</v>
      </c>
      <c r="BC1326" s="628"/>
      <c r="BD1326" s="843" t="e">
        <f aca="false">IF($AT$44="region",IF($E1326=BD$762,$S1326,""),IF($G1326=BD$762,$S1326,""))</f>
        <v>#REF!</v>
      </c>
      <c r="BE1326" s="843" t="e">
        <f aca="false">IF($AT$44="Region",IF($E1326=BD$762,$T1326,""),IF($G1326=BD$762,$T1326,""))</f>
        <v>#REF!</v>
      </c>
      <c r="BF1326" s="628"/>
      <c r="BG1326" s="843" t="e">
        <f aca="false">IF($AT$44="region",IF($E1326=BG$762,$S1326,""),IF($G1326=BG$762,$S1326,""))</f>
        <v>#REF!</v>
      </c>
      <c r="BH1326" s="843" t="e">
        <f aca="false">IF($AT$44="Region",IF($E1326=BG$762,$T1326,""),IF($G1326=BG$762,$T1326,""))</f>
        <v>#REF!</v>
      </c>
      <c r="BI1326" s="628"/>
      <c r="BJ1326" s="843" t="str">
        <f aca="false">IF($E1326=$BJ$47,S1326,"")</f>
        <v/>
      </c>
      <c r="BK1326" s="843" t="str">
        <f aca="false">IF($E1326=$BJ$47,T1326,"")</f>
        <v/>
      </c>
      <c r="BL1326" s="628"/>
      <c r="BM1326" s="843" t="str">
        <f aca="false">IF($E1326=$BM$47,S1326,"")</f>
        <v/>
      </c>
      <c r="BN1326" s="843" t="str">
        <f aca="false">IF($E1326=$BM$47,T1326,"")</f>
        <v/>
      </c>
      <c r="BO1326" s="628"/>
      <c r="BP1326" s="843" t="str">
        <f aca="false">IF($E1326=$BP$47,S1326,"")</f>
        <v/>
      </c>
      <c r="BQ1326" s="843" t="str">
        <f aca="false">IF($E1326=$BP$47,T1326,"")</f>
        <v/>
      </c>
      <c r="BR1326" s="628"/>
      <c r="BS1326" s="843" t="str">
        <f aca="false">IF($E1326=$BS$47,S1326,"")</f>
        <v/>
      </c>
      <c r="BT1326" s="843" t="str">
        <f aca="false">IF($E1326=$BS$47,T1326,"")</f>
        <v/>
      </c>
      <c r="BU1326" s="628"/>
      <c r="BV1326" s="729"/>
    </row>
    <row r="1327" s="667" customFormat="true" ht="15" hidden="false" customHeight="false" outlineLevel="0" collapsed="false">
      <c r="A1327" s="828" t="n">
        <v>6</v>
      </c>
      <c r="B1327" s="829" t="str">
        <f aca="false">CONCATENATE(E1327,": ",C1327)</f>
        <v>: </v>
      </c>
      <c r="C1327" s="830"/>
      <c r="D1327" s="830"/>
      <c r="E1327" s="831"/>
      <c r="F1327" s="830"/>
      <c r="G1327" s="831"/>
      <c r="H1327" s="832"/>
      <c r="I1327" s="830"/>
      <c r="J1327" s="830"/>
      <c r="K1327" s="833"/>
      <c r="L1327" s="834"/>
      <c r="M1327" s="835"/>
      <c r="N1327" s="837"/>
      <c r="O1327" s="837"/>
      <c r="P1327" s="833"/>
      <c r="Q1327" s="838"/>
      <c r="R1327" s="839"/>
      <c r="S1327" s="840" t="str">
        <f aca="false">IF(R1327="Y","",IF(AND(M1327="",K1327=""),"",IF(M1327="",K1327,M1327)))</f>
        <v/>
      </c>
      <c r="T1327" s="841" t="str">
        <f aca="false">IF(S1327="","",IF($S$1350="Y",U1327,IF(S1327&gt;=$S$1342-$AB$35*$S$1346,IF(S1327&lt;=$S$1342+$AB$35*$S$1346,S1327,""),"")))</f>
        <v/>
      </c>
      <c r="U1327" s="840" t="str">
        <f aca="false">IF(R1327="Y","",IF(AND(M1327="",K1327=""),"",IF(M1327="",K1327*O1327,M1327*O1327)))</f>
        <v/>
      </c>
      <c r="V1327" s="842" t="str">
        <f aca="false">IF(AND(N1327="",L1327=""),"",IF(N1327="",L1327,N1327))</f>
        <v/>
      </c>
      <c r="W1327" s="628"/>
      <c r="X1327" s="628"/>
      <c r="Z1327" s="728"/>
      <c r="AP1327" s="729"/>
      <c r="AQ1327" s="628"/>
      <c r="AR1327" s="628"/>
      <c r="AS1327" s="844"/>
      <c r="AT1327" s="628"/>
      <c r="AU1327" s="843" t="e">
        <f aca="false">IF($AT$44="region",IF($E1327=AU$762,$S1327,""),IF($G1327=AU$762,$S1327,""))</f>
        <v>#REF!</v>
      </c>
      <c r="AV1327" s="843" t="e">
        <f aca="false">IF($AT$44="Region",IF($E1327=AU$762,$T1327,""),IF($G1327=AU$762,$T1327,""))</f>
        <v>#REF!</v>
      </c>
      <c r="AW1327" s="628"/>
      <c r="AX1327" s="843" t="e">
        <f aca="false">IF($AT$44="region",IF($E1327=AX$762,$S1327,""),IF($G1327=AX$762,$S1327,""))</f>
        <v>#REF!</v>
      </c>
      <c r="AY1327" s="843" t="e">
        <f aca="false">IF($AT$44="Region",IF($E1327=AX$762,$T1327,""),IF($G1327=AX$762,$T1327,""))</f>
        <v>#REF!</v>
      </c>
      <c r="AZ1327" s="628"/>
      <c r="BA1327" s="843" t="e">
        <f aca="false">IF($AT$44="region",IF($E1327=BA$762,$S1327,""),IF($G1327=BA$762,$S1327,""))</f>
        <v>#REF!</v>
      </c>
      <c r="BB1327" s="843" t="e">
        <f aca="false">IF($AT$44="Region",IF($E1327=BA$762,$T1327,""),IF($G1327=BA$762,$T1327,""))</f>
        <v>#REF!</v>
      </c>
      <c r="BC1327" s="628"/>
      <c r="BD1327" s="843" t="e">
        <f aca="false">IF($AT$44="region",IF($E1327=BD$762,$S1327,""),IF($G1327=BD$762,$S1327,""))</f>
        <v>#REF!</v>
      </c>
      <c r="BE1327" s="843" t="e">
        <f aca="false">IF($AT$44="Region",IF($E1327=BD$762,$T1327,""),IF($G1327=BD$762,$T1327,""))</f>
        <v>#REF!</v>
      </c>
      <c r="BF1327" s="628"/>
      <c r="BG1327" s="843" t="e">
        <f aca="false">IF($AT$44="region",IF($E1327=BG$762,$S1327,""),IF($G1327=BG$762,$S1327,""))</f>
        <v>#REF!</v>
      </c>
      <c r="BH1327" s="843" t="e">
        <f aca="false">IF($AT$44="Region",IF($E1327=BG$762,$T1327,""),IF($G1327=BG$762,$T1327,""))</f>
        <v>#REF!</v>
      </c>
      <c r="BI1327" s="628"/>
      <c r="BJ1327" s="843" t="str">
        <f aca="false">IF($E1327=$BJ$47,S1327,"")</f>
        <v/>
      </c>
      <c r="BK1327" s="843" t="str">
        <f aca="false">IF($E1327=$BJ$47,T1327,"")</f>
        <v/>
      </c>
      <c r="BL1327" s="628"/>
      <c r="BM1327" s="843" t="str">
        <f aca="false">IF($E1327=$BM$47,S1327,"")</f>
        <v/>
      </c>
      <c r="BN1327" s="843" t="str">
        <f aca="false">IF($E1327=$BM$47,T1327,"")</f>
        <v/>
      </c>
      <c r="BO1327" s="628"/>
      <c r="BP1327" s="843" t="str">
        <f aca="false">IF($E1327=$BP$47,S1327,"")</f>
        <v/>
      </c>
      <c r="BQ1327" s="843" t="str">
        <f aca="false">IF($E1327=$BP$47,T1327,"")</f>
        <v/>
      </c>
      <c r="BR1327" s="628"/>
      <c r="BS1327" s="843" t="str">
        <f aca="false">IF($E1327=$BS$47,S1327,"")</f>
        <v/>
      </c>
      <c r="BT1327" s="843" t="str">
        <f aca="false">IF($E1327=$BS$47,T1327,"")</f>
        <v/>
      </c>
      <c r="BU1327" s="628"/>
      <c r="BV1327" s="729"/>
    </row>
    <row r="1328" s="667" customFormat="true" ht="15" hidden="false" customHeight="false" outlineLevel="0" collapsed="false">
      <c r="A1328" s="828" t="n">
        <v>7</v>
      </c>
      <c r="B1328" s="829" t="str">
        <f aca="false">CONCATENATE(E1328,": ",C1328)</f>
        <v>: </v>
      </c>
      <c r="C1328" s="830"/>
      <c r="D1328" s="830"/>
      <c r="E1328" s="831"/>
      <c r="F1328" s="830"/>
      <c r="G1328" s="831"/>
      <c r="H1328" s="832"/>
      <c r="I1328" s="830"/>
      <c r="J1328" s="830"/>
      <c r="K1328" s="833"/>
      <c r="L1328" s="834"/>
      <c r="M1328" s="835"/>
      <c r="N1328" s="837"/>
      <c r="O1328" s="837"/>
      <c r="P1328" s="833"/>
      <c r="Q1328" s="838"/>
      <c r="R1328" s="839"/>
      <c r="S1328" s="840" t="str">
        <f aca="false">IF(R1328="Y","",IF(AND(M1328="",K1328=""),"",IF(M1328="",K1328,M1328)))</f>
        <v/>
      </c>
      <c r="T1328" s="841" t="str">
        <f aca="false">IF(S1328="","",IF($S$1350="Y",U1328,IF(S1328&gt;=$S$1342-$AB$35*$S$1346,IF(S1328&lt;=$S$1342+$AB$35*$S$1346,S1328,""),"")))</f>
        <v/>
      </c>
      <c r="U1328" s="840" t="str">
        <f aca="false">IF(R1328="Y","",IF(AND(M1328="",K1328=""),"",IF(M1328="",K1328*O1328,M1328*O1328)))</f>
        <v/>
      </c>
      <c r="V1328" s="842" t="str">
        <f aca="false">IF(AND(N1328="",L1328=""),"",IF(N1328="",L1328,N1328))</f>
        <v/>
      </c>
      <c r="W1328" s="628"/>
      <c r="X1328" s="628"/>
      <c r="Z1328" s="728"/>
      <c r="AP1328" s="729"/>
      <c r="AQ1328" s="628"/>
      <c r="AR1328" s="628"/>
      <c r="AS1328" s="844"/>
      <c r="AT1328" s="628"/>
      <c r="AU1328" s="843" t="e">
        <f aca="false">IF($AT$44="region",IF($E1328=AU$762,$S1328,""),IF($G1328=AU$762,$S1328,""))</f>
        <v>#REF!</v>
      </c>
      <c r="AV1328" s="843" t="e">
        <f aca="false">IF($AT$44="Region",IF($E1328=AU$762,$T1328,""),IF($G1328=AU$762,$T1328,""))</f>
        <v>#REF!</v>
      </c>
      <c r="AW1328" s="628"/>
      <c r="AX1328" s="843" t="e">
        <f aca="false">IF($AT$44="region",IF($E1328=AX$762,$S1328,""),IF($G1328=AX$762,$S1328,""))</f>
        <v>#REF!</v>
      </c>
      <c r="AY1328" s="843" t="e">
        <f aca="false">IF($AT$44="Region",IF($E1328=AX$762,$T1328,""),IF($G1328=AX$762,$T1328,""))</f>
        <v>#REF!</v>
      </c>
      <c r="AZ1328" s="628"/>
      <c r="BA1328" s="843" t="e">
        <f aca="false">IF($AT$44="region",IF($E1328=BA$762,$S1328,""),IF($G1328=BA$762,$S1328,""))</f>
        <v>#REF!</v>
      </c>
      <c r="BB1328" s="843" t="e">
        <f aca="false">IF($AT$44="Region",IF($E1328=BA$762,$T1328,""),IF($G1328=BA$762,$T1328,""))</f>
        <v>#REF!</v>
      </c>
      <c r="BC1328" s="628"/>
      <c r="BD1328" s="843" t="e">
        <f aca="false">IF($AT$44="region",IF($E1328=BD$762,$S1328,""),IF($G1328=BD$762,$S1328,""))</f>
        <v>#REF!</v>
      </c>
      <c r="BE1328" s="843" t="e">
        <f aca="false">IF($AT$44="Region",IF($E1328=BD$762,$T1328,""),IF($G1328=BD$762,$T1328,""))</f>
        <v>#REF!</v>
      </c>
      <c r="BF1328" s="628"/>
      <c r="BG1328" s="843" t="e">
        <f aca="false">IF($AT$44="region",IF($E1328=BG$762,$S1328,""),IF($G1328=BG$762,$S1328,""))</f>
        <v>#REF!</v>
      </c>
      <c r="BH1328" s="843" t="e">
        <f aca="false">IF($AT$44="Region",IF($E1328=BG$762,$T1328,""),IF($G1328=BG$762,$T1328,""))</f>
        <v>#REF!</v>
      </c>
      <c r="BI1328" s="628"/>
      <c r="BJ1328" s="843" t="str">
        <f aca="false">IF($E1328=$BJ$47,S1328,"")</f>
        <v/>
      </c>
      <c r="BK1328" s="843" t="str">
        <f aca="false">IF($E1328=$BJ$47,T1328,"")</f>
        <v/>
      </c>
      <c r="BL1328" s="628"/>
      <c r="BM1328" s="843" t="str">
        <f aca="false">IF($E1328=$BM$47,S1328,"")</f>
        <v/>
      </c>
      <c r="BN1328" s="843" t="str">
        <f aca="false">IF($E1328=$BM$47,T1328,"")</f>
        <v/>
      </c>
      <c r="BO1328" s="628"/>
      <c r="BP1328" s="843" t="str">
        <f aca="false">IF($E1328=$BP$47,S1328,"")</f>
        <v/>
      </c>
      <c r="BQ1328" s="843" t="str">
        <f aca="false">IF($E1328=$BP$47,T1328,"")</f>
        <v/>
      </c>
      <c r="BR1328" s="628"/>
      <c r="BS1328" s="843" t="str">
        <f aca="false">IF($E1328=$BS$47,S1328,"")</f>
        <v/>
      </c>
      <c r="BT1328" s="843" t="str">
        <f aca="false">IF($E1328=$BS$47,T1328,"")</f>
        <v/>
      </c>
      <c r="BU1328" s="628"/>
      <c r="BV1328" s="729"/>
    </row>
    <row r="1329" s="667" customFormat="true" ht="15" hidden="false" customHeight="false" outlineLevel="0" collapsed="false">
      <c r="A1329" s="828" t="n">
        <v>8</v>
      </c>
      <c r="B1329" s="829" t="str">
        <f aca="false">CONCATENATE(E1329,": ",C1329)</f>
        <v>: </v>
      </c>
      <c r="C1329" s="830"/>
      <c r="D1329" s="830"/>
      <c r="E1329" s="831"/>
      <c r="F1329" s="830"/>
      <c r="G1329" s="831"/>
      <c r="H1329" s="832"/>
      <c r="I1329" s="830"/>
      <c r="J1329" s="830"/>
      <c r="K1329" s="833"/>
      <c r="L1329" s="834"/>
      <c r="M1329" s="835"/>
      <c r="N1329" s="837"/>
      <c r="O1329" s="837"/>
      <c r="P1329" s="833"/>
      <c r="Q1329" s="838"/>
      <c r="R1329" s="839"/>
      <c r="S1329" s="840" t="str">
        <f aca="false">IF(R1329="Y","",IF(AND(M1329="",K1329=""),"",IF(M1329="",K1329,M1329)))</f>
        <v/>
      </c>
      <c r="T1329" s="841" t="str">
        <f aca="false">IF(S1329="","",IF($S$1350="Y",U1329,IF(S1329&gt;=$S$1342-$AB$35*$S$1346,IF(S1329&lt;=$S$1342+$AB$35*$S$1346,S1329,""),"")))</f>
        <v/>
      </c>
      <c r="U1329" s="840" t="str">
        <f aca="false">IF(R1329="Y","",IF(AND(M1329="",K1329=""),"",IF(M1329="",K1329*O1329,M1329*O1329)))</f>
        <v/>
      </c>
      <c r="V1329" s="842" t="str">
        <f aca="false">IF(AND(N1329="",L1329=""),"",IF(N1329="",L1329,N1329))</f>
        <v/>
      </c>
      <c r="W1329" s="628"/>
      <c r="X1329" s="628"/>
      <c r="Z1329" s="728"/>
      <c r="AP1329" s="729"/>
      <c r="AQ1329" s="628"/>
      <c r="AR1329" s="628"/>
      <c r="AS1329" s="844"/>
      <c r="AT1329" s="628"/>
      <c r="AU1329" s="843" t="e">
        <f aca="false">IF($AT$44="region",IF($E1329=AU$762,$S1329,""),IF($G1329=AU$762,$S1329,""))</f>
        <v>#REF!</v>
      </c>
      <c r="AV1329" s="843" t="e">
        <f aca="false">IF($AT$44="Region",IF($E1329=AU$762,$T1329,""),IF($G1329=AU$762,$T1329,""))</f>
        <v>#REF!</v>
      </c>
      <c r="AW1329" s="628"/>
      <c r="AX1329" s="843" t="e">
        <f aca="false">IF($AT$44="region",IF($E1329=AX$762,$S1329,""),IF($G1329=AX$762,$S1329,""))</f>
        <v>#REF!</v>
      </c>
      <c r="AY1329" s="843" t="e">
        <f aca="false">IF($AT$44="Region",IF($E1329=AX$762,$T1329,""),IF($G1329=AX$762,$T1329,""))</f>
        <v>#REF!</v>
      </c>
      <c r="AZ1329" s="628"/>
      <c r="BA1329" s="843" t="e">
        <f aca="false">IF($AT$44="region",IF($E1329=BA$762,$S1329,""),IF($G1329=BA$762,$S1329,""))</f>
        <v>#REF!</v>
      </c>
      <c r="BB1329" s="843" t="e">
        <f aca="false">IF($AT$44="Region",IF($E1329=BA$762,$T1329,""),IF($G1329=BA$762,$T1329,""))</f>
        <v>#REF!</v>
      </c>
      <c r="BC1329" s="628"/>
      <c r="BD1329" s="843" t="e">
        <f aca="false">IF($AT$44="region",IF($E1329=BD$762,$S1329,""),IF($G1329=BD$762,$S1329,""))</f>
        <v>#REF!</v>
      </c>
      <c r="BE1329" s="843" t="e">
        <f aca="false">IF($AT$44="Region",IF($E1329=BD$762,$T1329,""),IF($G1329=BD$762,$T1329,""))</f>
        <v>#REF!</v>
      </c>
      <c r="BF1329" s="628"/>
      <c r="BG1329" s="843" t="e">
        <f aca="false">IF($AT$44="region",IF($E1329=BG$762,$S1329,""),IF($G1329=BG$762,$S1329,""))</f>
        <v>#REF!</v>
      </c>
      <c r="BH1329" s="843" t="e">
        <f aca="false">IF($AT$44="Region",IF($E1329=BG$762,$T1329,""),IF($G1329=BG$762,$T1329,""))</f>
        <v>#REF!</v>
      </c>
      <c r="BI1329" s="628"/>
      <c r="BJ1329" s="843" t="str">
        <f aca="false">IF($E1329=$BJ$47,S1329,"")</f>
        <v/>
      </c>
      <c r="BK1329" s="843" t="str">
        <f aca="false">IF($E1329=$BJ$47,T1329,"")</f>
        <v/>
      </c>
      <c r="BL1329" s="628"/>
      <c r="BM1329" s="843" t="str">
        <f aca="false">IF($E1329=$BM$47,S1329,"")</f>
        <v/>
      </c>
      <c r="BN1329" s="843" t="str">
        <f aca="false">IF($E1329=$BM$47,T1329,"")</f>
        <v/>
      </c>
      <c r="BO1329" s="628"/>
      <c r="BP1329" s="843" t="str">
        <f aca="false">IF($E1329=$BP$47,S1329,"")</f>
        <v/>
      </c>
      <c r="BQ1329" s="843" t="str">
        <f aca="false">IF($E1329=$BP$47,T1329,"")</f>
        <v/>
      </c>
      <c r="BR1329" s="628"/>
      <c r="BS1329" s="843" t="str">
        <f aca="false">IF($E1329=$BS$47,S1329,"")</f>
        <v/>
      </c>
      <c r="BT1329" s="843" t="str">
        <f aca="false">IF($E1329=$BS$47,T1329,"")</f>
        <v/>
      </c>
      <c r="BU1329" s="628"/>
      <c r="BV1329" s="729"/>
    </row>
    <row r="1330" s="667" customFormat="true" ht="15" hidden="false" customHeight="false" outlineLevel="0" collapsed="false">
      <c r="A1330" s="828" t="n">
        <v>9</v>
      </c>
      <c r="B1330" s="829" t="str">
        <f aca="false">CONCATENATE(E1330,": ",C1330)</f>
        <v>: </v>
      </c>
      <c r="C1330" s="830"/>
      <c r="D1330" s="830"/>
      <c r="E1330" s="831"/>
      <c r="F1330" s="830"/>
      <c r="G1330" s="831"/>
      <c r="H1330" s="832"/>
      <c r="I1330" s="830"/>
      <c r="J1330" s="830"/>
      <c r="K1330" s="833"/>
      <c r="L1330" s="834"/>
      <c r="M1330" s="835"/>
      <c r="N1330" s="837"/>
      <c r="O1330" s="837"/>
      <c r="P1330" s="833"/>
      <c r="Q1330" s="838"/>
      <c r="R1330" s="839"/>
      <c r="S1330" s="840" t="str">
        <f aca="false">IF(R1330="Y","",IF(AND(M1330="",K1330=""),"",IF(M1330="",K1330,M1330)))</f>
        <v/>
      </c>
      <c r="T1330" s="841" t="str">
        <f aca="false">IF(S1330="","",IF($S$1350="Y",U1330,IF(S1330&gt;=$S$1342-$AB$35*$S$1346,IF(S1330&lt;=$S$1342+$AB$35*$S$1346,S1330,""),"")))</f>
        <v/>
      </c>
      <c r="U1330" s="840" t="str">
        <f aca="false">IF(R1330="Y","",IF(AND(M1330="",K1330=""),"",IF(M1330="",K1330*O1330,M1330*O1330)))</f>
        <v/>
      </c>
      <c r="V1330" s="842" t="str">
        <f aca="false">IF(AND(N1330="",L1330=""),"",IF(N1330="",L1330,N1330))</f>
        <v/>
      </c>
      <c r="W1330" s="628"/>
      <c r="X1330" s="628"/>
      <c r="Z1330" s="728"/>
      <c r="AP1330" s="729"/>
      <c r="AQ1330" s="628"/>
      <c r="AR1330" s="628"/>
      <c r="AS1330" s="844"/>
      <c r="AT1330" s="628"/>
      <c r="AU1330" s="843" t="e">
        <f aca="false">IF($AT$44="region",IF($E1330=AU$762,$S1330,""),IF($G1330=AU$762,$S1330,""))</f>
        <v>#REF!</v>
      </c>
      <c r="AV1330" s="843" t="e">
        <f aca="false">IF($AT$44="Region",IF($E1330=AU$762,$T1330,""),IF($G1330=AU$762,$T1330,""))</f>
        <v>#REF!</v>
      </c>
      <c r="AW1330" s="628"/>
      <c r="AX1330" s="843" t="e">
        <f aca="false">IF($AT$44="region",IF($E1330=AX$762,$S1330,""),IF($G1330=AX$762,$S1330,""))</f>
        <v>#REF!</v>
      </c>
      <c r="AY1330" s="843" t="e">
        <f aca="false">IF($AT$44="Region",IF($E1330=AX$762,$T1330,""),IF($G1330=AX$762,$T1330,""))</f>
        <v>#REF!</v>
      </c>
      <c r="AZ1330" s="628"/>
      <c r="BA1330" s="843" t="e">
        <f aca="false">IF($AT$44="region",IF($E1330=BA$762,$S1330,""),IF($G1330=BA$762,$S1330,""))</f>
        <v>#REF!</v>
      </c>
      <c r="BB1330" s="843" t="e">
        <f aca="false">IF($AT$44="Region",IF($E1330=BA$762,$T1330,""),IF($G1330=BA$762,$T1330,""))</f>
        <v>#REF!</v>
      </c>
      <c r="BC1330" s="628"/>
      <c r="BD1330" s="843" t="e">
        <f aca="false">IF($AT$44="region",IF($E1330=BD$762,$S1330,""),IF($G1330=BD$762,$S1330,""))</f>
        <v>#REF!</v>
      </c>
      <c r="BE1330" s="843" t="e">
        <f aca="false">IF($AT$44="Region",IF($E1330=BD$762,$T1330,""),IF($G1330=BD$762,$T1330,""))</f>
        <v>#REF!</v>
      </c>
      <c r="BF1330" s="628"/>
      <c r="BG1330" s="843" t="e">
        <f aca="false">IF($AT$44="region",IF($E1330=BG$762,$S1330,""),IF($G1330=BG$762,$S1330,""))</f>
        <v>#REF!</v>
      </c>
      <c r="BH1330" s="843" t="e">
        <f aca="false">IF($AT$44="Region",IF($E1330=BG$762,$T1330,""),IF($G1330=BG$762,$T1330,""))</f>
        <v>#REF!</v>
      </c>
      <c r="BI1330" s="628"/>
      <c r="BJ1330" s="843" t="str">
        <f aca="false">IF($E1330=$BJ$47,S1330,"")</f>
        <v/>
      </c>
      <c r="BK1330" s="843" t="str">
        <f aca="false">IF($E1330=$BJ$47,T1330,"")</f>
        <v/>
      </c>
      <c r="BL1330" s="628"/>
      <c r="BM1330" s="843" t="str">
        <f aca="false">IF($E1330=$BM$47,S1330,"")</f>
        <v/>
      </c>
      <c r="BN1330" s="843" t="str">
        <f aca="false">IF($E1330=$BM$47,T1330,"")</f>
        <v/>
      </c>
      <c r="BO1330" s="628"/>
      <c r="BP1330" s="843" t="str">
        <f aca="false">IF($E1330=$BP$47,S1330,"")</f>
        <v/>
      </c>
      <c r="BQ1330" s="843" t="str">
        <f aca="false">IF($E1330=$BP$47,T1330,"")</f>
        <v/>
      </c>
      <c r="BR1330" s="628"/>
      <c r="BS1330" s="843" t="str">
        <f aca="false">IF($E1330=$BS$47,S1330,"")</f>
        <v/>
      </c>
      <c r="BT1330" s="843" t="str">
        <f aca="false">IF($E1330=$BS$47,T1330,"")</f>
        <v/>
      </c>
      <c r="BU1330" s="628"/>
      <c r="BV1330" s="729"/>
    </row>
    <row r="1331" s="667" customFormat="true" ht="15" hidden="false" customHeight="false" outlineLevel="0" collapsed="false">
      <c r="A1331" s="828" t="n">
        <v>10</v>
      </c>
      <c r="B1331" s="829" t="str">
        <f aca="false">CONCATENATE(E1331,": ",C1331)</f>
        <v>: </v>
      </c>
      <c r="C1331" s="830"/>
      <c r="D1331" s="830"/>
      <c r="E1331" s="831"/>
      <c r="F1331" s="830"/>
      <c r="G1331" s="831"/>
      <c r="H1331" s="832"/>
      <c r="I1331" s="830"/>
      <c r="J1331" s="830"/>
      <c r="K1331" s="833"/>
      <c r="L1331" s="834"/>
      <c r="M1331" s="835"/>
      <c r="N1331" s="837"/>
      <c r="O1331" s="837"/>
      <c r="P1331" s="833"/>
      <c r="Q1331" s="838"/>
      <c r="R1331" s="839"/>
      <c r="S1331" s="840" t="str">
        <f aca="false">IF(R1331="Y","",IF(AND(M1331="",K1331=""),"",IF(M1331="",K1331,M1331)))</f>
        <v/>
      </c>
      <c r="T1331" s="841" t="str">
        <f aca="false">IF(S1331="","",IF($S$1350="Y",U1331,IF(S1331&gt;=$S$1342-$AB$35*$S$1346,IF(S1331&lt;=$S$1342+$AB$35*$S$1346,S1331,""),"")))</f>
        <v/>
      </c>
      <c r="U1331" s="840" t="str">
        <f aca="false">IF(R1331="Y","",IF(AND(M1331="",K1331=""),"",IF(M1331="",K1331*O1331,M1331*O1331)))</f>
        <v/>
      </c>
      <c r="V1331" s="842" t="str">
        <f aca="false">IF(AND(N1331="",L1331=""),"",IF(N1331="",L1331,N1331))</f>
        <v/>
      </c>
      <c r="W1331" s="628"/>
      <c r="X1331" s="628"/>
      <c r="Z1331" s="728"/>
      <c r="AP1331" s="729"/>
      <c r="AQ1331" s="628"/>
      <c r="AR1331" s="628"/>
      <c r="AS1331" s="844"/>
      <c r="AT1331" s="628"/>
      <c r="AU1331" s="843" t="e">
        <f aca="false">IF($AT$44="region",IF($E1331=AU$762,$S1331,""),IF($G1331=AU$762,$S1331,""))</f>
        <v>#REF!</v>
      </c>
      <c r="AV1331" s="843" t="e">
        <f aca="false">IF($AT$44="Region",IF($E1331=AU$762,$T1331,""),IF($G1331=AU$762,$T1331,""))</f>
        <v>#REF!</v>
      </c>
      <c r="AW1331" s="628"/>
      <c r="AX1331" s="843" t="e">
        <f aca="false">IF($AT$44="region",IF($E1331=AX$762,$S1331,""),IF($G1331=AX$762,$S1331,""))</f>
        <v>#REF!</v>
      </c>
      <c r="AY1331" s="843" t="e">
        <f aca="false">IF($AT$44="Region",IF($E1331=AX$762,$T1331,""),IF($G1331=AX$762,$T1331,""))</f>
        <v>#REF!</v>
      </c>
      <c r="AZ1331" s="628"/>
      <c r="BA1331" s="843" t="e">
        <f aca="false">IF($AT$44="region",IF($E1331=BA$762,$S1331,""),IF($G1331=BA$762,$S1331,""))</f>
        <v>#REF!</v>
      </c>
      <c r="BB1331" s="843" t="e">
        <f aca="false">IF($AT$44="Region",IF($E1331=BA$762,$T1331,""),IF($G1331=BA$762,$T1331,""))</f>
        <v>#REF!</v>
      </c>
      <c r="BC1331" s="628"/>
      <c r="BD1331" s="843" t="e">
        <f aca="false">IF($AT$44="region",IF($E1331=BD$762,$S1331,""),IF($G1331=BD$762,$S1331,""))</f>
        <v>#REF!</v>
      </c>
      <c r="BE1331" s="843" t="e">
        <f aca="false">IF($AT$44="Region",IF($E1331=BD$762,$T1331,""),IF($G1331=BD$762,$T1331,""))</f>
        <v>#REF!</v>
      </c>
      <c r="BF1331" s="628"/>
      <c r="BG1331" s="843" t="e">
        <f aca="false">IF($AT$44="region",IF($E1331=BG$762,$S1331,""),IF($G1331=BG$762,$S1331,""))</f>
        <v>#REF!</v>
      </c>
      <c r="BH1331" s="843" t="e">
        <f aca="false">IF($AT$44="Region",IF($E1331=BG$762,$T1331,""),IF($G1331=BG$762,$T1331,""))</f>
        <v>#REF!</v>
      </c>
      <c r="BI1331" s="628"/>
      <c r="BJ1331" s="843" t="str">
        <f aca="false">IF($E1331=$BJ$47,S1331,"")</f>
        <v/>
      </c>
      <c r="BK1331" s="843" t="str">
        <f aca="false">IF($E1331=$BJ$47,T1331,"")</f>
        <v/>
      </c>
      <c r="BL1331" s="628"/>
      <c r="BM1331" s="843" t="str">
        <f aca="false">IF($E1331=$BM$47,S1331,"")</f>
        <v/>
      </c>
      <c r="BN1331" s="843" t="str">
        <f aca="false">IF($E1331=$BM$47,T1331,"")</f>
        <v/>
      </c>
      <c r="BO1331" s="628"/>
      <c r="BP1331" s="843" t="str">
        <f aca="false">IF($E1331=$BP$47,S1331,"")</f>
        <v/>
      </c>
      <c r="BQ1331" s="843" t="str">
        <f aca="false">IF($E1331=$BP$47,T1331,"")</f>
        <v/>
      </c>
      <c r="BR1331" s="628"/>
      <c r="BS1331" s="843" t="str">
        <f aca="false">IF($E1331=$BS$47,S1331,"")</f>
        <v/>
      </c>
      <c r="BT1331" s="843" t="str">
        <f aca="false">IF($E1331=$BS$47,T1331,"")</f>
        <v/>
      </c>
      <c r="BU1331" s="628"/>
      <c r="BV1331" s="729"/>
    </row>
    <row r="1332" s="667" customFormat="true" ht="15" hidden="false" customHeight="false" outlineLevel="0" collapsed="false">
      <c r="A1332" s="828" t="n">
        <v>11</v>
      </c>
      <c r="B1332" s="829" t="str">
        <f aca="false">CONCATENATE(E1332,": ",C1332)</f>
        <v>: </v>
      </c>
      <c r="C1332" s="830"/>
      <c r="D1332" s="830"/>
      <c r="E1332" s="831"/>
      <c r="F1332" s="830"/>
      <c r="G1332" s="831"/>
      <c r="H1332" s="832"/>
      <c r="I1332" s="830"/>
      <c r="J1332" s="830"/>
      <c r="K1332" s="833"/>
      <c r="L1332" s="834"/>
      <c r="M1332" s="835"/>
      <c r="N1332" s="837"/>
      <c r="O1332" s="837"/>
      <c r="P1332" s="833"/>
      <c r="Q1332" s="838"/>
      <c r="R1332" s="839"/>
      <c r="S1332" s="840" t="str">
        <f aca="false">IF(R1332="Y","",IF(AND(M1332="",K1332=""),"",IF(M1332="",K1332,M1332)))</f>
        <v/>
      </c>
      <c r="T1332" s="841" t="str">
        <f aca="false">IF(S1332="","",IF($S$1350="Y",U1332,IF(S1332&gt;=$S$1342-$AB$35*$S$1346,IF(S1332&lt;=$S$1342+$AB$35*$S$1346,S1332,""),"")))</f>
        <v/>
      </c>
      <c r="U1332" s="840" t="str">
        <f aca="false">IF(R1332="Y","",IF(AND(M1332="",K1332=""),"",IF(M1332="",K1332*O1332,M1332*O1332)))</f>
        <v/>
      </c>
      <c r="V1332" s="842" t="str">
        <f aca="false">IF(AND(N1332="",L1332=""),"",IF(N1332="",L1332,N1332))</f>
        <v/>
      </c>
      <c r="W1332" s="628"/>
      <c r="X1332" s="628"/>
      <c r="Z1332" s="728"/>
      <c r="AP1332" s="729"/>
      <c r="AQ1332" s="628"/>
      <c r="AR1332" s="628"/>
      <c r="AS1332" s="844"/>
      <c r="AT1332" s="628"/>
      <c r="AU1332" s="843" t="e">
        <f aca="false">IF($AT$44="region",IF($E1332=AU$762,$S1332,""),IF($G1332=AU$762,$S1332,""))</f>
        <v>#REF!</v>
      </c>
      <c r="AV1332" s="843" t="e">
        <f aca="false">IF($AT$44="Region",IF($E1332=AU$762,$T1332,""),IF($G1332=AU$762,$T1332,""))</f>
        <v>#REF!</v>
      </c>
      <c r="AW1332" s="628"/>
      <c r="AX1332" s="843" t="e">
        <f aca="false">IF($AT$44="region",IF($E1332=AX$762,$S1332,""),IF($G1332=AX$762,$S1332,""))</f>
        <v>#REF!</v>
      </c>
      <c r="AY1332" s="843" t="e">
        <f aca="false">IF($AT$44="Region",IF($E1332=AX$762,$T1332,""),IF($G1332=AX$762,$T1332,""))</f>
        <v>#REF!</v>
      </c>
      <c r="AZ1332" s="628"/>
      <c r="BA1332" s="843" t="e">
        <f aca="false">IF($AT$44="region",IF($E1332=BA$762,$S1332,""),IF($G1332=BA$762,$S1332,""))</f>
        <v>#REF!</v>
      </c>
      <c r="BB1332" s="843" t="e">
        <f aca="false">IF($AT$44="Region",IF($E1332=BA$762,$T1332,""),IF($G1332=BA$762,$T1332,""))</f>
        <v>#REF!</v>
      </c>
      <c r="BC1332" s="628"/>
      <c r="BD1332" s="843" t="e">
        <f aca="false">IF($AT$44="region",IF($E1332=BD$762,$S1332,""),IF($G1332=BD$762,$S1332,""))</f>
        <v>#REF!</v>
      </c>
      <c r="BE1332" s="843" t="e">
        <f aca="false">IF($AT$44="Region",IF($E1332=BD$762,$T1332,""),IF($G1332=BD$762,$T1332,""))</f>
        <v>#REF!</v>
      </c>
      <c r="BF1332" s="628"/>
      <c r="BG1332" s="843" t="e">
        <f aca="false">IF($AT$44="region",IF($E1332=BG$762,$S1332,""),IF($G1332=BG$762,$S1332,""))</f>
        <v>#REF!</v>
      </c>
      <c r="BH1332" s="843" t="e">
        <f aca="false">IF($AT$44="Region",IF($E1332=BG$762,$T1332,""),IF($G1332=BG$762,$T1332,""))</f>
        <v>#REF!</v>
      </c>
      <c r="BI1332" s="628"/>
      <c r="BJ1332" s="843" t="str">
        <f aca="false">IF($E1332=$BJ$47,S1332,"")</f>
        <v/>
      </c>
      <c r="BK1332" s="843" t="str">
        <f aca="false">IF($E1332=$BJ$47,T1332,"")</f>
        <v/>
      </c>
      <c r="BL1332" s="628"/>
      <c r="BM1332" s="843" t="str">
        <f aca="false">IF($E1332=$BM$47,S1332,"")</f>
        <v/>
      </c>
      <c r="BN1332" s="843" t="str">
        <f aca="false">IF($E1332=$BM$47,T1332,"")</f>
        <v/>
      </c>
      <c r="BO1332" s="628"/>
      <c r="BP1332" s="843" t="str">
        <f aca="false">IF($E1332=$BP$47,S1332,"")</f>
        <v/>
      </c>
      <c r="BQ1332" s="843" t="str">
        <f aca="false">IF($E1332=$BP$47,T1332,"")</f>
        <v/>
      </c>
      <c r="BR1332" s="628"/>
      <c r="BS1332" s="843" t="str">
        <f aca="false">IF($E1332=$BS$47,S1332,"")</f>
        <v/>
      </c>
      <c r="BT1332" s="843" t="str">
        <f aca="false">IF($E1332=$BS$47,T1332,"")</f>
        <v/>
      </c>
      <c r="BU1332" s="628"/>
      <c r="BV1332" s="729"/>
    </row>
    <row r="1333" s="667" customFormat="true" ht="15" hidden="false" customHeight="false" outlineLevel="0" collapsed="false">
      <c r="A1333" s="828" t="n">
        <v>12</v>
      </c>
      <c r="B1333" s="829" t="str">
        <f aca="false">CONCATENATE(E1333,": ",C1333)</f>
        <v>: </v>
      </c>
      <c r="C1333" s="830"/>
      <c r="D1333" s="830"/>
      <c r="E1333" s="831"/>
      <c r="F1333" s="830"/>
      <c r="G1333" s="831"/>
      <c r="H1333" s="832"/>
      <c r="I1333" s="830"/>
      <c r="J1333" s="830"/>
      <c r="K1333" s="833"/>
      <c r="L1333" s="834"/>
      <c r="M1333" s="835"/>
      <c r="N1333" s="837"/>
      <c r="O1333" s="837"/>
      <c r="P1333" s="833"/>
      <c r="Q1333" s="838"/>
      <c r="R1333" s="839"/>
      <c r="S1333" s="840" t="str">
        <f aca="false">IF(R1333="Y","",IF(AND(M1333="",K1333=""),"",IF(M1333="",K1333,M1333)))</f>
        <v/>
      </c>
      <c r="T1333" s="841" t="str">
        <f aca="false">IF(S1333="","",IF($S$1350="Y",U1333,IF(S1333&gt;=$S$1342-$AB$35*$S$1346,IF(S1333&lt;=$S$1342+$AB$35*$S$1346,S1333,""),"")))</f>
        <v/>
      </c>
      <c r="U1333" s="840" t="str">
        <f aca="false">IF(R1333="Y","",IF(AND(M1333="",K1333=""),"",IF(M1333="",K1333*O1333,M1333*O1333)))</f>
        <v/>
      </c>
      <c r="V1333" s="842" t="str">
        <f aca="false">IF(AND(N1333="",L1333=""),"",IF(N1333="",L1333,N1333))</f>
        <v/>
      </c>
      <c r="W1333" s="628"/>
      <c r="X1333" s="628"/>
      <c r="Z1333" s="728"/>
      <c r="AP1333" s="729"/>
      <c r="AQ1333" s="628"/>
      <c r="AR1333" s="628"/>
      <c r="AS1333" s="844"/>
      <c r="AT1333" s="628"/>
      <c r="AU1333" s="843" t="e">
        <f aca="false">IF($AT$44="region",IF($E1333=AU$762,$S1333,""),IF($G1333=AU$762,$S1333,""))</f>
        <v>#REF!</v>
      </c>
      <c r="AV1333" s="843" t="e">
        <f aca="false">IF($AT$44="Region",IF($E1333=AU$762,$T1333,""),IF($G1333=AU$762,$T1333,""))</f>
        <v>#REF!</v>
      </c>
      <c r="AW1333" s="628"/>
      <c r="AX1333" s="843" t="e">
        <f aca="false">IF($AT$44="region",IF($E1333=AX$762,$S1333,""),IF($G1333=AX$762,$S1333,""))</f>
        <v>#REF!</v>
      </c>
      <c r="AY1333" s="843" t="e">
        <f aca="false">IF($AT$44="Region",IF($E1333=AX$762,$T1333,""),IF($G1333=AX$762,$T1333,""))</f>
        <v>#REF!</v>
      </c>
      <c r="AZ1333" s="628"/>
      <c r="BA1333" s="843" t="e">
        <f aca="false">IF($AT$44="region",IF($E1333=BA$762,$S1333,""),IF($G1333=BA$762,$S1333,""))</f>
        <v>#REF!</v>
      </c>
      <c r="BB1333" s="843" t="e">
        <f aca="false">IF($AT$44="Region",IF($E1333=BA$762,$T1333,""),IF($G1333=BA$762,$T1333,""))</f>
        <v>#REF!</v>
      </c>
      <c r="BC1333" s="628"/>
      <c r="BD1333" s="843" t="e">
        <f aca="false">IF($AT$44="region",IF($E1333=BD$762,$S1333,""),IF($G1333=BD$762,$S1333,""))</f>
        <v>#REF!</v>
      </c>
      <c r="BE1333" s="843" t="e">
        <f aca="false">IF($AT$44="Region",IF($E1333=BD$762,$T1333,""),IF($G1333=BD$762,$T1333,""))</f>
        <v>#REF!</v>
      </c>
      <c r="BF1333" s="628"/>
      <c r="BG1333" s="843" t="e">
        <f aca="false">IF($AT$44="region",IF($E1333=BG$762,$S1333,""),IF($G1333=BG$762,$S1333,""))</f>
        <v>#REF!</v>
      </c>
      <c r="BH1333" s="843" t="e">
        <f aca="false">IF($AT$44="Region",IF($E1333=BG$762,$T1333,""),IF($G1333=BG$762,$T1333,""))</f>
        <v>#REF!</v>
      </c>
      <c r="BI1333" s="628"/>
      <c r="BJ1333" s="843" t="str">
        <f aca="false">IF($E1333=$BJ$47,S1333,"")</f>
        <v/>
      </c>
      <c r="BK1333" s="843" t="str">
        <f aca="false">IF($E1333=$BJ$47,T1333,"")</f>
        <v/>
      </c>
      <c r="BL1333" s="628"/>
      <c r="BM1333" s="843" t="str">
        <f aca="false">IF($E1333=$BM$47,S1333,"")</f>
        <v/>
      </c>
      <c r="BN1333" s="843" t="str">
        <f aca="false">IF($E1333=$BM$47,T1333,"")</f>
        <v/>
      </c>
      <c r="BO1333" s="628"/>
      <c r="BP1333" s="843" t="str">
        <f aca="false">IF($E1333=$BP$47,S1333,"")</f>
        <v/>
      </c>
      <c r="BQ1333" s="843" t="str">
        <f aca="false">IF($E1333=$BP$47,T1333,"")</f>
        <v/>
      </c>
      <c r="BR1333" s="628"/>
      <c r="BS1333" s="843" t="str">
        <f aca="false">IF($E1333=$BS$47,S1333,"")</f>
        <v/>
      </c>
      <c r="BT1333" s="843" t="str">
        <f aca="false">IF($E1333=$BS$47,T1333,"")</f>
        <v/>
      </c>
      <c r="BU1333" s="628"/>
      <c r="BV1333" s="729"/>
    </row>
    <row r="1334" s="667" customFormat="true" ht="15" hidden="false" customHeight="false" outlineLevel="0" collapsed="false">
      <c r="A1334" s="828" t="n">
        <v>13</v>
      </c>
      <c r="B1334" s="829" t="str">
        <f aca="false">CONCATENATE(E1334,": ",C1334)</f>
        <v>: </v>
      </c>
      <c r="C1334" s="830"/>
      <c r="D1334" s="830"/>
      <c r="E1334" s="831"/>
      <c r="F1334" s="830"/>
      <c r="G1334" s="831"/>
      <c r="H1334" s="832"/>
      <c r="I1334" s="830"/>
      <c r="J1334" s="830"/>
      <c r="K1334" s="833"/>
      <c r="L1334" s="834"/>
      <c r="M1334" s="833"/>
      <c r="N1334" s="837"/>
      <c r="O1334" s="837"/>
      <c r="P1334" s="833"/>
      <c r="Q1334" s="838"/>
      <c r="R1334" s="839"/>
      <c r="S1334" s="840" t="str">
        <f aca="false">IF(R1334="Y","",IF(AND(M1334="",K1334=""),"",IF(M1334="",K1334,M1334)))</f>
        <v/>
      </c>
      <c r="T1334" s="841" t="str">
        <f aca="false">IF(S1334="","",IF($S$1350="Y",U1334,IF(S1334&gt;=$S$1342-$AB$35*$S$1346,IF(S1334&lt;=$S$1342+$AB$35*$S$1346,S1334,""),"")))</f>
        <v/>
      </c>
      <c r="U1334" s="840" t="str">
        <f aca="false">IF(R1334="Y","",IF(AND(M1334="",K1334=""),"",IF(M1334="",K1334*O1334,M1334*O1334)))</f>
        <v/>
      </c>
      <c r="V1334" s="842" t="str">
        <f aca="false">IF(AND(N1334="",L1334=""),"",IF(N1334="",L1334,N1334))</f>
        <v/>
      </c>
      <c r="W1334" s="628"/>
      <c r="X1334" s="628"/>
      <c r="Z1334" s="728"/>
      <c r="AP1334" s="729"/>
      <c r="AQ1334" s="628"/>
      <c r="AR1334" s="628"/>
      <c r="AS1334" s="844"/>
      <c r="AT1334" s="628"/>
      <c r="AU1334" s="843" t="e">
        <f aca="false">IF($AT$44="region",IF($E1334=AU$762,$S1334,""),IF($G1334=AU$762,$S1334,""))</f>
        <v>#REF!</v>
      </c>
      <c r="AV1334" s="843" t="e">
        <f aca="false">IF($AT$44="Region",IF($E1334=AU$762,$T1334,""),IF($G1334=AU$762,$T1334,""))</f>
        <v>#REF!</v>
      </c>
      <c r="AW1334" s="628"/>
      <c r="AX1334" s="843" t="e">
        <f aca="false">IF($AT$44="region",IF($E1334=AX$762,$S1334,""),IF($G1334=AX$762,$S1334,""))</f>
        <v>#REF!</v>
      </c>
      <c r="AY1334" s="843" t="e">
        <f aca="false">IF($AT$44="Region",IF($E1334=AX$762,$T1334,""),IF($G1334=AX$762,$T1334,""))</f>
        <v>#REF!</v>
      </c>
      <c r="AZ1334" s="628"/>
      <c r="BA1334" s="843" t="e">
        <f aca="false">IF($AT$44="region",IF($E1334=BA$762,$S1334,""),IF($G1334=BA$762,$S1334,""))</f>
        <v>#REF!</v>
      </c>
      <c r="BB1334" s="843" t="e">
        <f aca="false">IF($AT$44="Region",IF($E1334=BA$762,$T1334,""),IF($G1334=BA$762,$T1334,""))</f>
        <v>#REF!</v>
      </c>
      <c r="BC1334" s="628"/>
      <c r="BD1334" s="843" t="e">
        <f aca="false">IF($AT$44="region",IF($E1334=BD$762,$S1334,""),IF($G1334=BD$762,$S1334,""))</f>
        <v>#REF!</v>
      </c>
      <c r="BE1334" s="843" t="e">
        <f aca="false">IF($AT$44="Region",IF($E1334=BD$762,$T1334,""),IF($G1334=BD$762,$T1334,""))</f>
        <v>#REF!</v>
      </c>
      <c r="BF1334" s="628"/>
      <c r="BG1334" s="843" t="e">
        <f aca="false">IF($AT$44="region",IF($E1334=BG$762,$S1334,""),IF($G1334=BG$762,$S1334,""))</f>
        <v>#REF!</v>
      </c>
      <c r="BH1334" s="843" t="e">
        <f aca="false">IF($AT$44="Region",IF($E1334=BG$762,$T1334,""),IF($G1334=BG$762,$T1334,""))</f>
        <v>#REF!</v>
      </c>
      <c r="BI1334" s="628"/>
      <c r="BJ1334" s="843" t="str">
        <f aca="false">IF($E1334=$BJ$47,S1334,"")</f>
        <v/>
      </c>
      <c r="BK1334" s="843" t="str">
        <f aca="false">IF($E1334=$BJ$47,T1334,"")</f>
        <v/>
      </c>
      <c r="BL1334" s="628"/>
      <c r="BM1334" s="843" t="str">
        <f aca="false">IF($E1334=$BM$47,S1334,"")</f>
        <v/>
      </c>
      <c r="BN1334" s="843" t="str">
        <f aca="false">IF($E1334=$BM$47,T1334,"")</f>
        <v/>
      </c>
      <c r="BO1334" s="628"/>
      <c r="BP1334" s="843" t="str">
        <f aca="false">IF($E1334=$BP$47,S1334,"")</f>
        <v/>
      </c>
      <c r="BQ1334" s="843" t="str">
        <f aca="false">IF($E1334=$BP$47,T1334,"")</f>
        <v/>
      </c>
      <c r="BR1334" s="628"/>
      <c r="BS1334" s="843" t="str">
        <f aca="false">IF($E1334=$BS$47,S1334,"")</f>
        <v/>
      </c>
      <c r="BT1334" s="843" t="str">
        <f aca="false">IF($E1334=$BS$47,T1334,"")</f>
        <v/>
      </c>
      <c r="BU1334" s="628"/>
      <c r="BV1334" s="729"/>
    </row>
    <row r="1335" s="667" customFormat="true" ht="15" hidden="false" customHeight="false" outlineLevel="0" collapsed="false">
      <c r="A1335" s="828" t="n">
        <v>14</v>
      </c>
      <c r="B1335" s="829" t="str">
        <f aca="false">CONCATENATE(E1335,": ",C1335)</f>
        <v>: </v>
      </c>
      <c r="C1335" s="830"/>
      <c r="D1335" s="830"/>
      <c r="E1335" s="831"/>
      <c r="F1335" s="830"/>
      <c r="G1335" s="831"/>
      <c r="H1335" s="832"/>
      <c r="I1335" s="830"/>
      <c r="J1335" s="830"/>
      <c r="K1335" s="833"/>
      <c r="L1335" s="834"/>
      <c r="M1335" s="833"/>
      <c r="N1335" s="837"/>
      <c r="O1335" s="837"/>
      <c r="P1335" s="833"/>
      <c r="Q1335" s="838"/>
      <c r="R1335" s="839"/>
      <c r="S1335" s="840" t="str">
        <f aca="false">IF(R1335="Y","",IF(AND(M1335="",K1335=""),"",IF(M1335="",K1335,M1335)))</f>
        <v/>
      </c>
      <c r="T1335" s="841" t="str">
        <f aca="false">IF(S1335="","",IF($S$1350="Y",U1335,IF(S1335&gt;=$S$1342-$AB$35*$S$1346,IF(S1335&lt;=$S$1342+$AB$35*$S$1346,S1335,""),"")))</f>
        <v/>
      </c>
      <c r="U1335" s="840" t="str">
        <f aca="false">IF(R1335="Y","",IF(AND(M1335="",K1335=""),"",IF(M1335="",K1335*O1335,M1335*O1335)))</f>
        <v/>
      </c>
      <c r="V1335" s="842" t="str">
        <f aca="false">IF(AND(N1335="",L1335=""),"",IF(N1335="",L1335,N1335))</f>
        <v/>
      </c>
      <c r="W1335" s="628"/>
      <c r="X1335" s="628"/>
      <c r="Z1335" s="728"/>
      <c r="AP1335" s="729"/>
      <c r="AQ1335" s="628"/>
      <c r="AR1335" s="628"/>
      <c r="AS1335" s="844"/>
      <c r="AT1335" s="628"/>
      <c r="AU1335" s="843" t="e">
        <f aca="false">IF($AT$44="region",IF($E1335=AU$762,$S1335,""),IF($G1335=AU$762,$S1335,""))</f>
        <v>#REF!</v>
      </c>
      <c r="AV1335" s="843" t="e">
        <f aca="false">IF($AT$44="Region",IF($E1335=AU$762,$T1335,""),IF($G1335=AU$762,$T1335,""))</f>
        <v>#REF!</v>
      </c>
      <c r="AW1335" s="628"/>
      <c r="AX1335" s="843" t="e">
        <f aca="false">IF($AT$44="region",IF($E1335=AX$762,$S1335,""),IF($G1335=AX$762,$S1335,""))</f>
        <v>#REF!</v>
      </c>
      <c r="AY1335" s="843" t="e">
        <f aca="false">IF($AT$44="Region",IF($E1335=AX$762,$T1335,""),IF($G1335=AX$762,$T1335,""))</f>
        <v>#REF!</v>
      </c>
      <c r="AZ1335" s="628"/>
      <c r="BA1335" s="843" t="e">
        <f aca="false">IF($AT$44="region",IF($E1335=BA$762,$S1335,""),IF($G1335=BA$762,$S1335,""))</f>
        <v>#REF!</v>
      </c>
      <c r="BB1335" s="843" t="e">
        <f aca="false">IF($AT$44="Region",IF($E1335=BA$762,$T1335,""),IF($G1335=BA$762,$T1335,""))</f>
        <v>#REF!</v>
      </c>
      <c r="BC1335" s="628"/>
      <c r="BD1335" s="843" t="e">
        <f aca="false">IF($AT$44="region",IF($E1335=BD$762,$S1335,""),IF($G1335=BD$762,$S1335,""))</f>
        <v>#REF!</v>
      </c>
      <c r="BE1335" s="843" t="e">
        <f aca="false">IF($AT$44="Region",IF($E1335=BD$762,$T1335,""),IF($G1335=BD$762,$T1335,""))</f>
        <v>#REF!</v>
      </c>
      <c r="BF1335" s="628"/>
      <c r="BG1335" s="843" t="e">
        <f aca="false">IF($AT$44="region",IF($E1335=BG$762,$S1335,""),IF($G1335=BG$762,$S1335,""))</f>
        <v>#REF!</v>
      </c>
      <c r="BH1335" s="843" t="e">
        <f aca="false">IF($AT$44="Region",IF($E1335=BG$762,$T1335,""),IF($G1335=BG$762,$T1335,""))</f>
        <v>#REF!</v>
      </c>
      <c r="BI1335" s="628"/>
      <c r="BJ1335" s="843" t="str">
        <f aca="false">IF($E1335=$BJ$47,S1335,"")</f>
        <v/>
      </c>
      <c r="BK1335" s="843" t="str">
        <f aca="false">IF($E1335=$BJ$47,T1335,"")</f>
        <v/>
      </c>
      <c r="BL1335" s="628"/>
      <c r="BM1335" s="843" t="str">
        <f aca="false">IF($E1335=$BM$47,S1335,"")</f>
        <v/>
      </c>
      <c r="BN1335" s="843" t="str">
        <f aca="false">IF($E1335=$BM$47,T1335,"")</f>
        <v/>
      </c>
      <c r="BO1335" s="628"/>
      <c r="BP1335" s="843" t="str">
        <f aca="false">IF($E1335=$BP$47,S1335,"")</f>
        <v/>
      </c>
      <c r="BQ1335" s="843" t="str">
        <f aca="false">IF($E1335=$BP$47,T1335,"")</f>
        <v/>
      </c>
      <c r="BR1335" s="628"/>
      <c r="BS1335" s="843" t="str">
        <f aca="false">IF($E1335=$BS$47,S1335,"")</f>
        <v/>
      </c>
      <c r="BT1335" s="843" t="str">
        <f aca="false">IF($E1335=$BS$47,T1335,"")</f>
        <v/>
      </c>
      <c r="BU1335" s="628"/>
      <c r="BV1335" s="729"/>
    </row>
    <row r="1336" s="667" customFormat="true" ht="15" hidden="false" customHeight="false" outlineLevel="0" collapsed="false">
      <c r="A1336" s="828" t="n">
        <v>15</v>
      </c>
      <c r="B1336" s="829" t="str">
        <f aca="false">CONCATENATE(E1336,": ",C1336)</f>
        <v>: </v>
      </c>
      <c r="C1336" s="830"/>
      <c r="D1336" s="830"/>
      <c r="E1336" s="831"/>
      <c r="F1336" s="830"/>
      <c r="G1336" s="831"/>
      <c r="H1336" s="832"/>
      <c r="I1336" s="830"/>
      <c r="J1336" s="830"/>
      <c r="K1336" s="833"/>
      <c r="L1336" s="834"/>
      <c r="M1336" s="833"/>
      <c r="N1336" s="837"/>
      <c r="O1336" s="837"/>
      <c r="P1336" s="833"/>
      <c r="Q1336" s="838"/>
      <c r="R1336" s="839"/>
      <c r="S1336" s="840" t="str">
        <f aca="false">IF(R1336="Y","",IF(AND(M1336="",K1336=""),"",IF(M1336="",K1336,M1336)))</f>
        <v/>
      </c>
      <c r="T1336" s="841" t="str">
        <f aca="false">IF(S1336="","",IF($S$1350="Y",U1336,IF(S1336&gt;=$S$1342-$AB$35*$S$1346,IF(S1336&lt;=$S$1342+$AB$35*$S$1346,S1336,""),"")))</f>
        <v/>
      </c>
      <c r="U1336" s="840" t="str">
        <f aca="false">IF(R1336="Y","",IF(AND(M1336="",K1336=""),"",IF(M1336="",K1336*O1336,M1336*O1336)))</f>
        <v/>
      </c>
      <c r="V1336" s="842" t="str">
        <f aca="false">IF(AND(N1336="",L1336=""),"",IF(N1336="",L1336,N1336))</f>
        <v/>
      </c>
      <c r="W1336" s="628"/>
      <c r="X1336" s="628"/>
      <c r="Z1336" s="728"/>
      <c r="AP1336" s="729"/>
      <c r="AQ1336" s="628"/>
      <c r="AR1336" s="628"/>
      <c r="AS1336" s="844"/>
      <c r="AT1336" s="628"/>
      <c r="AU1336" s="843" t="e">
        <f aca="false">IF($AT$44="region",IF($E1336=AU$762,$S1336,""),IF($G1336=AU$762,$S1336,""))</f>
        <v>#REF!</v>
      </c>
      <c r="AV1336" s="843" t="e">
        <f aca="false">IF($AT$44="Region",IF($E1336=AU$762,$T1336,""),IF($G1336=AU$762,$T1336,""))</f>
        <v>#REF!</v>
      </c>
      <c r="AW1336" s="628"/>
      <c r="AX1336" s="843" t="e">
        <f aca="false">IF($AT$44="region",IF($E1336=AX$762,$S1336,""),IF($G1336=AX$762,$S1336,""))</f>
        <v>#REF!</v>
      </c>
      <c r="AY1336" s="843" t="e">
        <f aca="false">IF($AT$44="Region",IF($E1336=AX$762,$T1336,""),IF($G1336=AX$762,$T1336,""))</f>
        <v>#REF!</v>
      </c>
      <c r="AZ1336" s="628"/>
      <c r="BA1336" s="843" t="e">
        <f aca="false">IF($AT$44="region",IF($E1336=BA$762,$S1336,""),IF($G1336=BA$762,$S1336,""))</f>
        <v>#REF!</v>
      </c>
      <c r="BB1336" s="843" t="e">
        <f aca="false">IF($AT$44="Region",IF($E1336=BA$762,$T1336,""),IF($G1336=BA$762,$T1336,""))</f>
        <v>#REF!</v>
      </c>
      <c r="BC1336" s="628"/>
      <c r="BD1336" s="843" t="e">
        <f aca="false">IF($AT$44="region",IF($E1336=BD$762,$S1336,""),IF($G1336=BD$762,$S1336,""))</f>
        <v>#REF!</v>
      </c>
      <c r="BE1336" s="843" t="e">
        <f aca="false">IF($AT$44="Region",IF($E1336=BD$762,$T1336,""),IF($G1336=BD$762,$T1336,""))</f>
        <v>#REF!</v>
      </c>
      <c r="BF1336" s="628"/>
      <c r="BG1336" s="843" t="e">
        <f aca="false">IF($AT$44="region",IF($E1336=BG$762,$S1336,""),IF($G1336=BG$762,$S1336,""))</f>
        <v>#REF!</v>
      </c>
      <c r="BH1336" s="843" t="e">
        <f aca="false">IF($AT$44="Region",IF($E1336=BG$762,$T1336,""),IF($G1336=BG$762,$T1336,""))</f>
        <v>#REF!</v>
      </c>
      <c r="BI1336" s="628"/>
      <c r="BJ1336" s="843" t="str">
        <f aca="false">IF($E1336=$BJ$47,S1336,"")</f>
        <v/>
      </c>
      <c r="BK1336" s="843" t="str">
        <f aca="false">IF($E1336=$BJ$47,T1336,"")</f>
        <v/>
      </c>
      <c r="BL1336" s="628"/>
      <c r="BM1336" s="843" t="str">
        <f aca="false">IF($E1336=$BM$47,S1336,"")</f>
        <v/>
      </c>
      <c r="BN1336" s="843" t="str">
        <f aca="false">IF($E1336=$BM$47,T1336,"")</f>
        <v/>
      </c>
      <c r="BO1336" s="628"/>
      <c r="BP1336" s="843" t="str">
        <f aca="false">IF($E1336=$BP$47,S1336,"")</f>
        <v/>
      </c>
      <c r="BQ1336" s="843" t="str">
        <f aca="false">IF($E1336=$BP$47,T1336,"")</f>
        <v/>
      </c>
      <c r="BR1336" s="628"/>
      <c r="BS1336" s="843" t="str">
        <f aca="false">IF($E1336=$BS$47,S1336,"")</f>
        <v/>
      </c>
      <c r="BT1336" s="843" t="str">
        <f aca="false">IF($E1336=$BS$47,T1336,"")</f>
        <v/>
      </c>
      <c r="BU1336" s="628"/>
      <c r="BV1336" s="729"/>
    </row>
    <row r="1337" s="667" customFormat="true" ht="15" hidden="false" customHeight="false" outlineLevel="0" collapsed="false">
      <c r="A1337" s="828" t="n">
        <v>16</v>
      </c>
      <c r="B1337" s="829" t="str">
        <f aca="false">CONCATENATE(E1337,": ",C1337)</f>
        <v>: </v>
      </c>
      <c r="C1337" s="830"/>
      <c r="D1337" s="830"/>
      <c r="E1337" s="831"/>
      <c r="F1337" s="830"/>
      <c r="G1337" s="831"/>
      <c r="H1337" s="832"/>
      <c r="I1337" s="830"/>
      <c r="J1337" s="830"/>
      <c r="K1337" s="833"/>
      <c r="L1337" s="834"/>
      <c r="M1337" s="833"/>
      <c r="N1337" s="837"/>
      <c r="O1337" s="837"/>
      <c r="P1337" s="833"/>
      <c r="Q1337" s="838"/>
      <c r="R1337" s="839"/>
      <c r="S1337" s="840" t="str">
        <f aca="false">IF(R1337="Y","",IF(AND(M1337="",K1337=""),"",IF(M1337="",K1337,M1337)))</f>
        <v/>
      </c>
      <c r="T1337" s="841" t="str">
        <f aca="false">IF(S1337="","",IF($S$1350="Y",U1337,IF(S1337&gt;=$S$1342-$AB$35*$S$1346,IF(S1337&lt;=$S$1342+$AB$35*$S$1346,S1337,""),"")))</f>
        <v/>
      </c>
      <c r="U1337" s="840" t="str">
        <f aca="false">IF(R1337="Y","",IF(AND(M1337="",K1337=""),"",IF(M1337="",K1337*O1337,M1337*O1337)))</f>
        <v/>
      </c>
      <c r="V1337" s="842" t="str">
        <f aca="false">IF(AND(N1337="",L1337=""),"",IF(N1337="",L1337,N1337))</f>
        <v/>
      </c>
      <c r="W1337" s="628"/>
      <c r="X1337" s="628"/>
      <c r="Z1337" s="728"/>
      <c r="AP1337" s="729"/>
      <c r="AQ1337" s="628"/>
      <c r="AR1337" s="628"/>
      <c r="AS1337" s="844"/>
      <c r="AT1337" s="628"/>
      <c r="AU1337" s="843" t="e">
        <f aca="false">IF($AT$44="region",IF($E1337=AU$762,$S1337,""),IF($G1337=AU$762,$S1337,""))</f>
        <v>#REF!</v>
      </c>
      <c r="AV1337" s="843" t="e">
        <f aca="false">IF($AT$44="Region",IF($E1337=AU$762,$T1337,""),IF($G1337=AU$762,$T1337,""))</f>
        <v>#REF!</v>
      </c>
      <c r="AW1337" s="628"/>
      <c r="AX1337" s="843" t="e">
        <f aca="false">IF($AT$44="region",IF($E1337=AX$762,$S1337,""),IF($G1337=AX$762,$S1337,""))</f>
        <v>#REF!</v>
      </c>
      <c r="AY1337" s="843" t="e">
        <f aca="false">IF($AT$44="Region",IF($E1337=AX$762,$T1337,""),IF($G1337=AX$762,$T1337,""))</f>
        <v>#REF!</v>
      </c>
      <c r="AZ1337" s="628"/>
      <c r="BA1337" s="843" t="e">
        <f aca="false">IF($AT$44="region",IF($E1337=BA$762,$S1337,""),IF($G1337=BA$762,$S1337,""))</f>
        <v>#REF!</v>
      </c>
      <c r="BB1337" s="843" t="e">
        <f aca="false">IF($AT$44="Region",IF($E1337=BA$762,$T1337,""),IF($G1337=BA$762,$T1337,""))</f>
        <v>#REF!</v>
      </c>
      <c r="BC1337" s="628"/>
      <c r="BD1337" s="843" t="e">
        <f aca="false">IF($AT$44="region",IF($E1337=BD$762,$S1337,""),IF($G1337=BD$762,$S1337,""))</f>
        <v>#REF!</v>
      </c>
      <c r="BE1337" s="843" t="e">
        <f aca="false">IF($AT$44="Region",IF($E1337=BD$762,$T1337,""),IF($G1337=BD$762,$T1337,""))</f>
        <v>#REF!</v>
      </c>
      <c r="BF1337" s="628"/>
      <c r="BG1337" s="843" t="e">
        <f aca="false">IF($AT$44="region",IF($E1337=BG$762,$S1337,""),IF($G1337=BG$762,$S1337,""))</f>
        <v>#REF!</v>
      </c>
      <c r="BH1337" s="843" t="e">
        <f aca="false">IF($AT$44="Region",IF($E1337=BG$762,$T1337,""),IF($G1337=BG$762,$T1337,""))</f>
        <v>#REF!</v>
      </c>
      <c r="BI1337" s="628"/>
      <c r="BJ1337" s="843" t="str">
        <f aca="false">IF($E1337=$BJ$47,S1337,"")</f>
        <v/>
      </c>
      <c r="BK1337" s="843" t="str">
        <f aca="false">IF($E1337=$BJ$47,T1337,"")</f>
        <v/>
      </c>
      <c r="BL1337" s="628"/>
      <c r="BM1337" s="843" t="str">
        <f aca="false">IF($E1337=$BM$47,S1337,"")</f>
        <v/>
      </c>
      <c r="BN1337" s="843" t="str">
        <f aca="false">IF($E1337=$BM$47,T1337,"")</f>
        <v/>
      </c>
      <c r="BO1337" s="628"/>
      <c r="BP1337" s="843" t="str">
        <f aca="false">IF($E1337=$BP$47,S1337,"")</f>
        <v/>
      </c>
      <c r="BQ1337" s="843" t="str">
        <f aca="false">IF($E1337=$BP$47,T1337,"")</f>
        <v/>
      </c>
      <c r="BR1337" s="628"/>
      <c r="BS1337" s="843" t="str">
        <f aca="false">IF($E1337=$BS$47,S1337,"")</f>
        <v/>
      </c>
      <c r="BT1337" s="843" t="str">
        <f aca="false">IF($E1337=$BS$47,T1337,"")</f>
        <v/>
      </c>
      <c r="BU1337" s="628"/>
      <c r="BV1337" s="729"/>
    </row>
    <row r="1338" s="667" customFormat="true" ht="15" hidden="false" customHeight="false" outlineLevel="0" collapsed="false">
      <c r="A1338" s="828" t="n">
        <v>17</v>
      </c>
      <c r="B1338" s="829" t="str">
        <f aca="false">CONCATENATE(E1338,": ",C1338)</f>
        <v>: </v>
      </c>
      <c r="C1338" s="830"/>
      <c r="D1338" s="830"/>
      <c r="E1338" s="831"/>
      <c r="F1338" s="830"/>
      <c r="G1338" s="831"/>
      <c r="H1338" s="832"/>
      <c r="I1338" s="830"/>
      <c r="J1338" s="830"/>
      <c r="K1338" s="833"/>
      <c r="L1338" s="834"/>
      <c r="M1338" s="833"/>
      <c r="N1338" s="837"/>
      <c r="O1338" s="837"/>
      <c r="P1338" s="833"/>
      <c r="Q1338" s="838"/>
      <c r="R1338" s="839"/>
      <c r="S1338" s="840" t="str">
        <f aca="false">IF(R1338="Y","",IF(AND(M1338="",K1338=""),"",IF(M1338="",K1338,M1338)))</f>
        <v/>
      </c>
      <c r="T1338" s="841" t="str">
        <f aca="false">IF(S1338="","",IF($S$1350="Y",U1338,IF(S1338&gt;=$S$1342-$AB$35*$S$1346,IF(S1338&lt;=$S$1342+$AB$35*$S$1346,S1338,""),"")))</f>
        <v/>
      </c>
      <c r="U1338" s="840" t="str">
        <f aca="false">IF(R1338="Y","",IF(AND(M1338="",K1338=""),"",IF(M1338="",K1338*O1338,M1338*O1338)))</f>
        <v/>
      </c>
      <c r="V1338" s="842" t="str">
        <f aca="false">IF(AND(N1338="",L1338=""),"",IF(N1338="",L1338,N1338))</f>
        <v/>
      </c>
      <c r="W1338" s="628"/>
      <c r="X1338" s="628"/>
      <c r="Z1338" s="728"/>
      <c r="AP1338" s="729"/>
      <c r="AQ1338" s="628"/>
      <c r="AR1338" s="628"/>
      <c r="AS1338" s="844"/>
      <c r="AT1338" s="628"/>
      <c r="AU1338" s="843" t="e">
        <f aca="false">IF($AT$44="region",IF($E1338=AU$762,$S1338,""),IF($G1338=AU$762,$S1338,""))</f>
        <v>#REF!</v>
      </c>
      <c r="AV1338" s="843" t="e">
        <f aca="false">IF($AT$44="Region",IF($E1338=AU$762,$T1338,""),IF($G1338=AU$762,$T1338,""))</f>
        <v>#REF!</v>
      </c>
      <c r="AW1338" s="628"/>
      <c r="AX1338" s="843" t="e">
        <f aca="false">IF($AT$44="region",IF($E1338=AX$762,$S1338,""),IF($G1338=AX$762,$S1338,""))</f>
        <v>#REF!</v>
      </c>
      <c r="AY1338" s="843" t="e">
        <f aca="false">IF($AT$44="Region",IF($E1338=AX$762,$T1338,""),IF($G1338=AX$762,$T1338,""))</f>
        <v>#REF!</v>
      </c>
      <c r="AZ1338" s="628"/>
      <c r="BA1338" s="843" t="e">
        <f aca="false">IF($AT$44="region",IF($E1338=BA$762,$S1338,""),IF($G1338=BA$762,$S1338,""))</f>
        <v>#REF!</v>
      </c>
      <c r="BB1338" s="843" t="e">
        <f aca="false">IF($AT$44="Region",IF($E1338=BA$762,$T1338,""),IF($G1338=BA$762,$T1338,""))</f>
        <v>#REF!</v>
      </c>
      <c r="BC1338" s="628"/>
      <c r="BD1338" s="843" t="e">
        <f aca="false">IF($AT$44="region",IF($E1338=BD$762,$S1338,""),IF($G1338=BD$762,$S1338,""))</f>
        <v>#REF!</v>
      </c>
      <c r="BE1338" s="843" t="e">
        <f aca="false">IF($AT$44="Region",IF($E1338=BD$762,$T1338,""),IF($G1338=BD$762,$T1338,""))</f>
        <v>#REF!</v>
      </c>
      <c r="BF1338" s="628"/>
      <c r="BG1338" s="843" t="e">
        <f aca="false">IF($AT$44="region",IF($E1338=BG$762,$S1338,""),IF($G1338=BG$762,$S1338,""))</f>
        <v>#REF!</v>
      </c>
      <c r="BH1338" s="843" t="e">
        <f aca="false">IF($AT$44="Region",IF($E1338=BG$762,$T1338,""),IF($G1338=BG$762,$T1338,""))</f>
        <v>#REF!</v>
      </c>
      <c r="BI1338" s="628"/>
      <c r="BJ1338" s="843" t="str">
        <f aca="false">IF($E1338=$BJ$47,S1338,"")</f>
        <v/>
      </c>
      <c r="BK1338" s="843" t="str">
        <f aca="false">IF($E1338=$BJ$47,T1338,"")</f>
        <v/>
      </c>
      <c r="BL1338" s="628"/>
      <c r="BM1338" s="843" t="str">
        <f aca="false">IF($E1338=$BM$47,S1338,"")</f>
        <v/>
      </c>
      <c r="BN1338" s="843" t="str">
        <f aca="false">IF($E1338=$BM$47,T1338,"")</f>
        <v/>
      </c>
      <c r="BO1338" s="628"/>
      <c r="BP1338" s="843" t="str">
        <f aca="false">IF($E1338=$BP$47,S1338,"")</f>
        <v/>
      </c>
      <c r="BQ1338" s="843" t="str">
        <f aca="false">IF($E1338=$BP$47,T1338,"")</f>
        <v/>
      </c>
      <c r="BR1338" s="628"/>
      <c r="BS1338" s="843" t="str">
        <f aca="false">IF($E1338=$BS$47,S1338,"")</f>
        <v/>
      </c>
      <c r="BT1338" s="843" t="str">
        <f aca="false">IF($E1338=$BS$47,T1338,"")</f>
        <v/>
      </c>
      <c r="BU1338" s="628"/>
      <c r="BV1338" s="729"/>
    </row>
    <row r="1339" s="667" customFormat="true" ht="15" hidden="false" customHeight="false" outlineLevel="0" collapsed="false">
      <c r="A1339" s="828" t="n">
        <v>18</v>
      </c>
      <c r="B1339" s="829" t="str">
        <f aca="false">CONCATENATE(E1339,": ",C1339)</f>
        <v>: </v>
      </c>
      <c r="C1339" s="830"/>
      <c r="D1339" s="830"/>
      <c r="E1339" s="831"/>
      <c r="F1339" s="830"/>
      <c r="G1339" s="831"/>
      <c r="H1339" s="832"/>
      <c r="I1339" s="830"/>
      <c r="J1339" s="830"/>
      <c r="K1339" s="833"/>
      <c r="L1339" s="833"/>
      <c r="M1339" s="833"/>
      <c r="N1339" s="837"/>
      <c r="O1339" s="837"/>
      <c r="P1339" s="833"/>
      <c r="Q1339" s="838"/>
      <c r="R1339" s="839"/>
      <c r="S1339" s="840" t="str">
        <f aca="false">IF(R1339="Y","",IF(AND(M1339="",K1339=""),"",IF(M1339="",K1339,M1339)))</f>
        <v/>
      </c>
      <c r="T1339" s="841" t="str">
        <f aca="false">IF(S1339="","",IF($S$1350="Y",U1339,IF(S1339&gt;=$S$1342-$AB$35*$S$1346,IF(S1339&lt;=$S$1342+$AB$35*$S$1346,S1339,""),"")))</f>
        <v/>
      </c>
      <c r="U1339" s="840" t="str">
        <f aca="false">IF(R1339="Y","",IF(AND(M1339="",K1339=""),"",IF(M1339="",K1339*O1339,M1339*O1339)))</f>
        <v/>
      </c>
      <c r="V1339" s="842" t="str">
        <f aca="false">IF(AND(N1339="",L1339=""),"",IF(N1339="",L1339,N1339))</f>
        <v/>
      </c>
      <c r="W1339" s="628"/>
      <c r="X1339" s="628"/>
      <c r="Z1339" s="728"/>
      <c r="AP1339" s="729"/>
      <c r="AQ1339" s="628"/>
      <c r="AR1339" s="628"/>
      <c r="AS1339" s="844"/>
      <c r="AT1339" s="628"/>
      <c r="AU1339" s="843" t="e">
        <f aca="false">IF($AT$44="region",IF($E1339=AU$762,$S1339,""),IF($G1339=AU$762,$S1339,""))</f>
        <v>#REF!</v>
      </c>
      <c r="AV1339" s="843" t="e">
        <f aca="false">IF($AT$44="Region",IF($E1339=AU$762,$T1339,""),IF($G1339=AU$762,$T1339,""))</f>
        <v>#REF!</v>
      </c>
      <c r="AW1339" s="628"/>
      <c r="AX1339" s="843" t="e">
        <f aca="false">IF($AT$44="region",IF($E1339=AX$762,$S1339,""),IF($G1339=AX$762,$S1339,""))</f>
        <v>#REF!</v>
      </c>
      <c r="AY1339" s="843" t="e">
        <f aca="false">IF($AT$44="Region",IF($E1339=AX$762,$T1339,""),IF($G1339=AX$762,$T1339,""))</f>
        <v>#REF!</v>
      </c>
      <c r="AZ1339" s="628"/>
      <c r="BA1339" s="843" t="e">
        <f aca="false">IF($AT$44="region",IF($E1339=BA$762,$S1339,""),IF($G1339=BA$762,$S1339,""))</f>
        <v>#REF!</v>
      </c>
      <c r="BB1339" s="843" t="e">
        <f aca="false">IF($AT$44="Region",IF($E1339=BA$762,$T1339,""),IF($G1339=BA$762,$T1339,""))</f>
        <v>#REF!</v>
      </c>
      <c r="BC1339" s="628"/>
      <c r="BD1339" s="843" t="e">
        <f aca="false">IF($AT$44="region",IF($E1339=BD$762,$S1339,""),IF($G1339=BD$762,$S1339,""))</f>
        <v>#REF!</v>
      </c>
      <c r="BE1339" s="843" t="e">
        <f aca="false">IF($AT$44="Region",IF($E1339=BD$762,$T1339,""),IF($G1339=BD$762,$T1339,""))</f>
        <v>#REF!</v>
      </c>
      <c r="BF1339" s="628"/>
      <c r="BG1339" s="843" t="e">
        <f aca="false">IF($AT$44="region",IF($E1339=BG$762,$S1339,""),IF($G1339=BG$762,$S1339,""))</f>
        <v>#REF!</v>
      </c>
      <c r="BH1339" s="843" t="e">
        <f aca="false">IF($AT$44="Region",IF($E1339=BG$762,$T1339,""),IF($G1339=BG$762,$T1339,""))</f>
        <v>#REF!</v>
      </c>
      <c r="BI1339" s="628"/>
      <c r="BJ1339" s="843" t="str">
        <f aca="false">IF($E1339=$BJ$47,S1339,"")</f>
        <v/>
      </c>
      <c r="BK1339" s="843" t="str">
        <f aca="false">IF($E1339=$BJ$47,T1339,"")</f>
        <v/>
      </c>
      <c r="BL1339" s="628"/>
      <c r="BM1339" s="843" t="str">
        <f aca="false">IF($E1339=$BM$47,S1339,"")</f>
        <v/>
      </c>
      <c r="BN1339" s="843" t="str">
        <f aca="false">IF($E1339=$BM$47,T1339,"")</f>
        <v/>
      </c>
      <c r="BO1339" s="628"/>
      <c r="BP1339" s="843" t="str">
        <f aca="false">IF($E1339=$BP$47,S1339,"")</f>
        <v/>
      </c>
      <c r="BQ1339" s="843" t="str">
        <f aca="false">IF($E1339=$BP$47,T1339,"")</f>
        <v/>
      </c>
      <c r="BR1339" s="628"/>
      <c r="BS1339" s="843" t="str">
        <f aca="false">IF($E1339=$BS$47,S1339,"")</f>
        <v/>
      </c>
      <c r="BT1339" s="843" t="str">
        <f aca="false">IF($E1339=$BS$47,T1339,"")</f>
        <v/>
      </c>
      <c r="BU1339" s="628"/>
      <c r="BV1339" s="729"/>
    </row>
    <row r="1340" s="667" customFormat="true" ht="15" hidden="false" customHeight="false" outlineLevel="0" collapsed="false">
      <c r="A1340" s="828" t="n">
        <v>19</v>
      </c>
      <c r="B1340" s="829" t="str">
        <f aca="false">CONCATENATE(E1340,": ",C1340)</f>
        <v>: </v>
      </c>
      <c r="C1340" s="830"/>
      <c r="D1340" s="830"/>
      <c r="E1340" s="831"/>
      <c r="F1340" s="830"/>
      <c r="G1340" s="831"/>
      <c r="H1340" s="832"/>
      <c r="I1340" s="830"/>
      <c r="J1340" s="830"/>
      <c r="K1340" s="833"/>
      <c r="L1340" s="833"/>
      <c r="M1340" s="833"/>
      <c r="N1340" s="837"/>
      <c r="O1340" s="837"/>
      <c r="P1340" s="833"/>
      <c r="Q1340" s="838"/>
      <c r="R1340" s="839"/>
      <c r="S1340" s="840" t="str">
        <f aca="false">IF(R1340="Y","",IF(AND(M1340="",K1340=""),"",IF(M1340="",K1340,M1340)))</f>
        <v/>
      </c>
      <c r="T1340" s="841" t="str">
        <f aca="false">IF(S1340="","",IF($S$1350="Y",U1340,IF(S1340&gt;=$S$1342-$AB$35*$S$1346,IF(S1340&lt;=$S$1342+$AB$35*$S$1346,S1340,""),"")))</f>
        <v/>
      </c>
      <c r="U1340" s="840" t="str">
        <f aca="false">IF(R1340="Y","",IF(AND(M1340="",K1340=""),"",IF(M1340="",K1340*O1340,M1340*O1340)))</f>
        <v/>
      </c>
      <c r="V1340" s="842" t="str">
        <f aca="false">IF(AND(N1340="",L1340=""),"",IF(N1340="",L1340,N1340))</f>
        <v/>
      </c>
      <c r="W1340" s="628"/>
      <c r="X1340" s="628"/>
      <c r="Z1340" s="728"/>
      <c r="AP1340" s="729"/>
      <c r="AQ1340" s="628"/>
      <c r="AR1340" s="628"/>
      <c r="AS1340" s="844"/>
      <c r="AT1340" s="628"/>
      <c r="AU1340" s="843" t="e">
        <f aca="false">IF($AT$44="region",IF($E1340=AU$762,$S1340,""),IF($G1340=AU$762,$S1340,""))</f>
        <v>#REF!</v>
      </c>
      <c r="AV1340" s="843" t="e">
        <f aca="false">IF($AT$44="Region",IF($E1340=AU$762,$T1340,""),IF($G1340=AU$762,$T1340,""))</f>
        <v>#REF!</v>
      </c>
      <c r="AW1340" s="628"/>
      <c r="AX1340" s="843" t="e">
        <f aca="false">IF($AT$44="region",IF($E1340=AX$762,$S1340,""),IF($G1340=AX$762,$S1340,""))</f>
        <v>#REF!</v>
      </c>
      <c r="AY1340" s="843" t="e">
        <f aca="false">IF($AT$44="Region",IF($E1340=AX$762,$T1340,""),IF($G1340=AX$762,$T1340,""))</f>
        <v>#REF!</v>
      </c>
      <c r="AZ1340" s="628"/>
      <c r="BA1340" s="843" t="e">
        <f aca="false">IF($AT$44="region",IF($E1340=BA$762,$S1340,""),IF($G1340=BA$762,$S1340,""))</f>
        <v>#REF!</v>
      </c>
      <c r="BB1340" s="843" t="e">
        <f aca="false">IF($AT$44="Region",IF($E1340=BA$762,$T1340,""),IF($G1340=BA$762,$T1340,""))</f>
        <v>#REF!</v>
      </c>
      <c r="BC1340" s="628"/>
      <c r="BD1340" s="843" t="e">
        <f aca="false">IF($AT$44="region",IF($E1340=BD$762,$S1340,""),IF($G1340=BD$762,$S1340,""))</f>
        <v>#REF!</v>
      </c>
      <c r="BE1340" s="843" t="e">
        <f aca="false">IF($AT$44="Region",IF($E1340=BD$762,$T1340,""),IF($G1340=BD$762,$T1340,""))</f>
        <v>#REF!</v>
      </c>
      <c r="BF1340" s="628"/>
      <c r="BG1340" s="843" t="e">
        <f aca="false">IF($AT$44="region",IF($E1340=BG$762,$S1340,""),IF($G1340=BG$762,$S1340,""))</f>
        <v>#REF!</v>
      </c>
      <c r="BH1340" s="843" t="e">
        <f aca="false">IF($AT$44="Region",IF($E1340=BG$762,$T1340,""),IF($G1340=BG$762,$T1340,""))</f>
        <v>#REF!</v>
      </c>
      <c r="BI1340" s="628"/>
      <c r="BJ1340" s="843" t="str">
        <f aca="false">IF($E1340=$BJ$47,S1340,"")</f>
        <v/>
      </c>
      <c r="BK1340" s="843" t="str">
        <f aca="false">IF($E1340=$BJ$47,T1340,"")</f>
        <v/>
      </c>
      <c r="BL1340" s="628"/>
      <c r="BM1340" s="843" t="str">
        <f aca="false">IF($E1340=$BM$47,S1340,"")</f>
        <v/>
      </c>
      <c r="BN1340" s="843" t="str">
        <f aca="false">IF($E1340=$BM$47,T1340,"")</f>
        <v/>
      </c>
      <c r="BO1340" s="628"/>
      <c r="BP1340" s="843" t="str">
        <f aca="false">IF($E1340=$BP$47,S1340,"")</f>
        <v/>
      </c>
      <c r="BQ1340" s="843" t="str">
        <f aca="false">IF($E1340=$BP$47,T1340,"")</f>
        <v/>
      </c>
      <c r="BR1340" s="628"/>
      <c r="BS1340" s="843" t="str">
        <f aca="false">IF($E1340=$BS$47,S1340,"")</f>
        <v/>
      </c>
      <c r="BT1340" s="843" t="str">
        <f aca="false">IF($E1340=$BS$47,T1340,"")</f>
        <v/>
      </c>
      <c r="BU1340" s="628"/>
      <c r="BV1340" s="729"/>
    </row>
    <row r="1341" s="667" customFormat="true" ht="15" hidden="false" customHeight="false" outlineLevel="0" collapsed="false">
      <c r="A1341" s="828" t="n">
        <v>20</v>
      </c>
      <c r="B1341" s="829" t="str">
        <f aca="false">CONCATENATE(E1341,": ",C1341)</f>
        <v>: </v>
      </c>
      <c r="C1341" s="830"/>
      <c r="D1341" s="830"/>
      <c r="E1341" s="831"/>
      <c r="F1341" s="830"/>
      <c r="G1341" s="831"/>
      <c r="H1341" s="832"/>
      <c r="I1341" s="830"/>
      <c r="J1341" s="830"/>
      <c r="K1341" s="833"/>
      <c r="L1341" s="833"/>
      <c r="M1341" s="833"/>
      <c r="N1341" s="837"/>
      <c r="O1341" s="837"/>
      <c r="P1341" s="833"/>
      <c r="Q1341" s="838"/>
      <c r="R1341" s="839"/>
      <c r="S1341" s="840" t="str">
        <f aca="false">IF(R1341="Y","",IF(AND(M1341="",K1341=""),"",IF(M1341="",K1341,M1341)))</f>
        <v/>
      </c>
      <c r="T1341" s="841" t="str">
        <f aca="false">IF(S1341="","",IF($S$1350="Y",U1341,IF(S1341&gt;=$S$1342-$AB$35*$S$1346,IF(S1341&lt;=$S$1342+$AB$35*$S$1346,S1341,""),"")))</f>
        <v/>
      </c>
      <c r="U1341" s="840" t="str">
        <f aca="false">IF(R1341="Y","",IF(AND(M1341="",K1341=""),"",IF(M1341="",K1341*O1341,M1341*O1341)))</f>
        <v/>
      </c>
      <c r="V1341" s="842" t="str">
        <f aca="false">IF(AND(N1341="",L1341=""),"",IF(N1341="",L1341,N1341))</f>
        <v/>
      </c>
      <c r="W1341" s="628"/>
      <c r="X1341" s="628"/>
      <c r="Z1341" s="728"/>
      <c r="AP1341" s="729"/>
      <c r="AQ1341" s="628"/>
      <c r="AR1341" s="628"/>
      <c r="AS1341" s="844"/>
      <c r="AT1341" s="628"/>
      <c r="AU1341" s="843" t="e">
        <f aca="false">IF($AT$44="region",IF($E1341=AU$762,$S1341,""),IF($G1341=AU$762,$S1341,""))</f>
        <v>#REF!</v>
      </c>
      <c r="AV1341" s="843" t="e">
        <f aca="false">IF($AT$44="Region",IF($E1341=AU$762,$T1341,""),IF($G1341=AU$762,$T1341,""))</f>
        <v>#REF!</v>
      </c>
      <c r="AW1341" s="628"/>
      <c r="AX1341" s="843" t="e">
        <f aca="false">IF($AT$44="region",IF($E1341=AX$762,$S1341,""),IF($G1341=AX$762,$S1341,""))</f>
        <v>#REF!</v>
      </c>
      <c r="AY1341" s="843" t="e">
        <f aca="false">IF($AT$44="Region",IF($E1341=AX$762,$T1341,""),IF($G1341=AX$762,$T1341,""))</f>
        <v>#REF!</v>
      </c>
      <c r="AZ1341" s="628"/>
      <c r="BA1341" s="843" t="e">
        <f aca="false">IF($AT$44="region",IF($E1341=BA$762,$S1341,""),IF($G1341=BA$762,$S1341,""))</f>
        <v>#REF!</v>
      </c>
      <c r="BB1341" s="843" t="e">
        <f aca="false">IF($AT$44="Region",IF($E1341=BA$762,$T1341,""),IF($G1341=BA$762,$T1341,""))</f>
        <v>#REF!</v>
      </c>
      <c r="BC1341" s="628"/>
      <c r="BD1341" s="843" t="e">
        <f aca="false">IF($AT$44="region",IF($E1341=BD$762,$S1341,""),IF($G1341=BD$762,$S1341,""))</f>
        <v>#REF!</v>
      </c>
      <c r="BE1341" s="843" t="e">
        <f aca="false">IF($AT$44="Region",IF($E1341=BD$762,$T1341,""),IF($G1341=BD$762,$T1341,""))</f>
        <v>#REF!</v>
      </c>
      <c r="BF1341" s="628"/>
      <c r="BG1341" s="843" t="e">
        <f aca="false">IF($AT$44="region",IF($E1341=BG$762,$S1341,""),IF($G1341=BG$762,$S1341,""))</f>
        <v>#REF!</v>
      </c>
      <c r="BH1341" s="843" t="e">
        <f aca="false">IF($AT$44="Region",IF($E1341=BG$762,$T1341,""),IF($G1341=BG$762,$T1341,""))</f>
        <v>#REF!</v>
      </c>
      <c r="BI1341" s="628"/>
      <c r="BJ1341" s="843" t="str">
        <f aca="false">IF($E1341=$BJ$47,S1341,"")</f>
        <v/>
      </c>
      <c r="BK1341" s="843" t="str">
        <f aca="false">IF($E1341=$BJ$47,T1341,"")</f>
        <v/>
      </c>
      <c r="BL1341" s="628"/>
      <c r="BM1341" s="843" t="str">
        <f aca="false">IF($E1341=$BM$47,S1341,"")</f>
        <v/>
      </c>
      <c r="BN1341" s="843" t="str">
        <f aca="false">IF($E1341=$BM$47,T1341,"")</f>
        <v/>
      </c>
      <c r="BO1341" s="628"/>
      <c r="BP1341" s="843" t="str">
        <f aca="false">IF($E1341=$BP$47,S1341,"")</f>
        <v/>
      </c>
      <c r="BQ1341" s="843" t="str">
        <f aca="false">IF($E1341=$BP$47,T1341,"")</f>
        <v/>
      </c>
      <c r="BR1341" s="628"/>
      <c r="BS1341" s="843" t="str">
        <f aca="false">IF($E1341=$BS$47,S1341,"")</f>
        <v/>
      </c>
      <c r="BT1341" s="843" t="str">
        <f aca="false">IF($E1341=$BS$47,T1341,"")</f>
        <v/>
      </c>
      <c r="BU1341" s="628"/>
      <c r="BV1341" s="729"/>
    </row>
    <row r="1342" s="667" customFormat="true" ht="15" hidden="false" customHeight="false" outlineLevel="0" collapsed="false">
      <c r="A1342" s="846"/>
      <c r="B1342" s="847" t="s">
        <v>409</v>
      </c>
      <c r="C1342" s="848"/>
      <c r="D1342" s="848"/>
      <c r="E1342" s="848"/>
      <c r="F1342" s="848"/>
      <c r="G1342" s="848"/>
      <c r="I1342" s="628"/>
      <c r="J1342" s="849"/>
      <c r="K1342" s="810"/>
      <c r="L1342" s="810"/>
      <c r="M1342" s="810" t="s">
        <v>354</v>
      </c>
      <c r="N1342" s="810"/>
      <c r="O1342" s="810"/>
      <c r="P1342" s="838"/>
      <c r="Q1342" s="838"/>
      <c r="R1342" s="849" t="s">
        <v>356</v>
      </c>
      <c r="S1342" s="850" t="e">
        <f aca="false">AVERAGE(S1322:S1341)</f>
        <v>#DIV/0!</v>
      </c>
      <c r="T1342" s="850" t="e">
        <f aca="false">IF(S1350="Y",SUM(T1322:T1341)/SUM(O1322:O1341),AVERAGE(T1322:T1341))</f>
        <v>#DIV/0!</v>
      </c>
      <c r="U1342" s="851" t="e">
        <f aca="false">SUM(U1322:U1341)/SUM(O1322:O1341)</f>
        <v>#DIV/0!</v>
      </c>
      <c r="V1342" s="628"/>
      <c r="W1342" s="628"/>
      <c r="X1342" s="628"/>
      <c r="Z1342" s="912"/>
      <c r="AP1342" s="729"/>
      <c r="AQ1342" s="628"/>
      <c r="AR1342" s="628"/>
      <c r="AS1342" s="628"/>
      <c r="AT1342" s="849" t="s">
        <v>356</v>
      </c>
      <c r="AU1342" s="852" t="e">
        <f aca="false">AVERAGE(AU1322:AU1341)</f>
        <v>#REF!</v>
      </c>
      <c r="AV1342" s="852" t="e">
        <f aca="false">SUM(AV1322:AV1341)/COUNTIF(AV1322:AV1341,"&gt;0")</f>
        <v>#REF!</v>
      </c>
      <c r="AW1342" s="628"/>
      <c r="AX1342" s="852" t="e">
        <f aca="false">AVERAGE(AX1322:AX1341)</f>
        <v>#REF!</v>
      </c>
      <c r="AY1342" s="852" t="e">
        <f aca="false">SUM(AY1322:AY1341)/COUNTIF(AY1322:AY1341,"&gt;0")</f>
        <v>#REF!</v>
      </c>
      <c r="AZ1342" s="628"/>
      <c r="BA1342" s="852" t="e">
        <f aca="false">AVERAGE(BA1322:BA1341)</f>
        <v>#REF!</v>
      </c>
      <c r="BB1342" s="852" t="e">
        <f aca="false">SUM(BB1322:BB1341)/COUNTIF(BB1322:BB1341,"&gt;0")</f>
        <v>#REF!</v>
      </c>
      <c r="BC1342" s="628"/>
      <c r="BD1342" s="852" t="e">
        <f aca="false">AVERAGE(BD1322:BD1341)</f>
        <v>#REF!</v>
      </c>
      <c r="BE1342" s="852" t="e">
        <f aca="false">SUM(BE1322:BE1341)/COUNTIF(BE1322:BE1341,"&gt;0")</f>
        <v>#REF!</v>
      </c>
      <c r="BF1342" s="628"/>
      <c r="BG1342" s="852" t="e">
        <f aca="false">AVERAGE(BG1322:BG1341)</f>
        <v>#REF!</v>
      </c>
      <c r="BH1342" s="852" t="e">
        <f aca="false">SUM(BH1322:BH1341)/COUNTIF(BH1322:BH1341,"&gt;0")</f>
        <v>#REF!</v>
      </c>
      <c r="BI1342" s="849"/>
      <c r="BJ1342" s="852" t="e">
        <f aca="false">AVERAGE(BJ1322:BJ1341)</f>
        <v>#DIV/0!</v>
      </c>
      <c r="BK1342" s="852" t="e">
        <f aca="false">SUM(BK1322:BK1341)/COUNTIF(BK1322:BK1341,"&gt;0")</f>
        <v>#DIV/0!</v>
      </c>
      <c r="BL1342" s="628"/>
      <c r="BM1342" s="852" t="e">
        <f aca="false">AVERAGE(BM1322:BM1341)</f>
        <v>#DIV/0!</v>
      </c>
      <c r="BN1342" s="852" t="e">
        <f aca="false">SUM(BN1322:BN1341)/COUNTIF(BN1322:BN1341,"&gt;0")</f>
        <v>#DIV/0!</v>
      </c>
      <c r="BO1342" s="628"/>
      <c r="BP1342" s="852" t="e">
        <f aca="false">AVERAGE(BP1322:BP1341)</f>
        <v>#DIV/0!</v>
      </c>
      <c r="BQ1342" s="852" t="e">
        <f aca="false">SUM(BQ1322:BQ1341)/COUNTIF(BQ1322:BQ1341,"&gt;0")</f>
        <v>#DIV/0!</v>
      </c>
      <c r="BR1342" s="628"/>
      <c r="BS1342" s="852" t="e">
        <f aca="false">AVERAGE(BS1322:BS1341)</f>
        <v>#DIV/0!</v>
      </c>
      <c r="BT1342" s="852" t="e">
        <f aca="false">SUM(BT1322:BT1341)/COUNTIF(BT1322:BT1341,"&gt;0")</f>
        <v>#DIV/0!</v>
      </c>
      <c r="BU1342" s="628"/>
      <c r="BV1342" s="729"/>
    </row>
    <row r="1343" s="667" customFormat="true" ht="15" hidden="false" customHeight="false" outlineLevel="0" collapsed="false">
      <c r="A1343" s="846"/>
      <c r="B1343" s="847" t="s">
        <v>410</v>
      </c>
      <c r="C1343" s="848" t="s">
        <v>358</v>
      </c>
      <c r="D1343" s="893"/>
      <c r="E1343" s="893"/>
      <c r="F1343" s="893"/>
      <c r="G1343" s="893"/>
      <c r="H1343" s="893"/>
      <c r="I1343" s="893"/>
      <c r="J1343" s="893"/>
      <c r="K1343" s="893"/>
      <c r="L1343" s="810"/>
      <c r="M1343" s="810"/>
      <c r="N1343" s="810"/>
      <c r="O1343" s="810"/>
      <c r="P1343" s="838"/>
      <c r="Q1343" s="838"/>
      <c r="R1343" s="854" t="s">
        <v>97</v>
      </c>
      <c r="S1343" s="855" t="e">
        <f aca="false">S1342+V1343*S1346</f>
        <v>#DIV/0!</v>
      </c>
      <c r="T1343" s="855" t="e">
        <f aca="false">T1342+V1343*T1346</f>
        <v>#DIV/0!</v>
      </c>
      <c r="U1343" s="855" t="e">
        <f aca="false">U1342+V1343*U1346</f>
        <v>#DIV/0!</v>
      </c>
      <c r="V1343" s="856" t="n">
        <v>1</v>
      </c>
      <c r="W1343" s="669" t="s">
        <v>360</v>
      </c>
      <c r="X1343" s="628"/>
      <c r="Y1343" s="628" t="s">
        <v>361</v>
      </c>
      <c r="Z1343" s="914"/>
      <c r="AP1343" s="729"/>
      <c r="AQ1343" s="628"/>
      <c r="AR1343" s="628"/>
      <c r="AS1343" s="628"/>
      <c r="AT1343" s="854" t="s">
        <v>97</v>
      </c>
      <c r="AU1343" s="857" t="e">
        <f aca="false">AU1342+(AU1348*AU1345)</f>
        <v>#REF!</v>
      </c>
      <c r="AV1343" s="857" t="e">
        <f aca="false">AV1342+(AV1348*AU1345)</f>
        <v>#REF!</v>
      </c>
      <c r="AW1343" s="628"/>
      <c r="AX1343" s="857" t="e">
        <f aca="false">AX1342+(AX1348*AX1345)</f>
        <v>#REF!</v>
      </c>
      <c r="AY1343" s="857" t="e">
        <f aca="false">AY1342+(AY1348*AX1345)</f>
        <v>#REF!</v>
      </c>
      <c r="AZ1343" s="628"/>
      <c r="BA1343" s="857" t="e">
        <f aca="false">BA1342+(BA1348*BA1345)</f>
        <v>#REF!</v>
      </c>
      <c r="BB1343" s="857" t="e">
        <f aca="false">BB1342+(BB1348*BA1345)</f>
        <v>#REF!</v>
      </c>
      <c r="BC1343" s="628"/>
      <c r="BD1343" s="857" t="e">
        <f aca="false">BD1342+(BD1348*BD1345)</f>
        <v>#REF!</v>
      </c>
      <c r="BE1343" s="857" t="e">
        <f aca="false">BE1342+(BE1348*BD1345)</f>
        <v>#REF!</v>
      </c>
      <c r="BF1343" s="628"/>
      <c r="BG1343" s="857" t="e">
        <f aca="false">BG1342+(BG1348*BG1345)</f>
        <v>#REF!</v>
      </c>
      <c r="BH1343" s="857" t="e">
        <f aca="false">BH1342+(BH1348*BG1345)</f>
        <v>#REF!</v>
      </c>
      <c r="BI1343" s="854"/>
      <c r="BJ1343" s="857" t="e">
        <f aca="false">BJ1342+(BJ1348*BJ1345)</f>
        <v>#DIV/0!</v>
      </c>
      <c r="BK1343" s="857" t="e">
        <f aca="false">BK1342+(BK1348*BJ1345)</f>
        <v>#DIV/0!</v>
      </c>
      <c r="BL1343" s="628"/>
      <c r="BM1343" s="857" t="e">
        <f aca="false">BM1342+(BM1348*BM1345)</f>
        <v>#DIV/0!</v>
      </c>
      <c r="BN1343" s="857" t="e">
        <f aca="false">BN1342+(BN1348*BM1345)</f>
        <v>#DIV/0!</v>
      </c>
      <c r="BO1343" s="628"/>
      <c r="BP1343" s="857" t="e">
        <f aca="false">BP1342+(BP1348*BP1345)</f>
        <v>#DIV/0!</v>
      </c>
      <c r="BQ1343" s="857" t="e">
        <f aca="false">BQ1342+(BQ1348*BP1345)</f>
        <v>#DIV/0!</v>
      </c>
      <c r="BR1343" s="628"/>
      <c r="BS1343" s="857" t="e">
        <f aca="false">BS1342+(BS1348*BS1345)</f>
        <v>#DIV/0!</v>
      </c>
      <c r="BT1343" s="857" t="e">
        <f aca="false">BT1342+(BT1348*BS1345)</f>
        <v>#DIV/0!</v>
      </c>
      <c r="BU1343" s="628"/>
      <c r="BV1343" s="729"/>
    </row>
    <row r="1344" s="667" customFormat="true" ht="15" hidden="false" customHeight="false" outlineLevel="0" collapsed="false">
      <c r="A1344" s="846"/>
      <c r="B1344" s="847" t="s">
        <v>411</v>
      </c>
      <c r="C1344" s="858"/>
      <c r="D1344" s="893"/>
      <c r="E1344" s="893"/>
      <c r="F1344" s="893"/>
      <c r="G1344" s="893"/>
      <c r="H1344" s="893"/>
      <c r="I1344" s="893"/>
      <c r="J1344" s="893"/>
      <c r="K1344" s="893"/>
      <c r="L1344" s="628"/>
      <c r="M1344" s="628"/>
      <c r="N1344" s="810"/>
      <c r="O1344" s="810"/>
      <c r="P1344" s="810"/>
      <c r="Q1344" s="810"/>
      <c r="R1344" s="854" t="s">
        <v>98</v>
      </c>
      <c r="S1344" s="855" t="e">
        <f aca="false">IF($Y1344="Y",MIN(S1322:S1341),S1342-$V1344*S1346)</f>
        <v>#DIV/0!</v>
      </c>
      <c r="T1344" s="855" t="e">
        <f aca="false">IF($Y1344="Y",MIN(T1322:T1341),T1342-$V1344*T1346)</f>
        <v>#DIV/0!</v>
      </c>
      <c r="U1344" s="855" t="e">
        <f aca="false">IF($Y1344="Y",MIN(U1322:U1341),U1342-$V1344*U1346)</f>
        <v>#DIV/0!</v>
      </c>
      <c r="V1344" s="856" t="n">
        <v>1</v>
      </c>
      <c r="W1344" s="669" t="s">
        <v>364</v>
      </c>
      <c r="X1344" s="628"/>
      <c r="Y1344" s="859" t="s">
        <v>166</v>
      </c>
      <c r="Z1344" s="914"/>
      <c r="AP1344" s="729"/>
      <c r="AQ1344" s="628"/>
      <c r="AR1344" s="628"/>
      <c r="AS1344" s="628"/>
      <c r="AT1344" s="854" t="s">
        <v>98</v>
      </c>
      <c r="AU1344" s="857" t="e">
        <f aca="false">AU1342-(AU1348*AU1346)</f>
        <v>#REF!</v>
      </c>
      <c r="AV1344" s="857" t="e">
        <f aca="false">AV1342-(AV1348*AU1346)</f>
        <v>#REF!</v>
      </c>
      <c r="AW1344" s="628"/>
      <c r="AX1344" s="857" t="e">
        <f aca="false">AX1342-(AX1348*AX1346)</f>
        <v>#REF!</v>
      </c>
      <c r="AY1344" s="857" t="e">
        <f aca="false">AY1342-(AY1348*AX1346)</f>
        <v>#REF!</v>
      </c>
      <c r="AZ1344" s="628"/>
      <c r="BA1344" s="857" t="e">
        <f aca="false">BA1342-(BA1348*BA1346)</f>
        <v>#REF!</v>
      </c>
      <c r="BB1344" s="857" t="e">
        <f aca="false">BB1342-(BB1348*BA1346)</f>
        <v>#REF!</v>
      </c>
      <c r="BC1344" s="628"/>
      <c r="BD1344" s="857" t="e">
        <f aca="false">BD1342-(BD1348*BD1346)</f>
        <v>#REF!</v>
      </c>
      <c r="BE1344" s="857" t="e">
        <f aca="false">BE1342-(BE1348*BD1346)</f>
        <v>#REF!</v>
      </c>
      <c r="BF1344" s="628"/>
      <c r="BG1344" s="857" t="e">
        <f aca="false">BG1342-(BG1348*BG1346)</f>
        <v>#REF!</v>
      </c>
      <c r="BH1344" s="857" t="e">
        <f aca="false">BH1342-(BH1348*BG1346)</f>
        <v>#REF!</v>
      </c>
      <c r="BI1344" s="854"/>
      <c r="BJ1344" s="857" t="e">
        <f aca="false">BJ1342-(BJ1348*BJ1346)</f>
        <v>#DIV/0!</v>
      </c>
      <c r="BK1344" s="857" t="e">
        <f aca="false">BK1342-(BK1348*BJ1346)</f>
        <v>#DIV/0!</v>
      </c>
      <c r="BL1344" s="628"/>
      <c r="BM1344" s="857" t="e">
        <f aca="false">BM1342-(BM1348*BM1346)</f>
        <v>#DIV/0!</v>
      </c>
      <c r="BN1344" s="857" t="e">
        <f aca="false">BN1342-(BN1348*BM1346)</f>
        <v>#DIV/0!</v>
      </c>
      <c r="BO1344" s="628"/>
      <c r="BP1344" s="857" t="e">
        <f aca="false">BP1342-(BP1348*BP1346)</f>
        <v>#DIV/0!</v>
      </c>
      <c r="BQ1344" s="857" t="e">
        <f aca="false">BQ1342-(BQ1348*BP1346)</f>
        <v>#DIV/0!</v>
      </c>
      <c r="BR1344" s="628"/>
      <c r="BS1344" s="857" t="e">
        <f aca="false">BS1342-(BS1348*BS1346)</f>
        <v>#DIV/0!</v>
      </c>
      <c r="BT1344" s="857" t="e">
        <f aca="false">BT1342-(BT1348*BS1346)</f>
        <v>#DIV/0!</v>
      </c>
      <c r="BU1344" s="628"/>
      <c r="BV1344" s="729"/>
    </row>
    <row r="1345" s="667" customFormat="true" ht="14.25" hidden="false" customHeight="false" outlineLevel="0" collapsed="false">
      <c r="A1345" s="846"/>
      <c r="B1345" s="846"/>
      <c r="C1345" s="858"/>
      <c r="D1345" s="893"/>
      <c r="E1345" s="893"/>
      <c r="F1345" s="893"/>
      <c r="G1345" s="893"/>
      <c r="H1345" s="893"/>
      <c r="I1345" s="893"/>
      <c r="J1345" s="893"/>
      <c r="K1345" s="893"/>
      <c r="L1345" s="810"/>
      <c r="M1345" s="810"/>
      <c r="N1345" s="810"/>
      <c r="O1345" s="810"/>
      <c r="P1345" s="810"/>
      <c r="Q1345" s="810"/>
      <c r="R1345" s="854" t="s">
        <v>365</v>
      </c>
      <c r="S1345" s="855" t="e">
        <f aca="false">IF((0.67*S1346)&gt;S1342,"no","yes")</f>
        <v>#DIV/0!</v>
      </c>
      <c r="T1345" s="855" t="e">
        <f aca="false">IF((0.67*T1346)&gt;T1342,"no","yes")</f>
        <v>#DIV/0!</v>
      </c>
      <c r="U1345" s="855" t="e">
        <f aca="false">IF((0.67*U1346)&gt;U1342,"no","yes")</f>
        <v>#DIV/0!</v>
      </c>
      <c r="V1345" s="810"/>
      <c r="W1345" s="810"/>
      <c r="X1345" s="810"/>
      <c r="Z1345" s="914"/>
      <c r="AP1345" s="729"/>
      <c r="AQ1345" s="810"/>
      <c r="AR1345" s="810"/>
      <c r="AS1345" s="861" t="s">
        <v>366</v>
      </c>
      <c r="AT1345" s="861"/>
      <c r="AU1345" s="856" t="n">
        <v>1</v>
      </c>
      <c r="AV1345" s="810"/>
      <c r="AW1345" s="810"/>
      <c r="AX1345" s="856" t="n">
        <v>1</v>
      </c>
      <c r="AY1345" s="810"/>
      <c r="AZ1345" s="810"/>
      <c r="BA1345" s="856" t="n">
        <v>1</v>
      </c>
      <c r="BB1345" s="810"/>
      <c r="BC1345" s="810"/>
      <c r="BD1345" s="856" t="n">
        <v>1</v>
      </c>
      <c r="BE1345" s="810"/>
      <c r="BF1345" s="810"/>
      <c r="BG1345" s="856" t="n">
        <v>1</v>
      </c>
      <c r="BH1345" s="810"/>
      <c r="BI1345" s="854"/>
      <c r="BJ1345" s="856" t="n">
        <v>1</v>
      </c>
      <c r="BK1345" s="810"/>
      <c r="BL1345" s="810"/>
      <c r="BM1345" s="856" t="n">
        <v>1</v>
      </c>
      <c r="BN1345" s="810"/>
      <c r="BO1345" s="810"/>
      <c r="BP1345" s="856" t="n">
        <v>1</v>
      </c>
      <c r="BQ1345" s="810"/>
      <c r="BR1345" s="810"/>
      <c r="BS1345" s="856" t="n">
        <v>1</v>
      </c>
      <c r="BT1345" s="810"/>
      <c r="BU1345" s="810"/>
      <c r="BV1345" s="729"/>
    </row>
    <row r="1346" s="667" customFormat="true" ht="14.25" hidden="false" customHeight="false" outlineLevel="0" collapsed="false">
      <c r="A1346" s="846"/>
      <c r="B1346" s="846"/>
      <c r="C1346" s="858"/>
      <c r="D1346" s="893"/>
      <c r="E1346" s="893"/>
      <c r="F1346" s="893"/>
      <c r="G1346" s="893"/>
      <c r="H1346" s="893"/>
      <c r="I1346" s="893"/>
      <c r="J1346" s="893"/>
      <c r="K1346" s="893"/>
      <c r="L1346" s="810"/>
      <c r="M1346" s="810"/>
      <c r="N1346" s="669"/>
      <c r="O1346" s="669"/>
      <c r="P1346" s="810"/>
      <c r="Q1346" s="810"/>
      <c r="R1346" s="854" t="s">
        <v>371</v>
      </c>
      <c r="S1346" s="855" t="e">
        <f aca="false">_xlfn.STDEV.P(S1322:S1341)</f>
        <v>#DIV/0!</v>
      </c>
      <c r="T1346" s="855" t="e">
        <f aca="false" t="array" ref="T1346:T1346">IF(S1350="Y",SQRT(SUM(IFERROR(O1322:O1341*(S1322:S1341-(T1342))^2,0))/((COUNTIFS(O1322:O1341,"&lt;&gt;"&amp;"")-1)/COUNTIFS(O1322:O1341,"&lt;&gt;"&amp;"")*SUM(O1322:O1341))),_xlfn.STDEV.P(T1322:T1341))</f>
        <v>#DIV/0!</v>
      </c>
      <c r="U1346" s="855" t="e">
        <f aca="false" t="array" ref="U1346:U1346">SQRT(SUM(IFERROR(O1322:O1341*(S1322:S1341-(U1342))^2,0))/((COUNTIFS(O1322:O1341,"&lt;&gt;"&amp;"")-1)/COUNTIFS(O1322:O1341,"&lt;&gt;"&amp;"")*SUM(O1322:O1341)))</f>
        <v>#DIV/0!</v>
      </c>
      <c r="V1346" s="810"/>
      <c r="W1346" s="810"/>
      <c r="X1346" s="810"/>
      <c r="Z1346" s="914"/>
      <c r="AP1346" s="729"/>
      <c r="AQ1346" s="810"/>
      <c r="AR1346" s="810"/>
      <c r="AS1346" s="861"/>
      <c r="AT1346" s="861"/>
      <c r="AU1346" s="856" t="n">
        <v>1</v>
      </c>
      <c r="AV1346" s="810"/>
      <c r="AW1346" s="810"/>
      <c r="AX1346" s="856" t="n">
        <v>1</v>
      </c>
      <c r="AY1346" s="810"/>
      <c r="AZ1346" s="810"/>
      <c r="BA1346" s="856" t="n">
        <v>1</v>
      </c>
      <c r="BB1346" s="810"/>
      <c r="BC1346" s="810"/>
      <c r="BD1346" s="856" t="n">
        <v>1</v>
      </c>
      <c r="BE1346" s="810"/>
      <c r="BF1346" s="810"/>
      <c r="BG1346" s="856" t="n">
        <v>1</v>
      </c>
      <c r="BH1346" s="810"/>
      <c r="BI1346" s="854"/>
      <c r="BJ1346" s="856" t="n">
        <v>1</v>
      </c>
      <c r="BK1346" s="810"/>
      <c r="BL1346" s="810"/>
      <c r="BM1346" s="856" t="n">
        <v>1</v>
      </c>
      <c r="BN1346" s="810"/>
      <c r="BO1346" s="810"/>
      <c r="BP1346" s="856" t="n">
        <v>1</v>
      </c>
      <c r="BQ1346" s="810"/>
      <c r="BR1346" s="810"/>
      <c r="BS1346" s="856" t="n">
        <v>1</v>
      </c>
      <c r="BT1346" s="810"/>
      <c r="BU1346" s="810"/>
      <c r="BV1346" s="729"/>
    </row>
    <row r="1347" s="667" customFormat="true" ht="15" hidden="false" customHeight="false" outlineLevel="0" collapsed="false">
      <c r="A1347" s="810"/>
      <c r="B1347" s="810"/>
      <c r="C1347" s="828"/>
      <c r="D1347" s="893"/>
      <c r="E1347" s="893"/>
      <c r="F1347" s="893"/>
      <c r="G1347" s="893"/>
      <c r="H1347" s="893"/>
      <c r="I1347" s="893"/>
      <c r="J1347" s="893"/>
      <c r="K1347" s="893"/>
      <c r="L1347" s="810"/>
      <c r="M1347" s="810"/>
      <c r="N1347" s="810"/>
      <c r="O1347" s="810"/>
      <c r="P1347" s="810"/>
      <c r="Q1347" s="810"/>
      <c r="R1347" s="863" t="s">
        <v>372</v>
      </c>
      <c r="S1347" s="864" t="n">
        <f aca="false">COUNTIF(S1322:S1341,"&gt;0")</f>
        <v>0</v>
      </c>
      <c r="T1347" s="864" t="n">
        <f aca="false">COUNTIF(T1322:T1341,"&gt;0")</f>
        <v>0</v>
      </c>
      <c r="U1347" s="865"/>
      <c r="V1347" s="866" t="s">
        <v>369</v>
      </c>
      <c r="W1347" s="810"/>
      <c r="X1347" s="810"/>
      <c r="Z1347" s="728"/>
      <c r="AP1347" s="729"/>
      <c r="AQ1347" s="810"/>
      <c r="AR1347" s="810"/>
      <c r="AS1347" s="810"/>
      <c r="AT1347" s="854" t="s">
        <v>365</v>
      </c>
      <c r="AU1347" s="857" t="e">
        <f aca="false">IF((0.67*AU1348)&gt;AU1342,"no","yes")</f>
        <v>#REF!</v>
      </c>
      <c r="AV1347" s="857" t="e">
        <f aca="false">IF((0.67*AV1348)&gt;AV1342,"no","yes")</f>
        <v>#REF!</v>
      </c>
      <c r="AW1347" s="810"/>
      <c r="AX1347" s="857" t="e">
        <f aca="false">IF((0.67*AX1348)&gt;AX1342,"no","yes")</f>
        <v>#REF!</v>
      </c>
      <c r="AY1347" s="857" t="e">
        <f aca="false">IF((0.67*AY1348)&gt;AY1342,"no","yes")</f>
        <v>#REF!</v>
      </c>
      <c r="AZ1347" s="810"/>
      <c r="BA1347" s="857" t="e">
        <f aca="false">IF((0.67*BA1348)&gt;BA1342,"no","yes")</f>
        <v>#REF!</v>
      </c>
      <c r="BB1347" s="857" t="e">
        <f aca="false">IF((0.67*BB1348)&gt;BB1342,"no","yes")</f>
        <v>#REF!</v>
      </c>
      <c r="BC1347" s="810"/>
      <c r="BD1347" s="857" t="e">
        <f aca="false">IF((0.67*BD1348)&gt;BD1342,"no","yes")</f>
        <v>#REF!</v>
      </c>
      <c r="BE1347" s="857" t="e">
        <f aca="false">IF((0.67*BE1348)&gt;BE1342,"no","yes")</f>
        <v>#REF!</v>
      </c>
      <c r="BF1347" s="810"/>
      <c r="BG1347" s="857" t="e">
        <f aca="false">IF((0.67*BG1348)&gt;BG1342,"no","yes")</f>
        <v>#REF!</v>
      </c>
      <c r="BH1347" s="857" t="e">
        <f aca="false">IF((0.67*BH1348)&gt;BH1342,"no","yes")</f>
        <v>#REF!</v>
      </c>
      <c r="BI1347" s="863"/>
      <c r="BJ1347" s="857" t="e">
        <f aca="false">IF((0.67*BJ1348)&gt;BJ1342,"no","yes")</f>
        <v>#DIV/0!</v>
      </c>
      <c r="BK1347" s="857" t="e">
        <f aca="false">IF((0.67*BK1348)&gt;BK1342,"no","yes")</f>
        <v>#DIV/0!</v>
      </c>
      <c r="BL1347" s="810"/>
      <c r="BM1347" s="857" t="e">
        <f aca="false">IF((0.67*BM1348)&gt;BM1342,"no","yes")</f>
        <v>#DIV/0!</v>
      </c>
      <c r="BN1347" s="857" t="e">
        <f aca="false">IF((0.67*BN1348)&gt;BN1342,"no","yes")</f>
        <v>#DIV/0!</v>
      </c>
      <c r="BO1347" s="810"/>
      <c r="BP1347" s="857" t="e">
        <f aca="false">IF((0.67*BP1348)&gt;BP1342,"no","yes")</f>
        <v>#DIV/0!</v>
      </c>
      <c r="BQ1347" s="857" t="e">
        <f aca="false">IF((0.67*BQ1348)&gt;BQ1342,"no","yes")</f>
        <v>#DIV/0!</v>
      </c>
      <c r="BR1347" s="810"/>
      <c r="BS1347" s="857" t="e">
        <f aca="false">IF((0.67*BS1348)&gt;BS1342,"no","yes")</f>
        <v>#DIV/0!</v>
      </c>
      <c r="BT1347" s="857" t="e">
        <f aca="false">IF((0.67*BT1348)&gt;BT1342,"no","yes")</f>
        <v>#DIV/0!</v>
      </c>
      <c r="BU1347" s="810"/>
      <c r="BV1347" s="729"/>
    </row>
    <row r="1348" s="667" customFormat="true" ht="14.25" hidden="false" customHeight="false" outlineLevel="0" collapsed="false">
      <c r="C1348" s="846"/>
      <c r="D1348" s="893"/>
      <c r="E1348" s="893"/>
      <c r="F1348" s="893"/>
      <c r="G1348" s="893"/>
      <c r="H1348" s="893"/>
      <c r="I1348" s="893"/>
      <c r="J1348" s="893"/>
      <c r="K1348" s="893"/>
      <c r="L1348" s="810"/>
      <c r="M1348" s="810"/>
      <c r="N1348" s="810"/>
      <c r="O1348" s="810"/>
      <c r="P1348" s="810"/>
      <c r="Q1348" s="810"/>
      <c r="R1348" s="810"/>
      <c r="S1348" s="1"/>
      <c r="T1348" s="916"/>
      <c r="U1348" s="916"/>
      <c r="V1348" s="894"/>
      <c r="W1348" s="895"/>
      <c r="X1348" s="896"/>
      <c r="Z1348" s="728"/>
      <c r="AP1348" s="729"/>
      <c r="AQ1348" s="810"/>
      <c r="AR1348" s="810"/>
      <c r="AS1348" s="810"/>
      <c r="AT1348" s="854" t="s">
        <v>371</v>
      </c>
      <c r="AU1348" s="857" t="e">
        <f aca="false">_xlfn.STDEV.P(AU1322:AU1341)</f>
        <v>#REF!</v>
      </c>
      <c r="AV1348" s="857" t="e">
        <f aca="false">_xlfn.STDEV.P(AV1322:AV1341)</f>
        <v>#REF!</v>
      </c>
      <c r="AW1348" s="810"/>
      <c r="AX1348" s="857" t="e">
        <f aca="false">_xlfn.STDEV.P(AX1322:AX1341)</f>
        <v>#REF!</v>
      </c>
      <c r="AY1348" s="857" t="e">
        <f aca="false">_xlfn.STDEV.P(AY1322:AY1341)</f>
        <v>#REF!</v>
      </c>
      <c r="AZ1348" s="810"/>
      <c r="BA1348" s="857" t="e">
        <f aca="false">_xlfn.STDEV.P(BA1322:BA1341)</f>
        <v>#REF!</v>
      </c>
      <c r="BB1348" s="857" t="e">
        <f aca="false">_xlfn.STDEV.P(BB1322:BB1341)</f>
        <v>#REF!</v>
      </c>
      <c r="BC1348" s="810"/>
      <c r="BD1348" s="857" t="e">
        <f aca="false">_xlfn.STDEV.P(BD1322:BD1341)</f>
        <v>#REF!</v>
      </c>
      <c r="BE1348" s="857" t="e">
        <f aca="false">_xlfn.STDEV.P(BE1322:BE1341)</f>
        <v>#REF!</v>
      </c>
      <c r="BF1348" s="810"/>
      <c r="BG1348" s="857" t="e">
        <f aca="false">_xlfn.STDEV.P(BG1322:BG1341)</f>
        <v>#REF!</v>
      </c>
      <c r="BH1348" s="857" t="e">
        <f aca="false">_xlfn.STDEV.P(BH1322:BH1341)</f>
        <v>#REF!</v>
      </c>
      <c r="BI1348" s="810"/>
      <c r="BJ1348" s="857" t="e">
        <f aca="false">_xlfn.STDEV.P(BJ1322:BJ1341)</f>
        <v>#DIV/0!</v>
      </c>
      <c r="BK1348" s="857" t="e">
        <f aca="false">_xlfn.STDEV.P(BK1322:BK1341)</f>
        <v>#DIV/0!</v>
      </c>
      <c r="BL1348" s="810"/>
      <c r="BM1348" s="857" t="e">
        <f aca="false">_xlfn.STDEV.P(BM1322:BM1341)</f>
        <v>#DIV/0!</v>
      </c>
      <c r="BN1348" s="857" t="e">
        <f aca="false">_xlfn.STDEV.P(BN1322:BN1341)</f>
        <v>#DIV/0!</v>
      </c>
      <c r="BO1348" s="810"/>
      <c r="BP1348" s="857" t="e">
        <f aca="false">_xlfn.STDEV.P(BP1322:BP1341)</f>
        <v>#DIV/0!</v>
      </c>
      <c r="BQ1348" s="857" t="e">
        <f aca="false">_xlfn.STDEV.P(BQ1322:BQ1341)</f>
        <v>#DIV/0!</v>
      </c>
      <c r="BR1348" s="810"/>
      <c r="BS1348" s="857" t="e">
        <f aca="false">_xlfn.STDEV.P(BS1322:BS1341)</f>
        <v>#DIV/0!</v>
      </c>
      <c r="BT1348" s="857" t="e">
        <f aca="false">_xlfn.STDEV.P(BT1322:BT1341)</f>
        <v>#DIV/0!</v>
      </c>
      <c r="BV1348" s="729"/>
    </row>
    <row r="1349" s="667" customFormat="true" ht="15" hidden="false" customHeight="false" outlineLevel="0" collapsed="false">
      <c r="A1349" s="862" t="str">
        <f aca="false">HYPERLINK("#"&amp;"'"&amp;A$1&amp;"'!a1","Back to top")</f>
        <v>Back to top</v>
      </c>
      <c r="B1349" s="862"/>
      <c r="C1349" s="810"/>
      <c r="D1349" s="893"/>
      <c r="E1349" s="893"/>
      <c r="F1349" s="893"/>
      <c r="G1349" s="893"/>
      <c r="H1349" s="893"/>
      <c r="I1349" s="893"/>
      <c r="J1349" s="893"/>
      <c r="K1349" s="893"/>
      <c r="S1349" s="944" t="s">
        <v>373</v>
      </c>
      <c r="T1349" s="708"/>
      <c r="U1349" s="810"/>
      <c r="V1349" s="897"/>
      <c r="W1349" s="898"/>
      <c r="X1349" s="899"/>
      <c r="Z1349" s="728"/>
      <c r="AP1349" s="729"/>
      <c r="AQ1349" s="810"/>
      <c r="AR1349" s="810"/>
      <c r="AS1349" s="810"/>
      <c r="AT1349" s="863" t="s">
        <v>372</v>
      </c>
      <c r="AU1349" s="868" t="n">
        <f aca="false">COUNTIF(AU1322:AU1341,"&gt;0")</f>
        <v>0</v>
      </c>
      <c r="AV1349" s="868" t="n">
        <f aca="false">COUNTIF(AV1322:AV1341,"&gt;0")</f>
        <v>0</v>
      </c>
      <c r="AW1349" s="810"/>
      <c r="AX1349" s="868" t="n">
        <f aca="false">COUNTIF(AX1322:AX1341,"&gt;0")</f>
        <v>0</v>
      </c>
      <c r="AY1349" s="868" t="n">
        <f aca="false">COUNTIF(AY1322:AY1341,"&gt;0")</f>
        <v>0</v>
      </c>
      <c r="AZ1349" s="810"/>
      <c r="BA1349" s="868" t="n">
        <f aca="false">COUNTIF(BA1322:BA1341,"&gt;0")</f>
        <v>0</v>
      </c>
      <c r="BB1349" s="868" t="n">
        <f aca="false">COUNTIF(BB1322:BB1341,"&gt;0")</f>
        <v>0</v>
      </c>
      <c r="BC1349" s="810"/>
      <c r="BD1349" s="868" t="n">
        <f aca="false">COUNTIF(BD1322:BD1341,"&gt;0")</f>
        <v>0</v>
      </c>
      <c r="BE1349" s="868" t="n">
        <f aca="false">COUNTIF(BE1322:BE1341,"&gt;0")</f>
        <v>0</v>
      </c>
      <c r="BF1349" s="810"/>
      <c r="BG1349" s="868" t="n">
        <f aca="false">COUNTIF(BG1322:BG1341,"&gt;0")</f>
        <v>0</v>
      </c>
      <c r="BH1349" s="868" t="n">
        <f aca="false">COUNTIF(BH1322:BH1341,"&gt;0")</f>
        <v>0</v>
      </c>
      <c r="BI1349" s="810"/>
      <c r="BJ1349" s="868" t="n">
        <f aca="false">COUNTIF(BJ1322:BJ1341,"&gt;0")</f>
        <v>0</v>
      </c>
      <c r="BK1349" s="868" t="n">
        <f aca="false">COUNTIF(BK1322:BK1341,"&gt;0")</f>
        <v>0</v>
      </c>
      <c r="BL1349" s="810"/>
      <c r="BM1349" s="868" t="n">
        <f aca="false">COUNTIF(BM1322:BM1341,"&gt;0")</f>
        <v>0</v>
      </c>
      <c r="BN1349" s="868" t="n">
        <f aca="false">COUNTIF(BN1322:BN1341,"&gt;0")</f>
        <v>0</v>
      </c>
      <c r="BO1349" s="810"/>
      <c r="BP1349" s="868" t="n">
        <f aca="false">COUNTIF(BP1322:BP1341,"&gt;0")</f>
        <v>0</v>
      </c>
      <c r="BQ1349" s="868" t="n">
        <f aca="false">COUNTIF(BQ1322:BQ1341,"&gt;0")</f>
        <v>0</v>
      </c>
      <c r="BR1349" s="810"/>
      <c r="BS1349" s="868" t="n">
        <f aca="false">COUNTIF(BS1322:BS1341,"&gt;0")</f>
        <v>0</v>
      </c>
      <c r="BT1349" s="868" t="n">
        <f aca="false">COUNTIF(BT1322:BT1341,"&gt;0")</f>
        <v>0</v>
      </c>
      <c r="BV1349" s="729"/>
    </row>
    <row r="1350" s="667" customFormat="true" ht="14.25" hidden="false" customHeight="false" outlineLevel="0" collapsed="false">
      <c r="A1350" s="862"/>
      <c r="B1350" s="862"/>
      <c r="C1350" s="810"/>
      <c r="D1350" s="900"/>
      <c r="E1350" s="900"/>
      <c r="F1350" s="900"/>
      <c r="G1350" s="900"/>
      <c r="H1350" s="900"/>
      <c r="I1350" s="900"/>
      <c r="J1350" s="900"/>
      <c r="K1350" s="900"/>
      <c r="S1350" s="925" t="s">
        <v>166</v>
      </c>
      <c r="T1350" s="708"/>
      <c r="U1350" s="810"/>
      <c r="V1350" s="897"/>
      <c r="W1350" s="898"/>
      <c r="X1350" s="899"/>
      <c r="Z1350" s="728"/>
      <c r="AP1350" s="729"/>
      <c r="AT1350" s="905"/>
      <c r="BV1350" s="729"/>
    </row>
    <row r="1351" s="667" customFormat="true" ht="14.25" hidden="false" customHeight="false" outlineLevel="0" collapsed="false">
      <c r="A1351" s="862"/>
      <c r="B1351" s="862"/>
      <c r="C1351" s="810"/>
      <c r="D1351" s="900"/>
      <c r="E1351" s="900"/>
      <c r="F1351" s="900"/>
      <c r="G1351" s="900"/>
      <c r="H1351" s="900"/>
      <c r="I1351" s="900"/>
      <c r="J1351" s="900"/>
      <c r="K1351" s="900"/>
      <c r="T1351" s="708"/>
      <c r="U1351" s="810"/>
      <c r="V1351" s="902"/>
      <c r="W1351" s="903"/>
      <c r="X1351" s="904"/>
      <c r="Z1351" s="728"/>
      <c r="AP1351" s="729"/>
      <c r="AT1351" s="905"/>
      <c r="BV1351" s="729"/>
    </row>
    <row r="1352" s="667" customFormat="true" ht="18" hidden="false" customHeight="false" outlineLevel="0" collapsed="false">
      <c r="D1352" s="736"/>
      <c r="E1352" s="736"/>
      <c r="F1352" s="736"/>
      <c r="G1352" s="736"/>
      <c r="H1352" s="736"/>
      <c r="I1352" s="736"/>
      <c r="J1352" s="736"/>
      <c r="K1352" s="736"/>
      <c r="T1352" s="708"/>
      <c r="U1352" s="810"/>
      <c r="V1352" s="810"/>
      <c r="W1352" s="810"/>
      <c r="X1352" s="810"/>
      <c r="Z1352" s="728"/>
      <c r="AP1352" s="805"/>
      <c r="AQ1352" s="927"/>
      <c r="AR1352" s="927"/>
      <c r="AS1352" s="921"/>
      <c r="AT1352" s="921"/>
      <c r="AU1352" s="921"/>
      <c r="AV1352" s="921"/>
      <c r="AW1352" s="921"/>
      <c r="AX1352" s="921"/>
      <c r="AY1352" s="921"/>
      <c r="AZ1352" s="921"/>
      <c r="BA1352" s="921"/>
      <c r="BB1352" s="921"/>
      <c r="BC1352" s="921"/>
      <c r="BD1352" s="921"/>
      <c r="BE1352" s="921"/>
      <c r="BF1352" s="921"/>
      <c r="BG1352" s="921"/>
      <c r="BH1352" s="921"/>
      <c r="BI1352" s="921"/>
      <c r="BJ1352" s="921"/>
      <c r="BK1352" s="921"/>
      <c r="BL1352" s="921"/>
      <c r="BM1352" s="921"/>
      <c r="BN1352" s="921"/>
      <c r="BO1352" s="921"/>
      <c r="BP1352" s="921"/>
      <c r="BQ1352" s="921"/>
      <c r="BR1352" s="921"/>
      <c r="BS1352" s="921"/>
      <c r="BT1352" s="921"/>
      <c r="BU1352" s="921"/>
      <c r="BV1352" s="805"/>
    </row>
    <row r="1353" s="667" customFormat="true" ht="14.25" hidden="false" customHeight="false" outlineLevel="0" collapsed="false">
      <c r="T1353" s="708"/>
      <c r="U1353" s="708"/>
      <c r="V1353" s="708"/>
      <c r="Z1353" s="728"/>
      <c r="AP1353" s="729"/>
      <c r="AQ1353" s="905"/>
      <c r="AR1353" s="905"/>
      <c r="AS1353" s="905"/>
      <c r="AT1353" s="905"/>
      <c r="AU1353" s="905"/>
      <c r="AV1353" s="905"/>
      <c r="AW1353" s="905"/>
      <c r="AX1353" s="905"/>
      <c r="AY1353" s="905"/>
      <c r="AZ1353" s="905"/>
      <c r="BA1353" s="905"/>
      <c r="BB1353" s="905"/>
      <c r="BC1353" s="905"/>
      <c r="BD1353" s="905"/>
      <c r="BE1353" s="905"/>
      <c r="BF1353" s="905"/>
      <c r="BG1353" s="905"/>
      <c r="BH1353" s="905"/>
      <c r="BI1353" s="905"/>
      <c r="BJ1353" s="905"/>
      <c r="BK1353" s="905"/>
      <c r="BL1353" s="905"/>
      <c r="BM1353" s="905"/>
      <c r="BN1353" s="905"/>
      <c r="BO1353" s="905"/>
      <c r="BP1353" s="905"/>
      <c r="BQ1353" s="905"/>
      <c r="BR1353" s="905"/>
      <c r="BS1353" s="905"/>
      <c r="BT1353" s="905"/>
      <c r="BU1353" s="905"/>
      <c r="BV1353" s="729"/>
    </row>
    <row r="1354" s="600" customFormat="true" ht="15.75" hidden="false" customHeight="false" outlineLevel="0" collapsed="false">
      <c r="A1354" s="800" t="n">
        <f aca="false">1+A1319</f>
        <v>37</v>
      </c>
      <c r="B1354" s="800"/>
      <c r="C1354" s="801" t="s">
        <v>676</v>
      </c>
      <c r="D1354" s="881"/>
      <c r="E1354" s="881"/>
      <c r="F1354" s="881"/>
      <c r="G1354" s="881"/>
      <c r="H1354" s="881"/>
      <c r="K1354" s="881"/>
      <c r="L1354" s="881"/>
      <c r="M1354" s="802"/>
      <c r="N1354" s="802"/>
      <c r="O1354" s="802"/>
      <c r="T1354" s="883"/>
      <c r="U1354" s="883"/>
      <c r="Z1354" s="883"/>
      <c r="AQ1354" s="771" t="n">
        <f aca="false">A1354</f>
        <v>37</v>
      </c>
      <c r="AR1354" s="771" t="str">
        <f aca="false">C1354</f>
        <v>VARIABLE37</v>
      </c>
      <c r="AT1354" s="883"/>
    </row>
    <row r="1355" s="667" customFormat="true" ht="15" hidden="false" customHeight="false" outlineLevel="0" collapsed="false">
      <c r="A1355" s="884"/>
      <c r="B1355" s="884"/>
      <c r="C1355" s="884"/>
      <c r="D1355" s="785"/>
      <c r="E1355" s="785"/>
      <c r="F1355" s="785"/>
      <c r="G1355" s="785"/>
      <c r="H1355" s="785"/>
      <c r="K1355" s="785"/>
      <c r="L1355" s="785"/>
      <c r="M1355" s="810"/>
      <c r="N1355" s="810"/>
      <c r="O1355" s="810"/>
      <c r="T1355" s="708"/>
      <c r="U1355" s="708"/>
      <c r="Z1355" s="728"/>
      <c r="AP1355" s="729"/>
      <c r="AQ1355" s="628"/>
      <c r="AR1355" s="628"/>
      <c r="AS1355" s="628"/>
      <c r="AT1355" s="628"/>
      <c r="AU1355" s="809" t="e">
        <f aca="false">IF($AT$44="Region",'Advanced Controls'!$A$59,#REF!)</f>
        <v>#REF!</v>
      </c>
      <c r="AV1355" s="809"/>
      <c r="AW1355" s="628"/>
      <c r="AX1355" s="809" t="e">
        <f aca="false">IF($AT$44="Region",'Advanced Controls'!$A$60,#REF!)</f>
        <v>#REF!</v>
      </c>
      <c r="AY1355" s="809"/>
      <c r="AZ1355" s="628"/>
      <c r="BA1355" s="809" t="e">
        <f aca="false">IF($AT$44="Region",'Advanced Controls'!$A$61,#REF!)</f>
        <v>#REF!</v>
      </c>
      <c r="BB1355" s="809"/>
      <c r="BC1355" s="628"/>
      <c r="BD1355" s="809" t="e">
        <f aca="false">IF($AT$44="Region",'Advanced Controls'!$A$62,#REF!)</f>
        <v>#REF!</v>
      </c>
      <c r="BE1355" s="809"/>
      <c r="BF1355" s="628"/>
      <c r="BG1355" s="809" t="e">
        <f aca="false">IF($AT$44="Region",'Advanced Controls'!$A$63,#REF!)</f>
        <v>#REF!</v>
      </c>
      <c r="BH1355" s="809"/>
      <c r="BI1355" s="628"/>
      <c r="BJ1355" s="809" t="s">
        <v>80</v>
      </c>
      <c r="BK1355" s="809"/>
      <c r="BL1355" s="628"/>
      <c r="BM1355" s="809" t="s">
        <v>81</v>
      </c>
      <c r="BN1355" s="809"/>
      <c r="BO1355" s="628"/>
      <c r="BP1355" s="809" t="s">
        <v>82</v>
      </c>
      <c r="BQ1355" s="809"/>
      <c r="BR1355" s="628"/>
      <c r="BS1355" s="809" t="s">
        <v>83</v>
      </c>
      <c r="BT1355" s="809"/>
      <c r="BU1355" s="628"/>
      <c r="BV1355" s="729"/>
    </row>
    <row r="1356" s="667" customFormat="true" ht="45.75" hidden="false" customHeight="false" outlineLevel="0" collapsed="false">
      <c r="A1356" s="848" t="s">
        <v>329</v>
      </c>
      <c r="B1356" s="812" t="s">
        <v>104</v>
      </c>
      <c r="C1356" s="816" t="s">
        <v>330</v>
      </c>
      <c r="D1356" s="907" t="s">
        <v>331</v>
      </c>
      <c r="E1356" s="907" t="s">
        <v>332</v>
      </c>
      <c r="F1356" s="816" t="s">
        <v>333</v>
      </c>
      <c r="G1356" s="815" t="s">
        <v>326</v>
      </c>
      <c r="H1356" s="816" t="s">
        <v>334</v>
      </c>
      <c r="I1356" s="816" t="s">
        <v>335</v>
      </c>
      <c r="J1356" s="816" t="s">
        <v>336</v>
      </c>
      <c r="K1356" s="908" t="s">
        <v>337</v>
      </c>
      <c r="L1356" s="818" t="s">
        <v>338</v>
      </c>
      <c r="M1356" s="819" t="s">
        <v>339</v>
      </c>
      <c r="N1356" s="820" t="s">
        <v>340</v>
      </c>
      <c r="O1356" s="821" t="s">
        <v>341</v>
      </c>
      <c r="P1356" s="820" t="s">
        <v>342</v>
      </c>
      <c r="Q1356" s="807"/>
      <c r="R1356" s="822" t="s">
        <v>343</v>
      </c>
      <c r="S1356" s="823" t="s">
        <v>344</v>
      </c>
      <c r="T1356" s="824" t="s">
        <v>345</v>
      </c>
      <c r="U1356" s="823" t="s">
        <v>346</v>
      </c>
      <c r="V1356" s="825" t="s">
        <v>347</v>
      </c>
      <c r="W1356" s="807"/>
      <c r="X1356" s="807"/>
      <c r="Z1356" s="728"/>
      <c r="AP1356" s="729"/>
      <c r="AQ1356" s="807"/>
      <c r="AR1356" s="807"/>
      <c r="AS1356" s="825" t="s">
        <v>348</v>
      </c>
      <c r="AT1356" s="807"/>
      <c r="AU1356" s="826" t="s">
        <v>344</v>
      </c>
      <c r="AV1356" s="827" t="s">
        <v>345</v>
      </c>
      <c r="AW1356" s="807"/>
      <c r="AX1356" s="826" t="s">
        <v>344</v>
      </c>
      <c r="AY1356" s="827" t="s">
        <v>345</v>
      </c>
      <c r="AZ1356" s="807"/>
      <c r="BA1356" s="826" t="s">
        <v>344</v>
      </c>
      <c r="BB1356" s="827" t="s">
        <v>345</v>
      </c>
      <c r="BC1356" s="807"/>
      <c r="BD1356" s="826" t="s">
        <v>344</v>
      </c>
      <c r="BE1356" s="827" t="s">
        <v>345</v>
      </c>
      <c r="BF1356" s="807"/>
      <c r="BG1356" s="826" t="s">
        <v>344</v>
      </c>
      <c r="BH1356" s="827" t="s">
        <v>345</v>
      </c>
      <c r="BI1356" s="807"/>
      <c r="BJ1356" s="826" t="s">
        <v>344</v>
      </c>
      <c r="BK1356" s="827" t="s">
        <v>345</v>
      </c>
      <c r="BL1356" s="807"/>
      <c r="BM1356" s="826" t="s">
        <v>344</v>
      </c>
      <c r="BN1356" s="827" t="s">
        <v>345</v>
      </c>
      <c r="BO1356" s="807"/>
      <c r="BP1356" s="826" t="s">
        <v>344</v>
      </c>
      <c r="BQ1356" s="827" t="s">
        <v>345</v>
      </c>
      <c r="BR1356" s="807"/>
      <c r="BS1356" s="826" t="s">
        <v>344</v>
      </c>
      <c r="BT1356" s="827" t="s">
        <v>345</v>
      </c>
      <c r="BU1356" s="807"/>
      <c r="BV1356" s="729"/>
    </row>
    <row r="1357" s="667" customFormat="true" ht="15" hidden="false" customHeight="false" outlineLevel="0" collapsed="false">
      <c r="A1357" s="828" t="n">
        <v>1</v>
      </c>
      <c r="B1357" s="829" t="str">
        <f aca="false">CONCATENATE(E1357,": ",C1357)</f>
        <v>: </v>
      </c>
      <c r="C1357" s="831"/>
      <c r="D1357" s="831"/>
      <c r="E1357" s="831"/>
      <c r="F1357" s="871"/>
      <c r="G1357" s="831"/>
      <c r="H1357" s="832"/>
      <c r="I1357" s="830"/>
      <c r="J1357" s="830"/>
      <c r="K1357" s="834"/>
      <c r="L1357" s="834"/>
      <c r="M1357" s="835"/>
      <c r="N1357" s="837"/>
      <c r="O1357" s="837"/>
      <c r="P1357" s="833"/>
      <c r="Q1357" s="838"/>
      <c r="R1357" s="839"/>
      <c r="S1357" s="840" t="str">
        <f aca="false">IF(R1357="Y","",IF(AND(M1357="",K1357=""),"",IF(M1357="",K1357,M1357)))</f>
        <v/>
      </c>
      <c r="T1357" s="841" t="str">
        <f aca="false">IF(S1357="","",IF($S$1385="Y",U1357,IF(S1357&gt;=$S$1377-$AB$35*$S$1381,IF(S1357&lt;=$S$1377+$AB$35*$S$1381,S1357,""),"")))</f>
        <v/>
      </c>
      <c r="U1357" s="840" t="str">
        <f aca="false">IF(R1357="Y","",IF(AND(M1357="",K1357=""),"",IF(M1357="",K1357*O1357,M1357*O1357)))</f>
        <v/>
      </c>
      <c r="V1357" s="842" t="str">
        <f aca="false">IF(AND(N1357="",L1357=""),"",IF(N1357="",L1357,N1357))</f>
        <v/>
      </c>
      <c r="W1357" s="628"/>
      <c r="X1357" s="628"/>
      <c r="Z1357" s="728"/>
      <c r="AP1357" s="729"/>
      <c r="AQ1357" s="628"/>
      <c r="AR1357" s="628"/>
      <c r="AS1357" s="843" t="str">
        <f aca="false">$U1357</f>
        <v/>
      </c>
      <c r="AT1357" s="628"/>
      <c r="AU1357" s="843" t="e">
        <f aca="false">IF($AT$44="region",IF($E1357=AU$762,$S1357,""),IF($G1357=AU$762,$S1357,""))</f>
        <v>#REF!</v>
      </c>
      <c r="AV1357" s="843" t="e">
        <f aca="false">IF($AT$44="Region",IF($E1357=AU$762,$T1357,""),IF($G1357=AU$762,$T1357,""))</f>
        <v>#REF!</v>
      </c>
      <c r="AW1357" s="628"/>
      <c r="AX1357" s="843" t="e">
        <f aca="false">IF($AT$44="region",IF($E1357=AX$762,$S1357,""),IF($G1357=AX$762,$S1357,""))</f>
        <v>#REF!</v>
      </c>
      <c r="AY1357" s="843" t="e">
        <f aca="false">IF($AT$44="Region",IF($E1357=AX$762,$T1357,""),IF($G1357=AX$762,$T1357,""))</f>
        <v>#REF!</v>
      </c>
      <c r="AZ1357" s="628"/>
      <c r="BA1357" s="843" t="e">
        <f aca="false">IF($AT$44="region",IF($E1357=BA$762,$S1357,""),IF($G1357=BA$762,$S1357,""))</f>
        <v>#REF!</v>
      </c>
      <c r="BB1357" s="843" t="e">
        <f aca="false">IF($AT$44="Region",IF($E1357=BA$762,$T1357,""),IF($G1357=BA$762,$T1357,""))</f>
        <v>#REF!</v>
      </c>
      <c r="BC1357" s="628"/>
      <c r="BD1357" s="843" t="e">
        <f aca="false">IF($AT$44="region",IF($E1357=BD$762,$S1357,""),IF($G1357=BD$762,$S1357,""))</f>
        <v>#REF!</v>
      </c>
      <c r="BE1357" s="843" t="e">
        <f aca="false">IF($AT$44="Region",IF($E1357=BD$762,$T1357,""),IF($G1357=BD$762,$T1357,""))</f>
        <v>#REF!</v>
      </c>
      <c r="BF1357" s="628"/>
      <c r="BG1357" s="843" t="e">
        <f aca="false">IF($AT$44="region",IF($E1357=BG$762,$S1357,""),IF($G1357=BG$762,$S1357,""))</f>
        <v>#REF!</v>
      </c>
      <c r="BH1357" s="843" t="e">
        <f aca="false">IF($AT$44="Region",IF($E1357=BG$762,$T1357,""),IF($G1357=BG$762,$T1357,""))</f>
        <v>#REF!</v>
      </c>
      <c r="BI1357" s="628"/>
      <c r="BJ1357" s="843" t="str">
        <f aca="false">IF($E1357=$BJ$47,S1357,"")</f>
        <v/>
      </c>
      <c r="BK1357" s="843" t="str">
        <f aca="false">IF($E1357=$BJ$47,T1357,"")</f>
        <v/>
      </c>
      <c r="BL1357" s="628"/>
      <c r="BM1357" s="843" t="str">
        <f aca="false">IF($E1357=$BM$47,S1357,"")</f>
        <v/>
      </c>
      <c r="BN1357" s="843" t="str">
        <f aca="false">IF($E1357=$BM$47,T1357,"")</f>
        <v/>
      </c>
      <c r="BO1357" s="628"/>
      <c r="BP1357" s="843" t="str">
        <f aca="false">IF($E1357=$BP$47,S1357,"")</f>
        <v/>
      </c>
      <c r="BQ1357" s="843" t="str">
        <f aca="false">IF($E1357=$BP$47,T1357,"")</f>
        <v/>
      </c>
      <c r="BR1357" s="628"/>
      <c r="BS1357" s="843" t="str">
        <f aca="false">IF($E1357=$BS$47,S1357,"")</f>
        <v/>
      </c>
      <c r="BT1357" s="843" t="str">
        <f aca="false">IF($E1357=$BS$47,T1357,"")</f>
        <v/>
      </c>
      <c r="BU1357" s="628"/>
      <c r="BV1357" s="729"/>
    </row>
    <row r="1358" s="667" customFormat="true" ht="15" hidden="false" customHeight="false" outlineLevel="0" collapsed="false">
      <c r="A1358" s="828" t="n">
        <v>2</v>
      </c>
      <c r="B1358" s="829" t="str">
        <f aca="false">CONCATENATE(E1358,": ",C1358)</f>
        <v>: </v>
      </c>
      <c r="C1358" s="831"/>
      <c r="D1358" s="831"/>
      <c r="E1358" s="831"/>
      <c r="F1358" s="831"/>
      <c r="G1358" s="831"/>
      <c r="H1358" s="832"/>
      <c r="I1358" s="830"/>
      <c r="J1358" s="830"/>
      <c r="K1358" s="837"/>
      <c r="L1358" s="834"/>
      <c r="M1358" s="835"/>
      <c r="N1358" s="837"/>
      <c r="O1358" s="837"/>
      <c r="P1358" s="833"/>
      <c r="Q1358" s="838"/>
      <c r="R1358" s="839"/>
      <c r="S1358" s="840" t="str">
        <f aca="false">IF(R1358="Y","",IF(AND(M1358="",K1358=""),"",IF(M1358="",K1358,M1358)))</f>
        <v/>
      </c>
      <c r="T1358" s="841" t="str">
        <f aca="false">IF(S1358="","",IF($S$1385="Y",U1358,IF(S1358&gt;=$S$1377-$AB$35*$S$1381,IF(S1358&lt;=$S$1377+$AB$35*$S$1381,S1358,""),"")))</f>
        <v/>
      </c>
      <c r="U1358" s="840" t="str">
        <f aca="false">IF(R1358="Y","",IF(AND(M1358="",K1358=""),"",IF(M1358="",K1358*O1358,M1358*O1358)))</f>
        <v/>
      </c>
      <c r="V1358" s="842" t="str">
        <f aca="false">IF(AND(N1358="",L1358=""),"",IF(N1358="",L1358,N1358))</f>
        <v/>
      </c>
      <c r="W1358" s="628"/>
      <c r="X1358" s="628"/>
      <c r="Z1358" s="728"/>
      <c r="AP1358" s="729"/>
      <c r="AQ1358" s="628"/>
      <c r="AR1358" s="628"/>
      <c r="AS1358" s="844"/>
      <c r="AT1358" s="628"/>
      <c r="AU1358" s="843" t="e">
        <f aca="false">IF($AT$44="region",IF($E1358=AU$762,$S1358,""),IF($G1358=AU$762,$S1358,""))</f>
        <v>#REF!</v>
      </c>
      <c r="AV1358" s="843" t="e">
        <f aca="false">IF($AT$44="Region",IF($E1358=AU$762,$T1358,""),IF($G1358=AU$762,$T1358,""))</f>
        <v>#REF!</v>
      </c>
      <c r="AW1358" s="628"/>
      <c r="AX1358" s="843" t="e">
        <f aca="false">IF($AT$44="region",IF($E1358=AX$762,$S1358,""),IF($G1358=AX$762,$S1358,""))</f>
        <v>#REF!</v>
      </c>
      <c r="AY1358" s="843" t="e">
        <f aca="false">IF($AT$44="Region",IF($E1358=AX$762,$T1358,""),IF($G1358=AX$762,$T1358,""))</f>
        <v>#REF!</v>
      </c>
      <c r="AZ1358" s="628"/>
      <c r="BA1358" s="843" t="e">
        <f aca="false">IF($AT$44="region",IF($E1358=BA$762,$S1358,""),IF($G1358=BA$762,$S1358,""))</f>
        <v>#REF!</v>
      </c>
      <c r="BB1358" s="843" t="e">
        <f aca="false">IF($AT$44="Region",IF($E1358=BA$762,$T1358,""),IF($G1358=BA$762,$T1358,""))</f>
        <v>#REF!</v>
      </c>
      <c r="BC1358" s="628"/>
      <c r="BD1358" s="843" t="e">
        <f aca="false">IF($AT$44="region",IF($E1358=BD$762,$S1358,""),IF($G1358=BD$762,$S1358,""))</f>
        <v>#REF!</v>
      </c>
      <c r="BE1358" s="843" t="e">
        <f aca="false">IF($AT$44="Region",IF($E1358=BD$762,$T1358,""),IF($G1358=BD$762,$T1358,""))</f>
        <v>#REF!</v>
      </c>
      <c r="BF1358" s="628"/>
      <c r="BG1358" s="843" t="e">
        <f aca="false">IF($AT$44="region",IF($E1358=BG$762,$S1358,""),IF($G1358=BG$762,$S1358,""))</f>
        <v>#REF!</v>
      </c>
      <c r="BH1358" s="843" t="e">
        <f aca="false">IF($AT$44="Region",IF($E1358=BG$762,$T1358,""),IF($G1358=BG$762,$T1358,""))</f>
        <v>#REF!</v>
      </c>
      <c r="BI1358" s="628"/>
      <c r="BJ1358" s="843" t="str">
        <f aca="false">IF($E1358=$BJ$47,S1358,"")</f>
        <v/>
      </c>
      <c r="BK1358" s="843" t="str">
        <f aca="false">IF($E1358=$BJ$47,T1358,"")</f>
        <v/>
      </c>
      <c r="BL1358" s="628"/>
      <c r="BM1358" s="843" t="str">
        <f aca="false">IF($E1358=$BM$47,S1358,"")</f>
        <v/>
      </c>
      <c r="BN1358" s="843" t="str">
        <f aca="false">IF($E1358=$BM$47,T1358,"")</f>
        <v/>
      </c>
      <c r="BO1358" s="628"/>
      <c r="BP1358" s="843" t="str">
        <f aca="false">IF($E1358=$BP$47,S1358,"")</f>
        <v/>
      </c>
      <c r="BQ1358" s="843" t="str">
        <f aca="false">IF($E1358=$BP$47,T1358,"")</f>
        <v/>
      </c>
      <c r="BR1358" s="628"/>
      <c r="BS1358" s="843" t="str">
        <f aca="false">IF($E1358=$BS$47,S1358,"")</f>
        <v/>
      </c>
      <c r="BT1358" s="843" t="str">
        <f aca="false">IF($E1358=$BS$47,T1358,"")</f>
        <v/>
      </c>
      <c r="BU1358" s="628"/>
      <c r="BV1358" s="729"/>
    </row>
    <row r="1359" s="667" customFormat="true" ht="15" hidden="false" customHeight="false" outlineLevel="0" collapsed="false">
      <c r="A1359" s="828" t="n">
        <v>3</v>
      </c>
      <c r="B1359" s="829" t="str">
        <f aca="false">CONCATENATE(E1359,": ",C1359)</f>
        <v>: </v>
      </c>
      <c r="C1359" s="830"/>
      <c r="D1359" s="830"/>
      <c r="E1359" s="831"/>
      <c r="F1359" s="830"/>
      <c r="G1359" s="831"/>
      <c r="H1359" s="832"/>
      <c r="I1359" s="830"/>
      <c r="J1359" s="830"/>
      <c r="K1359" s="833"/>
      <c r="L1359" s="834"/>
      <c r="M1359" s="835"/>
      <c r="N1359" s="837"/>
      <c r="O1359" s="837"/>
      <c r="P1359" s="833"/>
      <c r="Q1359" s="838"/>
      <c r="R1359" s="839"/>
      <c r="S1359" s="840" t="str">
        <f aca="false">IF(R1359="Y","",IF(AND(M1359="",K1359=""),"",IF(M1359="",K1359,M1359)))</f>
        <v/>
      </c>
      <c r="T1359" s="841" t="str">
        <f aca="false">IF(S1359="","",IF($S$1385="Y",U1359,IF(S1359&gt;=$S$1377-$AB$35*$S$1381,IF(S1359&lt;=$S$1377+$AB$35*$S$1381,S1359,""),"")))</f>
        <v/>
      </c>
      <c r="U1359" s="840" t="str">
        <f aca="false">IF(R1359="Y","",IF(AND(M1359="",K1359=""),"",IF(M1359="",K1359*O1359,M1359*O1359)))</f>
        <v/>
      </c>
      <c r="V1359" s="842" t="str">
        <f aca="false">IF(AND(N1359="",L1359=""),"",IF(N1359="",L1359,N1359))</f>
        <v/>
      </c>
      <c r="W1359" s="628"/>
      <c r="X1359" s="628"/>
      <c r="Z1359" s="728"/>
      <c r="AP1359" s="729"/>
      <c r="AQ1359" s="628"/>
      <c r="AR1359" s="628"/>
      <c r="AS1359" s="810"/>
      <c r="AT1359" s="628"/>
      <c r="AU1359" s="843" t="e">
        <f aca="false">IF($AT$44="region",IF($E1359=AU$762,$S1359,""),IF($G1359=AU$762,$S1359,""))</f>
        <v>#REF!</v>
      </c>
      <c r="AV1359" s="843" t="e">
        <f aca="false">IF($AT$44="Region",IF($E1359=AU$762,$T1359,""),IF($G1359=AU$762,$T1359,""))</f>
        <v>#REF!</v>
      </c>
      <c r="AW1359" s="628"/>
      <c r="AX1359" s="843" t="e">
        <f aca="false">IF($AT$44="region",IF($E1359=AX$762,$S1359,""),IF($G1359=AX$762,$S1359,""))</f>
        <v>#REF!</v>
      </c>
      <c r="AY1359" s="843" t="e">
        <f aca="false">IF($AT$44="Region",IF($E1359=AX$762,$T1359,""),IF($G1359=AX$762,$T1359,""))</f>
        <v>#REF!</v>
      </c>
      <c r="AZ1359" s="628"/>
      <c r="BA1359" s="843" t="e">
        <f aca="false">IF($AT$44="region",IF($E1359=BA$762,$S1359,""),IF($G1359=BA$762,$S1359,""))</f>
        <v>#REF!</v>
      </c>
      <c r="BB1359" s="843" t="e">
        <f aca="false">IF($AT$44="Region",IF($E1359=BA$762,$T1359,""),IF($G1359=BA$762,$T1359,""))</f>
        <v>#REF!</v>
      </c>
      <c r="BC1359" s="628"/>
      <c r="BD1359" s="843" t="e">
        <f aca="false">IF($AT$44="region",IF($E1359=BD$762,$S1359,""),IF($G1359=BD$762,$S1359,""))</f>
        <v>#REF!</v>
      </c>
      <c r="BE1359" s="843" t="e">
        <f aca="false">IF($AT$44="Region",IF($E1359=BD$762,$T1359,""),IF($G1359=BD$762,$T1359,""))</f>
        <v>#REF!</v>
      </c>
      <c r="BF1359" s="628"/>
      <c r="BG1359" s="843" t="e">
        <f aca="false">IF($AT$44="region",IF($E1359=BG$762,$S1359,""),IF($G1359=BG$762,$S1359,""))</f>
        <v>#REF!</v>
      </c>
      <c r="BH1359" s="843" t="e">
        <f aca="false">IF($AT$44="Region",IF($E1359=BG$762,$T1359,""),IF($G1359=BG$762,$T1359,""))</f>
        <v>#REF!</v>
      </c>
      <c r="BI1359" s="628"/>
      <c r="BJ1359" s="843" t="str">
        <f aca="false">IF($E1359=$BJ$47,S1359,"")</f>
        <v/>
      </c>
      <c r="BK1359" s="843" t="str">
        <f aca="false">IF($E1359=$BJ$47,T1359,"")</f>
        <v/>
      </c>
      <c r="BL1359" s="628"/>
      <c r="BM1359" s="843" t="str">
        <f aca="false">IF($E1359=$BM$47,S1359,"")</f>
        <v/>
      </c>
      <c r="BN1359" s="843" t="str">
        <f aca="false">IF($E1359=$BM$47,T1359,"")</f>
        <v/>
      </c>
      <c r="BO1359" s="628"/>
      <c r="BP1359" s="843" t="str">
        <f aca="false">IF($E1359=$BP$47,S1359,"")</f>
        <v/>
      </c>
      <c r="BQ1359" s="843" t="str">
        <f aca="false">IF($E1359=$BP$47,T1359,"")</f>
        <v/>
      </c>
      <c r="BR1359" s="628"/>
      <c r="BS1359" s="843" t="str">
        <f aca="false">IF($E1359=$BS$47,S1359,"")</f>
        <v/>
      </c>
      <c r="BT1359" s="843" t="str">
        <f aca="false">IF($E1359=$BS$47,T1359,"")</f>
        <v/>
      </c>
      <c r="BU1359" s="628"/>
      <c r="BV1359" s="729"/>
    </row>
    <row r="1360" s="667" customFormat="true" ht="15" hidden="false" customHeight="false" outlineLevel="0" collapsed="false">
      <c r="A1360" s="828" t="n">
        <v>4</v>
      </c>
      <c r="B1360" s="829" t="str">
        <f aca="false">CONCATENATE(E1360,": ",C1360)</f>
        <v>: </v>
      </c>
      <c r="C1360" s="830"/>
      <c r="D1360" s="830"/>
      <c r="E1360" s="831"/>
      <c r="F1360" s="830"/>
      <c r="G1360" s="831"/>
      <c r="H1360" s="832"/>
      <c r="I1360" s="830"/>
      <c r="J1360" s="830"/>
      <c r="K1360" s="833"/>
      <c r="L1360" s="834"/>
      <c r="M1360" s="835"/>
      <c r="N1360" s="837"/>
      <c r="O1360" s="837"/>
      <c r="P1360" s="833"/>
      <c r="Q1360" s="838"/>
      <c r="R1360" s="839"/>
      <c r="S1360" s="840" t="str">
        <f aca="false">IF(R1360="Y","",IF(AND(M1360="",K1360=""),"",IF(M1360="",K1360,M1360)))</f>
        <v/>
      </c>
      <c r="T1360" s="841" t="str">
        <f aca="false">IF(S1360="","",IF($S$1385="Y",U1360,IF(S1360&gt;=$S$1377-$AB$35*$S$1381,IF(S1360&lt;=$S$1377+$AB$35*$S$1381,S1360,""),"")))</f>
        <v/>
      </c>
      <c r="U1360" s="840" t="str">
        <f aca="false">IF(R1360="Y","",IF(AND(M1360="",K1360=""),"",IF(M1360="",K1360*O1360,M1360*O1360)))</f>
        <v/>
      </c>
      <c r="V1360" s="842" t="str">
        <f aca="false">IF(AND(N1360="",L1360=""),"",IF(N1360="",L1360,N1360))</f>
        <v/>
      </c>
      <c r="W1360" s="628"/>
      <c r="X1360" s="628"/>
      <c r="Z1360" s="728"/>
      <c r="AP1360" s="729"/>
      <c r="AQ1360" s="628"/>
      <c r="AR1360" s="628"/>
      <c r="AS1360" s="844"/>
      <c r="AT1360" s="628"/>
      <c r="AU1360" s="843" t="e">
        <f aca="false">IF($AT$44="region",IF($E1360=AU$762,$S1360,""),IF($G1360=AU$762,$S1360,""))</f>
        <v>#REF!</v>
      </c>
      <c r="AV1360" s="843" t="e">
        <f aca="false">IF($AT$44="Region",IF($E1360=AU$762,$T1360,""),IF($G1360=AU$762,$T1360,""))</f>
        <v>#REF!</v>
      </c>
      <c r="AW1360" s="628"/>
      <c r="AX1360" s="843" t="e">
        <f aca="false">IF($AT$44="region",IF($E1360=AX$762,$S1360,""),IF($G1360=AX$762,$S1360,""))</f>
        <v>#REF!</v>
      </c>
      <c r="AY1360" s="843" t="e">
        <f aca="false">IF($AT$44="Region",IF($E1360=AX$762,$T1360,""),IF($G1360=AX$762,$T1360,""))</f>
        <v>#REF!</v>
      </c>
      <c r="AZ1360" s="628"/>
      <c r="BA1360" s="843" t="e">
        <f aca="false">IF($AT$44="region",IF($E1360=BA$762,$S1360,""),IF($G1360=BA$762,$S1360,""))</f>
        <v>#REF!</v>
      </c>
      <c r="BB1360" s="843" t="e">
        <f aca="false">IF($AT$44="Region",IF($E1360=BA$762,$T1360,""),IF($G1360=BA$762,$T1360,""))</f>
        <v>#REF!</v>
      </c>
      <c r="BC1360" s="628"/>
      <c r="BD1360" s="843" t="e">
        <f aca="false">IF($AT$44="region",IF($E1360=BD$762,$S1360,""),IF($G1360=BD$762,$S1360,""))</f>
        <v>#REF!</v>
      </c>
      <c r="BE1360" s="843" t="e">
        <f aca="false">IF($AT$44="Region",IF($E1360=BD$762,$T1360,""),IF($G1360=BD$762,$T1360,""))</f>
        <v>#REF!</v>
      </c>
      <c r="BF1360" s="628"/>
      <c r="BG1360" s="843" t="e">
        <f aca="false">IF($AT$44="region",IF($E1360=BG$762,$S1360,""),IF($G1360=BG$762,$S1360,""))</f>
        <v>#REF!</v>
      </c>
      <c r="BH1360" s="843" t="e">
        <f aca="false">IF($AT$44="Region",IF($E1360=BG$762,$T1360,""),IF($G1360=BG$762,$T1360,""))</f>
        <v>#REF!</v>
      </c>
      <c r="BI1360" s="628"/>
      <c r="BJ1360" s="843" t="str">
        <f aca="false">IF($E1360=$BJ$47,S1360,"")</f>
        <v/>
      </c>
      <c r="BK1360" s="843" t="str">
        <f aca="false">IF($E1360=$BJ$47,T1360,"")</f>
        <v/>
      </c>
      <c r="BL1360" s="628"/>
      <c r="BM1360" s="843" t="str">
        <f aca="false">IF($E1360=$BM$47,S1360,"")</f>
        <v/>
      </c>
      <c r="BN1360" s="843" t="str">
        <f aca="false">IF($E1360=$BM$47,T1360,"")</f>
        <v/>
      </c>
      <c r="BO1360" s="628"/>
      <c r="BP1360" s="843" t="str">
        <f aca="false">IF($E1360=$BP$47,S1360,"")</f>
        <v/>
      </c>
      <c r="BQ1360" s="843" t="str">
        <f aca="false">IF($E1360=$BP$47,T1360,"")</f>
        <v/>
      </c>
      <c r="BR1360" s="628"/>
      <c r="BS1360" s="843" t="str">
        <f aca="false">IF($E1360=$BS$47,S1360,"")</f>
        <v/>
      </c>
      <c r="BT1360" s="843" t="str">
        <f aca="false">IF($E1360=$BS$47,T1360,"")</f>
        <v/>
      </c>
      <c r="BU1360" s="628"/>
      <c r="BV1360" s="729"/>
    </row>
    <row r="1361" s="667" customFormat="true" ht="15" hidden="false" customHeight="false" outlineLevel="0" collapsed="false">
      <c r="A1361" s="828" t="n">
        <v>5</v>
      </c>
      <c r="B1361" s="829" t="str">
        <f aca="false">CONCATENATE(E1361,": ",C1361)</f>
        <v>: </v>
      </c>
      <c r="C1361" s="830"/>
      <c r="D1361" s="830"/>
      <c r="E1361" s="831"/>
      <c r="F1361" s="830"/>
      <c r="G1361" s="831"/>
      <c r="H1361" s="832"/>
      <c r="I1361" s="830"/>
      <c r="J1361" s="830"/>
      <c r="K1361" s="833"/>
      <c r="L1361" s="834"/>
      <c r="M1361" s="835"/>
      <c r="N1361" s="837"/>
      <c r="O1361" s="837"/>
      <c r="P1361" s="833"/>
      <c r="Q1361" s="838"/>
      <c r="R1361" s="839"/>
      <c r="S1361" s="840" t="str">
        <f aca="false">IF(R1361="Y","",IF(AND(M1361="",K1361=""),"",IF(M1361="",K1361,M1361)))</f>
        <v/>
      </c>
      <c r="T1361" s="841" t="str">
        <f aca="false">IF(S1361="","",IF($S$1385="Y",U1361,IF(S1361&gt;=$S$1377-$AB$35*$S$1381,IF(S1361&lt;=$S$1377+$AB$35*$S$1381,S1361,""),"")))</f>
        <v/>
      </c>
      <c r="U1361" s="840" t="str">
        <f aca="false">IF(R1361="Y","",IF(AND(M1361="",K1361=""),"",IF(M1361="",K1361*O1361,M1361*O1361)))</f>
        <v/>
      </c>
      <c r="V1361" s="842" t="str">
        <f aca="false">IF(AND(N1361="",L1361=""),"",IF(N1361="",L1361,N1361))</f>
        <v/>
      </c>
      <c r="W1361" s="628"/>
      <c r="X1361" s="628"/>
      <c r="Z1361" s="728"/>
      <c r="AP1361" s="729"/>
      <c r="AQ1361" s="628"/>
      <c r="AR1361" s="628"/>
      <c r="AS1361" s="844"/>
      <c r="AT1361" s="628"/>
      <c r="AU1361" s="843" t="e">
        <f aca="false">IF($AT$44="region",IF($E1361=AU$762,$S1361,""),IF($G1361=AU$762,$S1361,""))</f>
        <v>#REF!</v>
      </c>
      <c r="AV1361" s="843" t="e">
        <f aca="false">IF($AT$44="Region",IF($E1361=AU$762,$T1361,""),IF($G1361=AU$762,$T1361,""))</f>
        <v>#REF!</v>
      </c>
      <c r="AW1361" s="628"/>
      <c r="AX1361" s="843" t="e">
        <f aca="false">IF($AT$44="region",IF($E1361=AX$762,$S1361,""),IF($G1361=AX$762,$S1361,""))</f>
        <v>#REF!</v>
      </c>
      <c r="AY1361" s="843" t="e">
        <f aca="false">IF($AT$44="Region",IF($E1361=AX$762,$T1361,""),IF($G1361=AX$762,$T1361,""))</f>
        <v>#REF!</v>
      </c>
      <c r="AZ1361" s="628"/>
      <c r="BA1361" s="843" t="e">
        <f aca="false">IF($AT$44="region",IF($E1361=BA$762,$S1361,""),IF($G1361=BA$762,$S1361,""))</f>
        <v>#REF!</v>
      </c>
      <c r="BB1361" s="843" t="e">
        <f aca="false">IF($AT$44="Region",IF($E1361=BA$762,$T1361,""),IF($G1361=BA$762,$T1361,""))</f>
        <v>#REF!</v>
      </c>
      <c r="BC1361" s="628"/>
      <c r="BD1361" s="843" t="e">
        <f aca="false">IF($AT$44="region",IF($E1361=BD$762,$S1361,""),IF($G1361=BD$762,$S1361,""))</f>
        <v>#REF!</v>
      </c>
      <c r="BE1361" s="843" t="e">
        <f aca="false">IF($AT$44="Region",IF($E1361=BD$762,$T1361,""),IF($G1361=BD$762,$T1361,""))</f>
        <v>#REF!</v>
      </c>
      <c r="BF1361" s="628"/>
      <c r="BG1361" s="843" t="e">
        <f aca="false">IF($AT$44="region",IF($E1361=BG$762,$S1361,""),IF($G1361=BG$762,$S1361,""))</f>
        <v>#REF!</v>
      </c>
      <c r="BH1361" s="843" t="e">
        <f aca="false">IF($AT$44="Region",IF($E1361=BG$762,$T1361,""),IF($G1361=BG$762,$T1361,""))</f>
        <v>#REF!</v>
      </c>
      <c r="BI1361" s="628"/>
      <c r="BJ1361" s="843" t="str">
        <f aca="false">IF($E1361=$BJ$47,S1361,"")</f>
        <v/>
      </c>
      <c r="BK1361" s="843" t="str">
        <f aca="false">IF($E1361=$BJ$47,T1361,"")</f>
        <v/>
      </c>
      <c r="BL1361" s="628"/>
      <c r="BM1361" s="843" t="str">
        <f aca="false">IF($E1361=$BM$47,S1361,"")</f>
        <v/>
      </c>
      <c r="BN1361" s="843" t="str">
        <f aca="false">IF($E1361=$BM$47,T1361,"")</f>
        <v/>
      </c>
      <c r="BO1361" s="628"/>
      <c r="BP1361" s="843" t="str">
        <f aca="false">IF($E1361=$BP$47,S1361,"")</f>
        <v/>
      </c>
      <c r="BQ1361" s="843" t="str">
        <f aca="false">IF($E1361=$BP$47,T1361,"")</f>
        <v/>
      </c>
      <c r="BR1361" s="628"/>
      <c r="BS1361" s="843" t="str">
        <f aca="false">IF($E1361=$BS$47,S1361,"")</f>
        <v/>
      </c>
      <c r="BT1361" s="843" t="str">
        <f aca="false">IF($E1361=$BS$47,T1361,"")</f>
        <v/>
      </c>
      <c r="BU1361" s="628"/>
      <c r="BV1361" s="729"/>
    </row>
    <row r="1362" s="667" customFormat="true" ht="15" hidden="false" customHeight="false" outlineLevel="0" collapsed="false">
      <c r="A1362" s="828" t="n">
        <v>6</v>
      </c>
      <c r="B1362" s="829" t="str">
        <f aca="false">CONCATENATE(E1362,": ",C1362)</f>
        <v>: </v>
      </c>
      <c r="C1362" s="830"/>
      <c r="D1362" s="830"/>
      <c r="E1362" s="831"/>
      <c r="F1362" s="830"/>
      <c r="G1362" s="831"/>
      <c r="H1362" s="832"/>
      <c r="I1362" s="830"/>
      <c r="J1362" s="830"/>
      <c r="K1362" s="833"/>
      <c r="L1362" s="834"/>
      <c r="M1362" s="835"/>
      <c r="N1362" s="837"/>
      <c r="O1362" s="837"/>
      <c r="P1362" s="833"/>
      <c r="Q1362" s="838"/>
      <c r="R1362" s="839"/>
      <c r="S1362" s="840" t="str">
        <f aca="false">IF(R1362="Y","",IF(AND(M1362="",K1362=""),"",IF(M1362="",K1362,M1362)))</f>
        <v/>
      </c>
      <c r="T1362" s="841" t="str">
        <f aca="false">IF(S1362="","",IF($S$1385="Y",U1362,IF(S1362&gt;=$S$1377-$AB$35*$S$1381,IF(S1362&lt;=$S$1377+$AB$35*$S$1381,S1362,""),"")))</f>
        <v/>
      </c>
      <c r="U1362" s="840" t="str">
        <f aca="false">IF(R1362="Y","",IF(AND(M1362="",K1362=""),"",IF(M1362="",K1362*O1362,M1362*O1362)))</f>
        <v/>
      </c>
      <c r="V1362" s="842" t="str">
        <f aca="false">IF(AND(N1362="",L1362=""),"",IF(N1362="",L1362,N1362))</f>
        <v/>
      </c>
      <c r="W1362" s="628"/>
      <c r="X1362" s="628"/>
      <c r="Z1362" s="728"/>
      <c r="AP1362" s="729"/>
      <c r="AQ1362" s="628"/>
      <c r="AR1362" s="628"/>
      <c r="AS1362" s="844"/>
      <c r="AT1362" s="628"/>
      <c r="AU1362" s="843" t="e">
        <f aca="false">IF($AT$44="region",IF($E1362=AU$762,$S1362,""),IF($G1362=AU$762,$S1362,""))</f>
        <v>#REF!</v>
      </c>
      <c r="AV1362" s="843" t="e">
        <f aca="false">IF($AT$44="Region",IF($E1362=AU$762,$T1362,""),IF($G1362=AU$762,$T1362,""))</f>
        <v>#REF!</v>
      </c>
      <c r="AW1362" s="628"/>
      <c r="AX1362" s="843" t="e">
        <f aca="false">IF($AT$44="region",IF($E1362=AX$762,$S1362,""),IF($G1362=AX$762,$S1362,""))</f>
        <v>#REF!</v>
      </c>
      <c r="AY1362" s="843" t="e">
        <f aca="false">IF($AT$44="Region",IF($E1362=AX$762,$T1362,""),IF($G1362=AX$762,$T1362,""))</f>
        <v>#REF!</v>
      </c>
      <c r="AZ1362" s="628"/>
      <c r="BA1362" s="843" t="e">
        <f aca="false">IF($AT$44="region",IF($E1362=BA$762,$S1362,""),IF($G1362=BA$762,$S1362,""))</f>
        <v>#REF!</v>
      </c>
      <c r="BB1362" s="843" t="e">
        <f aca="false">IF($AT$44="Region",IF($E1362=BA$762,$T1362,""),IF($G1362=BA$762,$T1362,""))</f>
        <v>#REF!</v>
      </c>
      <c r="BC1362" s="628"/>
      <c r="BD1362" s="843" t="e">
        <f aca="false">IF($AT$44="region",IF($E1362=BD$762,$S1362,""),IF($G1362=BD$762,$S1362,""))</f>
        <v>#REF!</v>
      </c>
      <c r="BE1362" s="843" t="e">
        <f aca="false">IF($AT$44="Region",IF($E1362=BD$762,$T1362,""),IF($G1362=BD$762,$T1362,""))</f>
        <v>#REF!</v>
      </c>
      <c r="BF1362" s="628"/>
      <c r="BG1362" s="843" t="e">
        <f aca="false">IF($AT$44="region",IF($E1362=BG$762,$S1362,""),IF($G1362=BG$762,$S1362,""))</f>
        <v>#REF!</v>
      </c>
      <c r="BH1362" s="843" t="e">
        <f aca="false">IF($AT$44="Region",IF($E1362=BG$762,$T1362,""),IF($G1362=BG$762,$T1362,""))</f>
        <v>#REF!</v>
      </c>
      <c r="BI1362" s="628"/>
      <c r="BJ1362" s="843" t="str">
        <f aca="false">IF($E1362=$BJ$47,S1362,"")</f>
        <v/>
      </c>
      <c r="BK1362" s="843" t="str">
        <f aca="false">IF($E1362=$BJ$47,T1362,"")</f>
        <v/>
      </c>
      <c r="BL1362" s="628"/>
      <c r="BM1362" s="843" t="str">
        <f aca="false">IF($E1362=$BM$47,S1362,"")</f>
        <v/>
      </c>
      <c r="BN1362" s="843" t="str">
        <f aca="false">IF($E1362=$BM$47,T1362,"")</f>
        <v/>
      </c>
      <c r="BO1362" s="628"/>
      <c r="BP1362" s="843" t="str">
        <f aca="false">IF($E1362=$BP$47,S1362,"")</f>
        <v/>
      </c>
      <c r="BQ1362" s="843" t="str">
        <f aca="false">IF($E1362=$BP$47,T1362,"")</f>
        <v/>
      </c>
      <c r="BR1362" s="628"/>
      <c r="BS1362" s="843" t="str">
        <f aca="false">IF($E1362=$BS$47,S1362,"")</f>
        <v/>
      </c>
      <c r="BT1362" s="843" t="str">
        <f aca="false">IF($E1362=$BS$47,T1362,"")</f>
        <v/>
      </c>
      <c r="BU1362" s="628"/>
      <c r="BV1362" s="729"/>
    </row>
    <row r="1363" s="667" customFormat="true" ht="15" hidden="false" customHeight="false" outlineLevel="0" collapsed="false">
      <c r="A1363" s="828" t="n">
        <v>7</v>
      </c>
      <c r="B1363" s="829" t="str">
        <f aca="false">CONCATENATE(E1363,": ",C1363)</f>
        <v>: </v>
      </c>
      <c r="C1363" s="830"/>
      <c r="D1363" s="830"/>
      <c r="E1363" s="831"/>
      <c r="F1363" s="830"/>
      <c r="G1363" s="831"/>
      <c r="H1363" s="832"/>
      <c r="I1363" s="830"/>
      <c r="J1363" s="830"/>
      <c r="K1363" s="833"/>
      <c r="L1363" s="834"/>
      <c r="M1363" s="835"/>
      <c r="N1363" s="837"/>
      <c r="O1363" s="837"/>
      <c r="P1363" s="833"/>
      <c r="Q1363" s="838"/>
      <c r="R1363" s="839"/>
      <c r="S1363" s="840" t="str">
        <f aca="false">IF(R1363="Y","",IF(AND(M1363="",K1363=""),"",IF(M1363="",K1363,M1363)))</f>
        <v/>
      </c>
      <c r="T1363" s="841" t="str">
        <f aca="false">IF(S1363="","",IF($S$1385="Y",U1363,IF(S1363&gt;=$S$1377-$AB$35*$S$1381,IF(S1363&lt;=$S$1377+$AB$35*$S$1381,S1363,""),"")))</f>
        <v/>
      </c>
      <c r="U1363" s="840" t="str">
        <f aca="false">IF(R1363="Y","",IF(AND(M1363="",K1363=""),"",IF(M1363="",K1363*O1363,M1363*O1363)))</f>
        <v/>
      </c>
      <c r="V1363" s="842" t="str">
        <f aca="false">IF(AND(N1363="",L1363=""),"",IF(N1363="",L1363,N1363))</f>
        <v/>
      </c>
      <c r="W1363" s="628"/>
      <c r="X1363" s="628"/>
      <c r="Z1363" s="728"/>
      <c r="AP1363" s="729"/>
      <c r="AQ1363" s="628"/>
      <c r="AR1363" s="628"/>
      <c r="AS1363" s="844"/>
      <c r="AT1363" s="628"/>
      <c r="AU1363" s="843" t="e">
        <f aca="false">IF($AT$44="region",IF($E1363=AU$762,$S1363,""),IF($G1363=AU$762,$S1363,""))</f>
        <v>#REF!</v>
      </c>
      <c r="AV1363" s="843" t="e">
        <f aca="false">IF($AT$44="Region",IF($E1363=AU$762,$T1363,""),IF($G1363=AU$762,$T1363,""))</f>
        <v>#REF!</v>
      </c>
      <c r="AW1363" s="628"/>
      <c r="AX1363" s="843" t="e">
        <f aca="false">IF($AT$44="region",IF($E1363=AX$762,$S1363,""),IF($G1363=AX$762,$S1363,""))</f>
        <v>#REF!</v>
      </c>
      <c r="AY1363" s="843" t="e">
        <f aca="false">IF($AT$44="Region",IF($E1363=AX$762,$T1363,""),IF($G1363=AX$762,$T1363,""))</f>
        <v>#REF!</v>
      </c>
      <c r="AZ1363" s="628"/>
      <c r="BA1363" s="843" t="e">
        <f aca="false">IF($AT$44="region",IF($E1363=BA$762,$S1363,""),IF($G1363=BA$762,$S1363,""))</f>
        <v>#REF!</v>
      </c>
      <c r="BB1363" s="843" t="e">
        <f aca="false">IF($AT$44="Region",IF($E1363=BA$762,$T1363,""),IF($G1363=BA$762,$T1363,""))</f>
        <v>#REF!</v>
      </c>
      <c r="BC1363" s="628"/>
      <c r="BD1363" s="843" t="e">
        <f aca="false">IF($AT$44="region",IF($E1363=BD$762,$S1363,""),IF($G1363=BD$762,$S1363,""))</f>
        <v>#REF!</v>
      </c>
      <c r="BE1363" s="843" t="e">
        <f aca="false">IF($AT$44="Region",IF($E1363=BD$762,$T1363,""),IF($G1363=BD$762,$T1363,""))</f>
        <v>#REF!</v>
      </c>
      <c r="BF1363" s="628"/>
      <c r="BG1363" s="843" t="e">
        <f aca="false">IF($AT$44="region",IF($E1363=BG$762,$S1363,""),IF($G1363=BG$762,$S1363,""))</f>
        <v>#REF!</v>
      </c>
      <c r="BH1363" s="843" t="e">
        <f aca="false">IF($AT$44="Region",IF($E1363=BG$762,$T1363,""),IF($G1363=BG$762,$T1363,""))</f>
        <v>#REF!</v>
      </c>
      <c r="BI1363" s="628"/>
      <c r="BJ1363" s="843" t="str">
        <f aca="false">IF($E1363=$BJ$47,S1363,"")</f>
        <v/>
      </c>
      <c r="BK1363" s="843" t="str">
        <f aca="false">IF($E1363=$BJ$47,T1363,"")</f>
        <v/>
      </c>
      <c r="BL1363" s="628"/>
      <c r="BM1363" s="843" t="str">
        <f aca="false">IF($E1363=$BM$47,S1363,"")</f>
        <v/>
      </c>
      <c r="BN1363" s="843" t="str">
        <f aca="false">IF($E1363=$BM$47,T1363,"")</f>
        <v/>
      </c>
      <c r="BO1363" s="628"/>
      <c r="BP1363" s="843" t="str">
        <f aca="false">IF($E1363=$BP$47,S1363,"")</f>
        <v/>
      </c>
      <c r="BQ1363" s="843" t="str">
        <f aca="false">IF($E1363=$BP$47,T1363,"")</f>
        <v/>
      </c>
      <c r="BR1363" s="628"/>
      <c r="BS1363" s="843" t="str">
        <f aca="false">IF($E1363=$BS$47,S1363,"")</f>
        <v/>
      </c>
      <c r="BT1363" s="843" t="str">
        <f aca="false">IF($E1363=$BS$47,T1363,"")</f>
        <v/>
      </c>
      <c r="BU1363" s="628"/>
      <c r="BV1363" s="729"/>
    </row>
    <row r="1364" s="667" customFormat="true" ht="15" hidden="false" customHeight="false" outlineLevel="0" collapsed="false">
      <c r="A1364" s="828" t="n">
        <v>8</v>
      </c>
      <c r="B1364" s="829" t="str">
        <f aca="false">CONCATENATE(E1364,": ",C1364)</f>
        <v>: </v>
      </c>
      <c r="C1364" s="830"/>
      <c r="D1364" s="830"/>
      <c r="E1364" s="831"/>
      <c r="F1364" s="830"/>
      <c r="G1364" s="831"/>
      <c r="H1364" s="832"/>
      <c r="I1364" s="830"/>
      <c r="J1364" s="830"/>
      <c r="K1364" s="833"/>
      <c r="L1364" s="834"/>
      <c r="M1364" s="835"/>
      <c r="N1364" s="837"/>
      <c r="O1364" s="837"/>
      <c r="P1364" s="833"/>
      <c r="Q1364" s="838"/>
      <c r="R1364" s="839"/>
      <c r="S1364" s="840" t="str">
        <f aca="false">IF(R1364="Y","",IF(AND(M1364="",K1364=""),"",IF(M1364="",K1364,M1364)))</f>
        <v/>
      </c>
      <c r="T1364" s="841" t="str">
        <f aca="false">IF(S1364="","",IF($S$1385="Y",U1364,IF(S1364&gt;=$S$1377-$AB$35*$S$1381,IF(S1364&lt;=$S$1377+$AB$35*$S$1381,S1364,""),"")))</f>
        <v/>
      </c>
      <c r="U1364" s="840" t="str">
        <f aca="false">IF(R1364="Y","",IF(AND(M1364="",K1364=""),"",IF(M1364="",K1364*O1364,M1364*O1364)))</f>
        <v/>
      </c>
      <c r="V1364" s="842" t="str">
        <f aca="false">IF(AND(N1364="",L1364=""),"",IF(N1364="",L1364,N1364))</f>
        <v/>
      </c>
      <c r="W1364" s="628"/>
      <c r="X1364" s="628"/>
      <c r="Z1364" s="728"/>
      <c r="AP1364" s="729"/>
      <c r="AQ1364" s="628"/>
      <c r="AR1364" s="628"/>
      <c r="AS1364" s="844"/>
      <c r="AT1364" s="628"/>
      <c r="AU1364" s="843" t="e">
        <f aca="false">IF($AT$44="region",IF($E1364=AU$762,$S1364,""),IF($G1364=AU$762,$S1364,""))</f>
        <v>#REF!</v>
      </c>
      <c r="AV1364" s="843" t="e">
        <f aca="false">IF($AT$44="Region",IF($E1364=AU$762,$T1364,""),IF($G1364=AU$762,$T1364,""))</f>
        <v>#REF!</v>
      </c>
      <c r="AW1364" s="628"/>
      <c r="AX1364" s="843" t="e">
        <f aca="false">IF($AT$44="region",IF($E1364=AX$762,$S1364,""),IF($G1364=AX$762,$S1364,""))</f>
        <v>#REF!</v>
      </c>
      <c r="AY1364" s="843" t="e">
        <f aca="false">IF($AT$44="Region",IF($E1364=AX$762,$T1364,""),IF($G1364=AX$762,$T1364,""))</f>
        <v>#REF!</v>
      </c>
      <c r="AZ1364" s="628"/>
      <c r="BA1364" s="843" t="e">
        <f aca="false">IF($AT$44="region",IF($E1364=BA$762,$S1364,""),IF($G1364=BA$762,$S1364,""))</f>
        <v>#REF!</v>
      </c>
      <c r="BB1364" s="843" t="e">
        <f aca="false">IF($AT$44="Region",IF($E1364=BA$762,$T1364,""),IF($G1364=BA$762,$T1364,""))</f>
        <v>#REF!</v>
      </c>
      <c r="BC1364" s="628"/>
      <c r="BD1364" s="843" t="e">
        <f aca="false">IF($AT$44="region",IF($E1364=BD$762,$S1364,""),IF($G1364=BD$762,$S1364,""))</f>
        <v>#REF!</v>
      </c>
      <c r="BE1364" s="843" t="e">
        <f aca="false">IF($AT$44="Region",IF($E1364=BD$762,$T1364,""),IF($G1364=BD$762,$T1364,""))</f>
        <v>#REF!</v>
      </c>
      <c r="BF1364" s="628"/>
      <c r="BG1364" s="843" t="e">
        <f aca="false">IF($AT$44="region",IF($E1364=BG$762,$S1364,""),IF($G1364=BG$762,$S1364,""))</f>
        <v>#REF!</v>
      </c>
      <c r="BH1364" s="843" t="e">
        <f aca="false">IF($AT$44="Region",IF($E1364=BG$762,$T1364,""),IF($G1364=BG$762,$T1364,""))</f>
        <v>#REF!</v>
      </c>
      <c r="BI1364" s="628"/>
      <c r="BJ1364" s="843" t="str">
        <f aca="false">IF($E1364=$BJ$47,S1364,"")</f>
        <v/>
      </c>
      <c r="BK1364" s="843" t="str">
        <f aca="false">IF($E1364=$BJ$47,T1364,"")</f>
        <v/>
      </c>
      <c r="BL1364" s="628"/>
      <c r="BM1364" s="843" t="str">
        <f aca="false">IF($E1364=$BM$47,S1364,"")</f>
        <v/>
      </c>
      <c r="BN1364" s="843" t="str">
        <f aca="false">IF($E1364=$BM$47,T1364,"")</f>
        <v/>
      </c>
      <c r="BO1364" s="628"/>
      <c r="BP1364" s="843" t="str">
        <f aca="false">IF($E1364=$BP$47,S1364,"")</f>
        <v/>
      </c>
      <c r="BQ1364" s="843" t="str">
        <f aca="false">IF($E1364=$BP$47,T1364,"")</f>
        <v/>
      </c>
      <c r="BR1364" s="628"/>
      <c r="BS1364" s="843" t="str">
        <f aca="false">IF($E1364=$BS$47,S1364,"")</f>
        <v/>
      </c>
      <c r="BT1364" s="843" t="str">
        <f aca="false">IF($E1364=$BS$47,T1364,"")</f>
        <v/>
      </c>
      <c r="BU1364" s="628"/>
      <c r="BV1364" s="729"/>
    </row>
    <row r="1365" s="667" customFormat="true" ht="15" hidden="false" customHeight="false" outlineLevel="0" collapsed="false">
      <c r="A1365" s="828" t="n">
        <v>9</v>
      </c>
      <c r="B1365" s="829" t="str">
        <f aca="false">CONCATENATE(E1365,": ",C1365)</f>
        <v>: </v>
      </c>
      <c r="C1365" s="830"/>
      <c r="D1365" s="830"/>
      <c r="E1365" s="831"/>
      <c r="F1365" s="830"/>
      <c r="G1365" s="831"/>
      <c r="H1365" s="832"/>
      <c r="I1365" s="830"/>
      <c r="J1365" s="830"/>
      <c r="K1365" s="833"/>
      <c r="L1365" s="834"/>
      <c r="M1365" s="835"/>
      <c r="N1365" s="837"/>
      <c r="O1365" s="837"/>
      <c r="P1365" s="833"/>
      <c r="Q1365" s="838"/>
      <c r="R1365" s="839"/>
      <c r="S1365" s="840" t="str">
        <f aca="false">IF(R1365="Y","",IF(AND(M1365="",K1365=""),"",IF(M1365="",K1365,M1365)))</f>
        <v/>
      </c>
      <c r="T1365" s="841" t="str">
        <f aca="false">IF(S1365="","",IF($S$1385="Y",U1365,IF(S1365&gt;=$S$1377-$AB$35*$S$1381,IF(S1365&lt;=$S$1377+$AB$35*$S$1381,S1365,""),"")))</f>
        <v/>
      </c>
      <c r="U1365" s="840" t="str">
        <f aca="false">IF(R1365="Y","",IF(AND(M1365="",K1365=""),"",IF(M1365="",K1365*O1365,M1365*O1365)))</f>
        <v/>
      </c>
      <c r="V1365" s="842" t="str">
        <f aca="false">IF(AND(N1365="",L1365=""),"",IF(N1365="",L1365,N1365))</f>
        <v/>
      </c>
      <c r="W1365" s="628"/>
      <c r="X1365" s="628"/>
      <c r="Z1365" s="728"/>
      <c r="AP1365" s="729"/>
      <c r="AQ1365" s="628"/>
      <c r="AR1365" s="628"/>
      <c r="AS1365" s="844"/>
      <c r="AT1365" s="628"/>
      <c r="AU1365" s="843" t="e">
        <f aca="false">IF($AT$44="region",IF($E1365=AU$762,$S1365,""),IF($G1365=AU$762,$S1365,""))</f>
        <v>#REF!</v>
      </c>
      <c r="AV1365" s="843" t="e">
        <f aca="false">IF($AT$44="Region",IF($E1365=AU$762,$T1365,""),IF($G1365=AU$762,$T1365,""))</f>
        <v>#REF!</v>
      </c>
      <c r="AW1365" s="628"/>
      <c r="AX1365" s="843" t="e">
        <f aca="false">IF($AT$44="region",IF($E1365=AX$762,$S1365,""),IF($G1365=AX$762,$S1365,""))</f>
        <v>#REF!</v>
      </c>
      <c r="AY1365" s="843" t="e">
        <f aca="false">IF($AT$44="Region",IF($E1365=AX$762,$T1365,""),IF($G1365=AX$762,$T1365,""))</f>
        <v>#REF!</v>
      </c>
      <c r="AZ1365" s="628"/>
      <c r="BA1365" s="843" t="e">
        <f aca="false">IF($AT$44="region",IF($E1365=BA$762,$S1365,""),IF($G1365=BA$762,$S1365,""))</f>
        <v>#REF!</v>
      </c>
      <c r="BB1365" s="843" t="e">
        <f aca="false">IF($AT$44="Region",IF($E1365=BA$762,$T1365,""),IF($G1365=BA$762,$T1365,""))</f>
        <v>#REF!</v>
      </c>
      <c r="BC1365" s="628"/>
      <c r="BD1365" s="843" t="e">
        <f aca="false">IF($AT$44="region",IF($E1365=BD$762,$S1365,""),IF($G1365=BD$762,$S1365,""))</f>
        <v>#REF!</v>
      </c>
      <c r="BE1365" s="843" t="e">
        <f aca="false">IF($AT$44="Region",IF($E1365=BD$762,$T1365,""),IF($G1365=BD$762,$T1365,""))</f>
        <v>#REF!</v>
      </c>
      <c r="BF1365" s="628"/>
      <c r="BG1365" s="843" t="e">
        <f aca="false">IF($AT$44="region",IF($E1365=BG$762,$S1365,""),IF($G1365=BG$762,$S1365,""))</f>
        <v>#REF!</v>
      </c>
      <c r="BH1365" s="843" t="e">
        <f aca="false">IF($AT$44="Region",IF($E1365=BG$762,$T1365,""),IF($G1365=BG$762,$T1365,""))</f>
        <v>#REF!</v>
      </c>
      <c r="BI1365" s="628"/>
      <c r="BJ1365" s="843" t="str">
        <f aca="false">IF($E1365=$BJ$47,S1365,"")</f>
        <v/>
      </c>
      <c r="BK1365" s="843" t="str">
        <f aca="false">IF($E1365=$BJ$47,T1365,"")</f>
        <v/>
      </c>
      <c r="BL1365" s="628"/>
      <c r="BM1365" s="843" t="str">
        <f aca="false">IF($E1365=$BM$47,S1365,"")</f>
        <v/>
      </c>
      <c r="BN1365" s="843" t="str">
        <f aca="false">IF($E1365=$BM$47,T1365,"")</f>
        <v/>
      </c>
      <c r="BO1365" s="628"/>
      <c r="BP1365" s="843" t="str">
        <f aca="false">IF($E1365=$BP$47,S1365,"")</f>
        <v/>
      </c>
      <c r="BQ1365" s="843" t="str">
        <f aca="false">IF($E1365=$BP$47,T1365,"")</f>
        <v/>
      </c>
      <c r="BR1365" s="628"/>
      <c r="BS1365" s="843" t="str">
        <f aca="false">IF($E1365=$BS$47,S1365,"")</f>
        <v/>
      </c>
      <c r="BT1365" s="843" t="str">
        <f aca="false">IF($E1365=$BS$47,T1365,"")</f>
        <v/>
      </c>
      <c r="BU1365" s="628"/>
      <c r="BV1365" s="729"/>
    </row>
    <row r="1366" s="667" customFormat="true" ht="15" hidden="false" customHeight="false" outlineLevel="0" collapsed="false">
      <c r="A1366" s="828" t="n">
        <v>10</v>
      </c>
      <c r="B1366" s="829" t="str">
        <f aca="false">CONCATENATE(E1366,": ",C1366)</f>
        <v>: </v>
      </c>
      <c r="C1366" s="830"/>
      <c r="D1366" s="830"/>
      <c r="E1366" s="831"/>
      <c r="F1366" s="830"/>
      <c r="G1366" s="831"/>
      <c r="H1366" s="832"/>
      <c r="I1366" s="830"/>
      <c r="J1366" s="830"/>
      <c r="K1366" s="833"/>
      <c r="L1366" s="834"/>
      <c r="M1366" s="835"/>
      <c r="N1366" s="837"/>
      <c r="O1366" s="837"/>
      <c r="P1366" s="833"/>
      <c r="Q1366" s="838"/>
      <c r="R1366" s="839"/>
      <c r="S1366" s="840" t="str">
        <f aca="false">IF(R1366="Y","",IF(AND(M1366="",K1366=""),"",IF(M1366="",K1366,M1366)))</f>
        <v/>
      </c>
      <c r="T1366" s="841" t="str">
        <f aca="false">IF(S1366="","",IF($S$1385="Y",U1366,IF(S1366&gt;=$S$1377-$AB$35*$S$1381,IF(S1366&lt;=$S$1377+$AB$35*$S$1381,S1366,""),"")))</f>
        <v/>
      </c>
      <c r="U1366" s="840" t="str">
        <f aca="false">IF(R1366="Y","",IF(AND(M1366="",K1366=""),"",IF(M1366="",K1366*O1366,M1366*O1366)))</f>
        <v/>
      </c>
      <c r="V1366" s="842" t="str">
        <f aca="false">IF(AND(N1366="",L1366=""),"",IF(N1366="",L1366,N1366))</f>
        <v/>
      </c>
      <c r="W1366" s="628"/>
      <c r="X1366" s="628"/>
      <c r="Z1366" s="728"/>
      <c r="AP1366" s="729"/>
      <c r="AQ1366" s="628"/>
      <c r="AR1366" s="628"/>
      <c r="AS1366" s="844"/>
      <c r="AT1366" s="628"/>
      <c r="AU1366" s="843" t="e">
        <f aca="false">IF($AT$44="region",IF($E1366=AU$762,$S1366,""),IF($G1366=AU$762,$S1366,""))</f>
        <v>#REF!</v>
      </c>
      <c r="AV1366" s="843" t="e">
        <f aca="false">IF($AT$44="Region",IF($E1366=AU$762,$T1366,""),IF($G1366=AU$762,$T1366,""))</f>
        <v>#REF!</v>
      </c>
      <c r="AW1366" s="628"/>
      <c r="AX1366" s="843" t="e">
        <f aca="false">IF($AT$44="region",IF($E1366=AX$762,$S1366,""),IF($G1366=AX$762,$S1366,""))</f>
        <v>#REF!</v>
      </c>
      <c r="AY1366" s="843" t="e">
        <f aca="false">IF($AT$44="Region",IF($E1366=AX$762,$T1366,""),IF($G1366=AX$762,$T1366,""))</f>
        <v>#REF!</v>
      </c>
      <c r="AZ1366" s="628"/>
      <c r="BA1366" s="843" t="e">
        <f aca="false">IF($AT$44="region",IF($E1366=BA$762,$S1366,""),IF($G1366=BA$762,$S1366,""))</f>
        <v>#REF!</v>
      </c>
      <c r="BB1366" s="843" t="e">
        <f aca="false">IF($AT$44="Region",IF($E1366=BA$762,$T1366,""),IF($G1366=BA$762,$T1366,""))</f>
        <v>#REF!</v>
      </c>
      <c r="BC1366" s="628"/>
      <c r="BD1366" s="843" t="e">
        <f aca="false">IF($AT$44="region",IF($E1366=BD$762,$S1366,""),IF($G1366=BD$762,$S1366,""))</f>
        <v>#REF!</v>
      </c>
      <c r="BE1366" s="843" t="e">
        <f aca="false">IF($AT$44="Region",IF($E1366=BD$762,$T1366,""),IF($G1366=BD$762,$T1366,""))</f>
        <v>#REF!</v>
      </c>
      <c r="BF1366" s="628"/>
      <c r="BG1366" s="843" t="e">
        <f aca="false">IF($AT$44="region",IF($E1366=BG$762,$S1366,""),IF($G1366=BG$762,$S1366,""))</f>
        <v>#REF!</v>
      </c>
      <c r="BH1366" s="843" t="e">
        <f aca="false">IF($AT$44="Region",IF($E1366=BG$762,$T1366,""),IF($G1366=BG$762,$T1366,""))</f>
        <v>#REF!</v>
      </c>
      <c r="BI1366" s="628"/>
      <c r="BJ1366" s="843" t="str">
        <f aca="false">IF($E1366=$BJ$47,S1366,"")</f>
        <v/>
      </c>
      <c r="BK1366" s="843" t="str">
        <f aca="false">IF($E1366=$BJ$47,T1366,"")</f>
        <v/>
      </c>
      <c r="BL1366" s="628"/>
      <c r="BM1366" s="843" t="str">
        <f aca="false">IF($E1366=$BM$47,S1366,"")</f>
        <v/>
      </c>
      <c r="BN1366" s="843" t="str">
        <f aca="false">IF($E1366=$BM$47,T1366,"")</f>
        <v/>
      </c>
      <c r="BO1366" s="628"/>
      <c r="BP1366" s="843" t="str">
        <f aca="false">IF($E1366=$BP$47,S1366,"")</f>
        <v/>
      </c>
      <c r="BQ1366" s="843" t="str">
        <f aca="false">IF($E1366=$BP$47,T1366,"")</f>
        <v/>
      </c>
      <c r="BR1366" s="628"/>
      <c r="BS1366" s="843" t="str">
        <f aca="false">IF($E1366=$BS$47,S1366,"")</f>
        <v/>
      </c>
      <c r="BT1366" s="843" t="str">
        <f aca="false">IF($E1366=$BS$47,T1366,"")</f>
        <v/>
      </c>
      <c r="BU1366" s="628"/>
      <c r="BV1366" s="729"/>
    </row>
    <row r="1367" s="667" customFormat="true" ht="15" hidden="false" customHeight="false" outlineLevel="0" collapsed="false">
      <c r="A1367" s="828" t="n">
        <v>11</v>
      </c>
      <c r="B1367" s="829" t="str">
        <f aca="false">CONCATENATE(E1367,": ",C1367)</f>
        <v>: </v>
      </c>
      <c r="C1367" s="830"/>
      <c r="D1367" s="830"/>
      <c r="E1367" s="831"/>
      <c r="F1367" s="830"/>
      <c r="G1367" s="831"/>
      <c r="H1367" s="832"/>
      <c r="I1367" s="830"/>
      <c r="J1367" s="830"/>
      <c r="K1367" s="833"/>
      <c r="L1367" s="834"/>
      <c r="M1367" s="835"/>
      <c r="N1367" s="837"/>
      <c r="O1367" s="837"/>
      <c r="P1367" s="833"/>
      <c r="Q1367" s="838"/>
      <c r="R1367" s="839"/>
      <c r="S1367" s="840" t="str">
        <f aca="false">IF(R1367="Y","",IF(AND(M1367="",K1367=""),"",IF(M1367="",K1367,M1367)))</f>
        <v/>
      </c>
      <c r="T1367" s="841" t="str">
        <f aca="false">IF(S1367="","",IF($S$1385="Y",U1367,IF(S1367&gt;=$S$1377-$AB$35*$S$1381,IF(S1367&lt;=$S$1377+$AB$35*$S$1381,S1367,""),"")))</f>
        <v/>
      </c>
      <c r="U1367" s="840" t="str">
        <f aca="false">IF(R1367="Y","",IF(AND(M1367="",K1367=""),"",IF(M1367="",K1367*O1367,M1367*O1367)))</f>
        <v/>
      </c>
      <c r="V1367" s="842" t="str">
        <f aca="false">IF(AND(N1367="",L1367=""),"",IF(N1367="",L1367,N1367))</f>
        <v/>
      </c>
      <c r="W1367" s="628"/>
      <c r="X1367" s="628"/>
      <c r="Z1367" s="728"/>
      <c r="AP1367" s="729"/>
      <c r="AQ1367" s="628"/>
      <c r="AR1367" s="628"/>
      <c r="AS1367" s="844"/>
      <c r="AT1367" s="628"/>
      <c r="AU1367" s="843" t="e">
        <f aca="false">IF($AT$44="region",IF($E1367=AU$762,$S1367,""),IF($G1367=AU$762,$S1367,""))</f>
        <v>#REF!</v>
      </c>
      <c r="AV1367" s="843" t="e">
        <f aca="false">IF($AT$44="Region",IF($E1367=AU$762,$T1367,""),IF($G1367=AU$762,$T1367,""))</f>
        <v>#REF!</v>
      </c>
      <c r="AW1367" s="628"/>
      <c r="AX1367" s="843" t="e">
        <f aca="false">IF($AT$44="region",IF($E1367=AX$762,$S1367,""),IF($G1367=AX$762,$S1367,""))</f>
        <v>#REF!</v>
      </c>
      <c r="AY1367" s="843" t="e">
        <f aca="false">IF($AT$44="Region",IF($E1367=AX$762,$T1367,""),IF($G1367=AX$762,$T1367,""))</f>
        <v>#REF!</v>
      </c>
      <c r="AZ1367" s="628"/>
      <c r="BA1367" s="843" t="e">
        <f aca="false">IF($AT$44="region",IF($E1367=BA$762,$S1367,""),IF($G1367=BA$762,$S1367,""))</f>
        <v>#REF!</v>
      </c>
      <c r="BB1367" s="843" t="e">
        <f aca="false">IF($AT$44="Region",IF($E1367=BA$762,$T1367,""),IF($G1367=BA$762,$T1367,""))</f>
        <v>#REF!</v>
      </c>
      <c r="BC1367" s="628"/>
      <c r="BD1367" s="843" t="e">
        <f aca="false">IF($AT$44="region",IF($E1367=BD$762,$S1367,""),IF($G1367=BD$762,$S1367,""))</f>
        <v>#REF!</v>
      </c>
      <c r="BE1367" s="843" t="e">
        <f aca="false">IF($AT$44="Region",IF($E1367=BD$762,$T1367,""),IF($G1367=BD$762,$T1367,""))</f>
        <v>#REF!</v>
      </c>
      <c r="BF1367" s="628"/>
      <c r="BG1367" s="843" t="e">
        <f aca="false">IF($AT$44="region",IF($E1367=BG$762,$S1367,""),IF($G1367=BG$762,$S1367,""))</f>
        <v>#REF!</v>
      </c>
      <c r="BH1367" s="843" t="e">
        <f aca="false">IF($AT$44="Region",IF($E1367=BG$762,$T1367,""),IF($G1367=BG$762,$T1367,""))</f>
        <v>#REF!</v>
      </c>
      <c r="BI1367" s="628"/>
      <c r="BJ1367" s="843" t="str">
        <f aca="false">IF($E1367=$BJ$47,S1367,"")</f>
        <v/>
      </c>
      <c r="BK1367" s="843" t="str">
        <f aca="false">IF($E1367=$BJ$47,T1367,"")</f>
        <v/>
      </c>
      <c r="BL1367" s="628"/>
      <c r="BM1367" s="843" t="str">
        <f aca="false">IF($E1367=$BM$47,S1367,"")</f>
        <v/>
      </c>
      <c r="BN1367" s="843" t="str">
        <f aca="false">IF($E1367=$BM$47,T1367,"")</f>
        <v/>
      </c>
      <c r="BO1367" s="628"/>
      <c r="BP1367" s="843" t="str">
        <f aca="false">IF($E1367=$BP$47,S1367,"")</f>
        <v/>
      </c>
      <c r="BQ1367" s="843" t="str">
        <f aca="false">IF($E1367=$BP$47,T1367,"")</f>
        <v/>
      </c>
      <c r="BR1367" s="628"/>
      <c r="BS1367" s="843" t="str">
        <f aca="false">IF($E1367=$BS$47,S1367,"")</f>
        <v/>
      </c>
      <c r="BT1367" s="843" t="str">
        <f aca="false">IF($E1367=$BS$47,T1367,"")</f>
        <v/>
      </c>
      <c r="BU1367" s="628"/>
      <c r="BV1367" s="729"/>
    </row>
    <row r="1368" s="667" customFormat="true" ht="15" hidden="false" customHeight="false" outlineLevel="0" collapsed="false">
      <c r="A1368" s="828" t="n">
        <v>12</v>
      </c>
      <c r="B1368" s="829" t="str">
        <f aca="false">CONCATENATE(E1368,": ",C1368)</f>
        <v>: </v>
      </c>
      <c r="C1368" s="830"/>
      <c r="D1368" s="830"/>
      <c r="E1368" s="831"/>
      <c r="F1368" s="830"/>
      <c r="G1368" s="831"/>
      <c r="H1368" s="832"/>
      <c r="I1368" s="830"/>
      <c r="J1368" s="830"/>
      <c r="K1368" s="833"/>
      <c r="L1368" s="834"/>
      <c r="M1368" s="835"/>
      <c r="N1368" s="837"/>
      <c r="O1368" s="837"/>
      <c r="P1368" s="833"/>
      <c r="Q1368" s="838"/>
      <c r="R1368" s="839"/>
      <c r="S1368" s="840" t="str">
        <f aca="false">IF(R1368="Y","",IF(AND(M1368="",K1368=""),"",IF(M1368="",K1368,M1368)))</f>
        <v/>
      </c>
      <c r="T1368" s="841" t="str">
        <f aca="false">IF(S1368="","",IF($S$1385="Y",U1368,IF(S1368&gt;=$S$1377-$AB$35*$S$1381,IF(S1368&lt;=$S$1377+$AB$35*$S$1381,S1368,""),"")))</f>
        <v/>
      </c>
      <c r="U1368" s="840" t="str">
        <f aca="false">IF(R1368="Y","",IF(AND(M1368="",K1368=""),"",IF(M1368="",K1368*O1368,M1368*O1368)))</f>
        <v/>
      </c>
      <c r="V1368" s="842" t="str">
        <f aca="false">IF(AND(N1368="",L1368=""),"",IF(N1368="",L1368,N1368))</f>
        <v/>
      </c>
      <c r="W1368" s="628"/>
      <c r="X1368" s="628"/>
      <c r="Z1368" s="728"/>
      <c r="AP1368" s="729"/>
      <c r="AQ1368" s="628"/>
      <c r="AR1368" s="628"/>
      <c r="AS1368" s="844"/>
      <c r="AT1368" s="628"/>
      <c r="AU1368" s="843" t="e">
        <f aca="false">IF($AT$44="region",IF($E1368=AU$762,$S1368,""),IF($G1368=AU$762,$S1368,""))</f>
        <v>#REF!</v>
      </c>
      <c r="AV1368" s="843" t="e">
        <f aca="false">IF($AT$44="Region",IF($E1368=AU$762,$T1368,""),IF($G1368=AU$762,$T1368,""))</f>
        <v>#REF!</v>
      </c>
      <c r="AW1368" s="628"/>
      <c r="AX1368" s="843" t="e">
        <f aca="false">IF($AT$44="region",IF($E1368=AX$762,$S1368,""),IF($G1368=AX$762,$S1368,""))</f>
        <v>#REF!</v>
      </c>
      <c r="AY1368" s="843" t="e">
        <f aca="false">IF($AT$44="Region",IF($E1368=AX$762,$T1368,""),IF($G1368=AX$762,$T1368,""))</f>
        <v>#REF!</v>
      </c>
      <c r="AZ1368" s="628"/>
      <c r="BA1368" s="843" t="e">
        <f aca="false">IF($AT$44="region",IF($E1368=BA$762,$S1368,""),IF($G1368=BA$762,$S1368,""))</f>
        <v>#REF!</v>
      </c>
      <c r="BB1368" s="843" t="e">
        <f aca="false">IF($AT$44="Region",IF($E1368=BA$762,$T1368,""),IF($G1368=BA$762,$T1368,""))</f>
        <v>#REF!</v>
      </c>
      <c r="BC1368" s="628"/>
      <c r="BD1368" s="843" t="e">
        <f aca="false">IF($AT$44="region",IF($E1368=BD$762,$S1368,""),IF($G1368=BD$762,$S1368,""))</f>
        <v>#REF!</v>
      </c>
      <c r="BE1368" s="843" t="e">
        <f aca="false">IF($AT$44="Region",IF($E1368=BD$762,$T1368,""),IF($G1368=BD$762,$T1368,""))</f>
        <v>#REF!</v>
      </c>
      <c r="BF1368" s="628"/>
      <c r="BG1368" s="843" t="e">
        <f aca="false">IF($AT$44="region",IF($E1368=BG$762,$S1368,""),IF($G1368=BG$762,$S1368,""))</f>
        <v>#REF!</v>
      </c>
      <c r="BH1368" s="843" t="e">
        <f aca="false">IF($AT$44="Region",IF($E1368=BG$762,$T1368,""),IF($G1368=BG$762,$T1368,""))</f>
        <v>#REF!</v>
      </c>
      <c r="BI1368" s="628"/>
      <c r="BJ1368" s="843" t="str">
        <f aca="false">IF($E1368=$BJ$47,S1368,"")</f>
        <v/>
      </c>
      <c r="BK1368" s="843" t="str">
        <f aca="false">IF($E1368=$BJ$47,T1368,"")</f>
        <v/>
      </c>
      <c r="BL1368" s="628"/>
      <c r="BM1368" s="843" t="str">
        <f aca="false">IF($E1368=$BM$47,S1368,"")</f>
        <v/>
      </c>
      <c r="BN1368" s="843" t="str">
        <f aca="false">IF($E1368=$BM$47,T1368,"")</f>
        <v/>
      </c>
      <c r="BO1368" s="628"/>
      <c r="BP1368" s="843" t="str">
        <f aca="false">IF($E1368=$BP$47,S1368,"")</f>
        <v/>
      </c>
      <c r="BQ1368" s="843" t="str">
        <f aca="false">IF($E1368=$BP$47,T1368,"")</f>
        <v/>
      </c>
      <c r="BR1368" s="628"/>
      <c r="BS1368" s="843" t="str">
        <f aca="false">IF($E1368=$BS$47,S1368,"")</f>
        <v/>
      </c>
      <c r="BT1368" s="843" t="str">
        <f aca="false">IF($E1368=$BS$47,T1368,"")</f>
        <v/>
      </c>
      <c r="BU1368" s="628"/>
      <c r="BV1368" s="729"/>
    </row>
    <row r="1369" s="667" customFormat="true" ht="15" hidden="false" customHeight="false" outlineLevel="0" collapsed="false">
      <c r="A1369" s="828" t="n">
        <v>13</v>
      </c>
      <c r="B1369" s="829" t="str">
        <f aca="false">CONCATENATE(E1369,": ",C1369)</f>
        <v>: </v>
      </c>
      <c r="C1369" s="830"/>
      <c r="D1369" s="830"/>
      <c r="E1369" s="831"/>
      <c r="F1369" s="830"/>
      <c r="G1369" s="831"/>
      <c r="H1369" s="832"/>
      <c r="I1369" s="830"/>
      <c r="J1369" s="830"/>
      <c r="K1369" s="833"/>
      <c r="L1369" s="834"/>
      <c r="M1369" s="833"/>
      <c r="N1369" s="837"/>
      <c r="O1369" s="837"/>
      <c r="P1369" s="833"/>
      <c r="Q1369" s="838"/>
      <c r="R1369" s="839"/>
      <c r="S1369" s="840" t="str">
        <f aca="false">IF(R1369="Y","",IF(AND(M1369="",K1369=""),"",IF(M1369="",K1369,M1369)))</f>
        <v/>
      </c>
      <c r="T1369" s="841" t="str">
        <f aca="false">IF(S1369="","",IF($S$1385="Y",U1369,IF(S1369&gt;=$S$1377-$AB$35*$S$1381,IF(S1369&lt;=$S$1377+$AB$35*$S$1381,S1369,""),"")))</f>
        <v/>
      </c>
      <c r="U1369" s="840" t="str">
        <f aca="false">IF(R1369="Y","",IF(AND(M1369="",K1369=""),"",IF(M1369="",K1369*O1369,M1369*O1369)))</f>
        <v/>
      </c>
      <c r="V1369" s="842" t="str">
        <f aca="false">IF(AND(N1369="",L1369=""),"",IF(N1369="",L1369,N1369))</f>
        <v/>
      </c>
      <c r="W1369" s="628"/>
      <c r="X1369" s="628"/>
      <c r="Z1369" s="728"/>
      <c r="AP1369" s="729"/>
      <c r="AQ1369" s="628"/>
      <c r="AR1369" s="628"/>
      <c r="AS1369" s="844"/>
      <c r="AT1369" s="628"/>
      <c r="AU1369" s="843" t="e">
        <f aca="false">IF($AT$44="region",IF($E1369=AU$762,$S1369,""),IF($G1369=AU$762,$S1369,""))</f>
        <v>#REF!</v>
      </c>
      <c r="AV1369" s="843" t="e">
        <f aca="false">IF($AT$44="Region",IF($E1369=AU$762,$T1369,""),IF($G1369=AU$762,$T1369,""))</f>
        <v>#REF!</v>
      </c>
      <c r="AW1369" s="628"/>
      <c r="AX1369" s="843" t="e">
        <f aca="false">IF($AT$44="region",IF($E1369=AX$762,$S1369,""),IF($G1369=AX$762,$S1369,""))</f>
        <v>#REF!</v>
      </c>
      <c r="AY1369" s="843" t="e">
        <f aca="false">IF($AT$44="Region",IF($E1369=AX$762,$T1369,""),IF($G1369=AX$762,$T1369,""))</f>
        <v>#REF!</v>
      </c>
      <c r="AZ1369" s="628"/>
      <c r="BA1369" s="843" t="e">
        <f aca="false">IF($AT$44="region",IF($E1369=BA$762,$S1369,""),IF($G1369=BA$762,$S1369,""))</f>
        <v>#REF!</v>
      </c>
      <c r="BB1369" s="843" t="e">
        <f aca="false">IF($AT$44="Region",IF($E1369=BA$762,$T1369,""),IF($G1369=BA$762,$T1369,""))</f>
        <v>#REF!</v>
      </c>
      <c r="BC1369" s="628"/>
      <c r="BD1369" s="843" t="e">
        <f aca="false">IF($AT$44="region",IF($E1369=BD$762,$S1369,""),IF($G1369=BD$762,$S1369,""))</f>
        <v>#REF!</v>
      </c>
      <c r="BE1369" s="843" t="e">
        <f aca="false">IF($AT$44="Region",IF($E1369=BD$762,$T1369,""),IF($G1369=BD$762,$T1369,""))</f>
        <v>#REF!</v>
      </c>
      <c r="BF1369" s="628"/>
      <c r="BG1369" s="843" t="e">
        <f aca="false">IF($AT$44="region",IF($E1369=BG$762,$S1369,""),IF($G1369=BG$762,$S1369,""))</f>
        <v>#REF!</v>
      </c>
      <c r="BH1369" s="843" t="e">
        <f aca="false">IF($AT$44="Region",IF($E1369=BG$762,$T1369,""),IF($G1369=BG$762,$T1369,""))</f>
        <v>#REF!</v>
      </c>
      <c r="BI1369" s="628"/>
      <c r="BJ1369" s="843" t="str">
        <f aca="false">IF($E1369=$BJ$47,S1369,"")</f>
        <v/>
      </c>
      <c r="BK1369" s="843" t="str">
        <f aca="false">IF($E1369=$BJ$47,T1369,"")</f>
        <v/>
      </c>
      <c r="BL1369" s="628"/>
      <c r="BM1369" s="843" t="str">
        <f aca="false">IF($E1369=$BM$47,S1369,"")</f>
        <v/>
      </c>
      <c r="BN1369" s="843" t="str">
        <f aca="false">IF($E1369=$BM$47,T1369,"")</f>
        <v/>
      </c>
      <c r="BO1369" s="628"/>
      <c r="BP1369" s="843" t="str">
        <f aca="false">IF($E1369=$BP$47,S1369,"")</f>
        <v/>
      </c>
      <c r="BQ1369" s="843" t="str">
        <f aca="false">IF($E1369=$BP$47,T1369,"")</f>
        <v/>
      </c>
      <c r="BR1369" s="628"/>
      <c r="BS1369" s="843" t="str">
        <f aca="false">IF($E1369=$BS$47,S1369,"")</f>
        <v/>
      </c>
      <c r="BT1369" s="843" t="str">
        <f aca="false">IF($E1369=$BS$47,T1369,"")</f>
        <v/>
      </c>
      <c r="BU1369" s="628"/>
      <c r="BV1369" s="729"/>
    </row>
    <row r="1370" s="667" customFormat="true" ht="15" hidden="false" customHeight="false" outlineLevel="0" collapsed="false">
      <c r="A1370" s="828" t="n">
        <v>14</v>
      </c>
      <c r="B1370" s="829" t="str">
        <f aca="false">CONCATENATE(E1370,": ",C1370)</f>
        <v>: </v>
      </c>
      <c r="C1370" s="830"/>
      <c r="D1370" s="830"/>
      <c r="E1370" s="831"/>
      <c r="F1370" s="830"/>
      <c r="G1370" s="831"/>
      <c r="H1370" s="832"/>
      <c r="I1370" s="830"/>
      <c r="J1370" s="830"/>
      <c r="K1370" s="833"/>
      <c r="L1370" s="834"/>
      <c r="M1370" s="833"/>
      <c r="N1370" s="837"/>
      <c r="O1370" s="837"/>
      <c r="P1370" s="833"/>
      <c r="Q1370" s="838"/>
      <c r="R1370" s="839"/>
      <c r="S1370" s="840" t="str">
        <f aca="false">IF(R1370="Y","",IF(AND(M1370="",K1370=""),"",IF(M1370="",K1370,M1370)))</f>
        <v/>
      </c>
      <c r="T1370" s="841" t="str">
        <f aca="false">IF(S1370="","",IF($S$1385="Y",U1370,IF(S1370&gt;=$S$1377-$AB$35*$S$1381,IF(S1370&lt;=$S$1377+$AB$35*$S$1381,S1370,""),"")))</f>
        <v/>
      </c>
      <c r="U1370" s="840" t="str">
        <f aca="false">IF(R1370="Y","",IF(AND(M1370="",K1370=""),"",IF(M1370="",K1370*O1370,M1370*O1370)))</f>
        <v/>
      </c>
      <c r="V1370" s="842" t="str">
        <f aca="false">IF(AND(N1370="",L1370=""),"",IF(N1370="",L1370,N1370))</f>
        <v/>
      </c>
      <c r="W1370" s="628"/>
      <c r="X1370" s="628"/>
      <c r="Z1370" s="728"/>
      <c r="AP1370" s="729"/>
      <c r="AQ1370" s="628"/>
      <c r="AR1370" s="628"/>
      <c r="AS1370" s="844"/>
      <c r="AT1370" s="628"/>
      <c r="AU1370" s="843" t="e">
        <f aca="false">IF($AT$44="region",IF($E1370=AU$762,$S1370,""),IF($G1370=AU$762,$S1370,""))</f>
        <v>#REF!</v>
      </c>
      <c r="AV1370" s="843" t="e">
        <f aca="false">IF($AT$44="Region",IF($E1370=AU$762,$T1370,""),IF($G1370=AU$762,$T1370,""))</f>
        <v>#REF!</v>
      </c>
      <c r="AW1370" s="628"/>
      <c r="AX1370" s="843" t="e">
        <f aca="false">IF($AT$44="region",IF($E1370=AX$762,$S1370,""),IF($G1370=AX$762,$S1370,""))</f>
        <v>#REF!</v>
      </c>
      <c r="AY1370" s="843" t="e">
        <f aca="false">IF($AT$44="Region",IF($E1370=AX$762,$T1370,""),IF($G1370=AX$762,$T1370,""))</f>
        <v>#REF!</v>
      </c>
      <c r="AZ1370" s="628"/>
      <c r="BA1370" s="843" t="e">
        <f aca="false">IF($AT$44="region",IF($E1370=BA$762,$S1370,""),IF($G1370=BA$762,$S1370,""))</f>
        <v>#REF!</v>
      </c>
      <c r="BB1370" s="843" t="e">
        <f aca="false">IF($AT$44="Region",IF($E1370=BA$762,$T1370,""),IF($G1370=BA$762,$T1370,""))</f>
        <v>#REF!</v>
      </c>
      <c r="BC1370" s="628"/>
      <c r="BD1370" s="843" t="e">
        <f aca="false">IF($AT$44="region",IF($E1370=BD$762,$S1370,""),IF($G1370=BD$762,$S1370,""))</f>
        <v>#REF!</v>
      </c>
      <c r="BE1370" s="843" t="e">
        <f aca="false">IF($AT$44="Region",IF($E1370=BD$762,$T1370,""),IF($G1370=BD$762,$T1370,""))</f>
        <v>#REF!</v>
      </c>
      <c r="BF1370" s="628"/>
      <c r="BG1370" s="843" t="e">
        <f aca="false">IF($AT$44="region",IF($E1370=BG$762,$S1370,""),IF($G1370=BG$762,$S1370,""))</f>
        <v>#REF!</v>
      </c>
      <c r="BH1370" s="843" t="e">
        <f aca="false">IF($AT$44="Region",IF($E1370=BG$762,$T1370,""),IF($G1370=BG$762,$T1370,""))</f>
        <v>#REF!</v>
      </c>
      <c r="BI1370" s="628"/>
      <c r="BJ1370" s="843" t="str">
        <f aca="false">IF($E1370=$BJ$47,S1370,"")</f>
        <v/>
      </c>
      <c r="BK1370" s="843" t="str">
        <f aca="false">IF($E1370=$BJ$47,T1370,"")</f>
        <v/>
      </c>
      <c r="BL1370" s="628"/>
      <c r="BM1370" s="843" t="str">
        <f aca="false">IF($E1370=$BM$47,S1370,"")</f>
        <v/>
      </c>
      <c r="BN1370" s="843" t="str">
        <f aca="false">IF($E1370=$BM$47,T1370,"")</f>
        <v/>
      </c>
      <c r="BO1370" s="628"/>
      <c r="BP1370" s="843" t="str">
        <f aca="false">IF($E1370=$BP$47,S1370,"")</f>
        <v/>
      </c>
      <c r="BQ1370" s="843" t="str">
        <f aca="false">IF($E1370=$BP$47,T1370,"")</f>
        <v/>
      </c>
      <c r="BR1370" s="628"/>
      <c r="BS1370" s="843" t="str">
        <f aca="false">IF($E1370=$BS$47,S1370,"")</f>
        <v/>
      </c>
      <c r="BT1370" s="843" t="str">
        <f aca="false">IF($E1370=$BS$47,T1370,"")</f>
        <v/>
      </c>
      <c r="BU1370" s="628"/>
      <c r="BV1370" s="729"/>
    </row>
    <row r="1371" s="667" customFormat="true" ht="15" hidden="false" customHeight="false" outlineLevel="0" collapsed="false">
      <c r="A1371" s="828" t="n">
        <v>15</v>
      </c>
      <c r="B1371" s="829" t="str">
        <f aca="false">CONCATENATE(E1371,": ",C1371)</f>
        <v>: </v>
      </c>
      <c r="C1371" s="830"/>
      <c r="D1371" s="830"/>
      <c r="E1371" s="831"/>
      <c r="F1371" s="830"/>
      <c r="G1371" s="831"/>
      <c r="H1371" s="832"/>
      <c r="I1371" s="830"/>
      <c r="J1371" s="830"/>
      <c r="K1371" s="833"/>
      <c r="L1371" s="834"/>
      <c r="M1371" s="833"/>
      <c r="N1371" s="837"/>
      <c r="O1371" s="837"/>
      <c r="P1371" s="833"/>
      <c r="Q1371" s="838"/>
      <c r="R1371" s="839"/>
      <c r="S1371" s="840" t="str">
        <f aca="false">IF(R1371="Y","",IF(AND(M1371="",K1371=""),"",IF(M1371="",K1371,M1371)))</f>
        <v/>
      </c>
      <c r="T1371" s="841" t="str">
        <f aca="false">IF(S1371="","",IF($S$1385="Y",U1371,IF(S1371&gt;=$S$1377-$AB$35*$S$1381,IF(S1371&lt;=$S$1377+$AB$35*$S$1381,S1371,""),"")))</f>
        <v/>
      </c>
      <c r="U1371" s="840" t="str">
        <f aca="false">IF(R1371="Y","",IF(AND(M1371="",K1371=""),"",IF(M1371="",K1371*O1371,M1371*O1371)))</f>
        <v/>
      </c>
      <c r="V1371" s="842" t="str">
        <f aca="false">IF(AND(N1371="",L1371=""),"",IF(N1371="",L1371,N1371))</f>
        <v/>
      </c>
      <c r="W1371" s="628"/>
      <c r="X1371" s="628"/>
      <c r="Z1371" s="728"/>
      <c r="AP1371" s="729"/>
      <c r="AQ1371" s="628"/>
      <c r="AR1371" s="628"/>
      <c r="AS1371" s="844"/>
      <c r="AT1371" s="628"/>
      <c r="AU1371" s="843" t="e">
        <f aca="false">IF($AT$44="region",IF($E1371=AU$762,$S1371,""),IF($G1371=AU$762,$S1371,""))</f>
        <v>#REF!</v>
      </c>
      <c r="AV1371" s="843" t="e">
        <f aca="false">IF($AT$44="Region",IF($E1371=AU$762,$T1371,""),IF($G1371=AU$762,$T1371,""))</f>
        <v>#REF!</v>
      </c>
      <c r="AW1371" s="628"/>
      <c r="AX1371" s="843" t="e">
        <f aca="false">IF($AT$44="region",IF($E1371=AX$762,$S1371,""),IF($G1371=AX$762,$S1371,""))</f>
        <v>#REF!</v>
      </c>
      <c r="AY1371" s="843" t="e">
        <f aca="false">IF($AT$44="Region",IF($E1371=AX$762,$T1371,""),IF($G1371=AX$762,$T1371,""))</f>
        <v>#REF!</v>
      </c>
      <c r="AZ1371" s="628"/>
      <c r="BA1371" s="843" t="e">
        <f aca="false">IF($AT$44="region",IF($E1371=BA$762,$S1371,""),IF($G1371=BA$762,$S1371,""))</f>
        <v>#REF!</v>
      </c>
      <c r="BB1371" s="843" t="e">
        <f aca="false">IF($AT$44="Region",IF($E1371=BA$762,$T1371,""),IF($G1371=BA$762,$T1371,""))</f>
        <v>#REF!</v>
      </c>
      <c r="BC1371" s="628"/>
      <c r="BD1371" s="843" t="e">
        <f aca="false">IF($AT$44="region",IF($E1371=BD$762,$S1371,""),IF($G1371=BD$762,$S1371,""))</f>
        <v>#REF!</v>
      </c>
      <c r="BE1371" s="843" t="e">
        <f aca="false">IF($AT$44="Region",IF($E1371=BD$762,$T1371,""),IF($G1371=BD$762,$T1371,""))</f>
        <v>#REF!</v>
      </c>
      <c r="BF1371" s="628"/>
      <c r="BG1371" s="843" t="e">
        <f aca="false">IF($AT$44="region",IF($E1371=BG$762,$S1371,""),IF($G1371=BG$762,$S1371,""))</f>
        <v>#REF!</v>
      </c>
      <c r="BH1371" s="843" t="e">
        <f aca="false">IF($AT$44="Region",IF($E1371=BG$762,$T1371,""),IF($G1371=BG$762,$T1371,""))</f>
        <v>#REF!</v>
      </c>
      <c r="BI1371" s="628"/>
      <c r="BJ1371" s="843" t="str">
        <f aca="false">IF($E1371=$BJ$47,S1371,"")</f>
        <v/>
      </c>
      <c r="BK1371" s="843" t="str">
        <f aca="false">IF($E1371=$BJ$47,T1371,"")</f>
        <v/>
      </c>
      <c r="BL1371" s="628"/>
      <c r="BM1371" s="843" t="str">
        <f aca="false">IF($E1371=$BM$47,S1371,"")</f>
        <v/>
      </c>
      <c r="BN1371" s="843" t="str">
        <f aca="false">IF($E1371=$BM$47,T1371,"")</f>
        <v/>
      </c>
      <c r="BO1371" s="628"/>
      <c r="BP1371" s="843" t="str">
        <f aca="false">IF($E1371=$BP$47,S1371,"")</f>
        <v/>
      </c>
      <c r="BQ1371" s="843" t="str">
        <f aca="false">IF($E1371=$BP$47,T1371,"")</f>
        <v/>
      </c>
      <c r="BR1371" s="628"/>
      <c r="BS1371" s="843" t="str">
        <f aca="false">IF($E1371=$BS$47,S1371,"")</f>
        <v/>
      </c>
      <c r="BT1371" s="843" t="str">
        <f aca="false">IF($E1371=$BS$47,T1371,"")</f>
        <v/>
      </c>
      <c r="BU1371" s="628"/>
      <c r="BV1371" s="729"/>
    </row>
    <row r="1372" s="667" customFormat="true" ht="15" hidden="false" customHeight="false" outlineLevel="0" collapsed="false">
      <c r="A1372" s="828" t="n">
        <v>16</v>
      </c>
      <c r="B1372" s="829" t="str">
        <f aca="false">CONCATENATE(E1372,": ",C1372)</f>
        <v>: </v>
      </c>
      <c r="C1372" s="830"/>
      <c r="D1372" s="830"/>
      <c r="E1372" s="831"/>
      <c r="F1372" s="830"/>
      <c r="G1372" s="831"/>
      <c r="H1372" s="832"/>
      <c r="I1372" s="830"/>
      <c r="J1372" s="830"/>
      <c r="K1372" s="833"/>
      <c r="L1372" s="834"/>
      <c r="M1372" s="833"/>
      <c r="N1372" s="837"/>
      <c r="O1372" s="837"/>
      <c r="P1372" s="833"/>
      <c r="Q1372" s="838"/>
      <c r="R1372" s="839"/>
      <c r="S1372" s="840" t="str">
        <f aca="false">IF(R1372="Y","",IF(AND(M1372="",K1372=""),"",IF(M1372="",K1372,M1372)))</f>
        <v/>
      </c>
      <c r="T1372" s="841" t="str">
        <f aca="false">IF(S1372="","",IF($S$1385="Y",U1372,IF(S1372&gt;=$S$1377-$AB$35*$S$1381,IF(S1372&lt;=$S$1377+$AB$35*$S$1381,S1372,""),"")))</f>
        <v/>
      </c>
      <c r="U1372" s="840" t="str">
        <f aca="false">IF(R1372="Y","",IF(AND(M1372="",K1372=""),"",IF(M1372="",K1372*O1372,M1372*O1372)))</f>
        <v/>
      </c>
      <c r="V1372" s="842" t="str">
        <f aca="false">IF(AND(N1372="",L1372=""),"",IF(N1372="",L1372,N1372))</f>
        <v/>
      </c>
      <c r="W1372" s="628"/>
      <c r="X1372" s="628"/>
      <c r="Z1372" s="728"/>
      <c r="AP1372" s="729"/>
      <c r="AQ1372" s="628"/>
      <c r="AR1372" s="628"/>
      <c r="AS1372" s="844"/>
      <c r="AT1372" s="628"/>
      <c r="AU1372" s="843" t="e">
        <f aca="false">IF($AT$44="region",IF($E1372=AU$762,$S1372,""),IF($G1372=AU$762,$S1372,""))</f>
        <v>#REF!</v>
      </c>
      <c r="AV1372" s="843" t="e">
        <f aca="false">IF($AT$44="Region",IF($E1372=AU$762,$T1372,""),IF($G1372=AU$762,$T1372,""))</f>
        <v>#REF!</v>
      </c>
      <c r="AW1372" s="628"/>
      <c r="AX1372" s="843" t="e">
        <f aca="false">IF($AT$44="region",IF($E1372=AX$762,$S1372,""),IF($G1372=AX$762,$S1372,""))</f>
        <v>#REF!</v>
      </c>
      <c r="AY1372" s="843" t="e">
        <f aca="false">IF($AT$44="Region",IF($E1372=AX$762,$T1372,""),IF($G1372=AX$762,$T1372,""))</f>
        <v>#REF!</v>
      </c>
      <c r="AZ1372" s="628"/>
      <c r="BA1372" s="843" t="e">
        <f aca="false">IF($AT$44="region",IF($E1372=BA$762,$S1372,""),IF($G1372=BA$762,$S1372,""))</f>
        <v>#REF!</v>
      </c>
      <c r="BB1372" s="843" t="e">
        <f aca="false">IF($AT$44="Region",IF($E1372=BA$762,$T1372,""),IF($G1372=BA$762,$T1372,""))</f>
        <v>#REF!</v>
      </c>
      <c r="BC1372" s="628"/>
      <c r="BD1372" s="843" t="e">
        <f aca="false">IF($AT$44="region",IF($E1372=BD$762,$S1372,""),IF($G1372=BD$762,$S1372,""))</f>
        <v>#REF!</v>
      </c>
      <c r="BE1372" s="843" t="e">
        <f aca="false">IF($AT$44="Region",IF($E1372=BD$762,$T1372,""),IF($G1372=BD$762,$T1372,""))</f>
        <v>#REF!</v>
      </c>
      <c r="BF1372" s="628"/>
      <c r="BG1372" s="843" t="e">
        <f aca="false">IF($AT$44="region",IF($E1372=BG$762,$S1372,""),IF($G1372=BG$762,$S1372,""))</f>
        <v>#REF!</v>
      </c>
      <c r="BH1372" s="843" t="e">
        <f aca="false">IF($AT$44="Region",IF($E1372=BG$762,$T1372,""),IF($G1372=BG$762,$T1372,""))</f>
        <v>#REF!</v>
      </c>
      <c r="BI1372" s="628"/>
      <c r="BJ1372" s="843" t="str">
        <f aca="false">IF($E1372=$BJ$47,S1372,"")</f>
        <v/>
      </c>
      <c r="BK1372" s="843" t="str">
        <f aca="false">IF($E1372=$BJ$47,T1372,"")</f>
        <v/>
      </c>
      <c r="BL1372" s="628"/>
      <c r="BM1372" s="843" t="str">
        <f aca="false">IF($E1372=$BM$47,S1372,"")</f>
        <v/>
      </c>
      <c r="BN1372" s="843" t="str">
        <f aca="false">IF($E1372=$BM$47,T1372,"")</f>
        <v/>
      </c>
      <c r="BO1372" s="628"/>
      <c r="BP1372" s="843" t="str">
        <f aca="false">IF($E1372=$BP$47,S1372,"")</f>
        <v/>
      </c>
      <c r="BQ1372" s="843" t="str">
        <f aca="false">IF($E1372=$BP$47,T1372,"")</f>
        <v/>
      </c>
      <c r="BR1372" s="628"/>
      <c r="BS1372" s="843" t="str">
        <f aca="false">IF($E1372=$BS$47,S1372,"")</f>
        <v/>
      </c>
      <c r="BT1372" s="843" t="str">
        <f aca="false">IF($E1372=$BS$47,T1372,"")</f>
        <v/>
      </c>
      <c r="BU1372" s="628"/>
      <c r="BV1372" s="729"/>
    </row>
    <row r="1373" s="667" customFormat="true" ht="15" hidden="false" customHeight="false" outlineLevel="0" collapsed="false">
      <c r="A1373" s="828" t="n">
        <v>17</v>
      </c>
      <c r="B1373" s="829" t="str">
        <f aca="false">CONCATENATE(E1373,": ",C1373)</f>
        <v>: </v>
      </c>
      <c r="C1373" s="830"/>
      <c r="D1373" s="830"/>
      <c r="E1373" s="831"/>
      <c r="F1373" s="830"/>
      <c r="G1373" s="831"/>
      <c r="H1373" s="832"/>
      <c r="I1373" s="830"/>
      <c r="J1373" s="830"/>
      <c r="K1373" s="833"/>
      <c r="L1373" s="834"/>
      <c r="M1373" s="833"/>
      <c r="N1373" s="837"/>
      <c r="O1373" s="837"/>
      <c r="P1373" s="833"/>
      <c r="Q1373" s="838"/>
      <c r="R1373" s="839"/>
      <c r="S1373" s="840" t="str">
        <f aca="false">IF(R1373="Y","",IF(AND(M1373="",K1373=""),"",IF(M1373="",K1373,M1373)))</f>
        <v/>
      </c>
      <c r="T1373" s="841" t="str">
        <f aca="false">IF(S1373="","",IF($S$1385="Y",U1373,IF(S1373&gt;=$S$1377-$AB$35*$S$1381,IF(S1373&lt;=$S$1377+$AB$35*$S$1381,S1373,""),"")))</f>
        <v/>
      </c>
      <c r="U1373" s="840" t="str">
        <f aca="false">IF(R1373="Y","",IF(AND(M1373="",K1373=""),"",IF(M1373="",K1373*O1373,M1373*O1373)))</f>
        <v/>
      </c>
      <c r="V1373" s="842" t="str">
        <f aca="false">IF(AND(N1373="",L1373=""),"",IF(N1373="",L1373,N1373))</f>
        <v/>
      </c>
      <c r="W1373" s="628"/>
      <c r="X1373" s="628"/>
      <c r="Z1373" s="728"/>
      <c r="AP1373" s="729"/>
      <c r="AQ1373" s="628"/>
      <c r="AR1373" s="628"/>
      <c r="AS1373" s="844"/>
      <c r="AT1373" s="628"/>
      <c r="AU1373" s="843" t="e">
        <f aca="false">IF($AT$44="region",IF($E1373=AU$762,$S1373,""),IF($G1373=AU$762,$S1373,""))</f>
        <v>#REF!</v>
      </c>
      <c r="AV1373" s="843" t="e">
        <f aca="false">IF($AT$44="Region",IF($E1373=AU$762,$T1373,""),IF($G1373=AU$762,$T1373,""))</f>
        <v>#REF!</v>
      </c>
      <c r="AW1373" s="628"/>
      <c r="AX1373" s="843" t="e">
        <f aca="false">IF($AT$44="region",IF($E1373=AX$762,$S1373,""),IF($G1373=AX$762,$S1373,""))</f>
        <v>#REF!</v>
      </c>
      <c r="AY1373" s="843" t="e">
        <f aca="false">IF($AT$44="Region",IF($E1373=AX$762,$T1373,""),IF($G1373=AX$762,$T1373,""))</f>
        <v>#REF!</v>
      </c>
      <c r="AZ1373" s="628"/>
      <c r="BA1373" s="843" t="e">
        <f aca="false">IF($AT$44="region",IF($E1373=BA$762,$S1373,""),IF($G1373=BA$762,$S1373,""))</f>
        <v>#REF!</v>
      </c>
      <c r="BB1373" s="843" t="e">
        <f aca="false">IF($AT$44="Region",IF($E1373=BA$762,$T1373,""),IF($G1373=BA$762,$T1373,""))</f>
        <v>#REF!</v>
      </c>
      <c r="BC1373" s="628"/>
      <c r="BD1373" s="843" t="e">
        <f aca="false">IF($AT$44="region",IF($E1373=BD$762,$S1373,""),IF($G1373=BD$762,$S1373,""))</f>
        <v>#REF!</v>
      </c>
      <c r="BE1373" s="843" t="e">
        <f aca="false">IF($AT$44="Region",IF($E1373=BD$762,$T1373,""),IF($G1373=BD$762,$T1373,""))</f>
        <v>#REF!</v>
      </c>
      <c r="BF1373" s="628"/>
      <c r="BG1373" s="843" t="e">
        <f aca="false">IF($AT$44="region",IF($E1373=BG$762,$S1373,""),IF($G1373=BG$762,$S1373,""))</f>
        <v>#REF!</v>
      </c>
      <c r="BH1373" s="843" t="e">
        <f aca="false">IF($AT$44="Region",IF($E1373=BG$762,$T1373,""),IF($G1373=BG$762,$T1373,""))</f>
        <v>#REF!</v>
      </c>
      <c r="BI1373" s="628"/>
      <c r="BJ1373" s="843" t="str">
        <f aca="false">IF($E1373=$BJ$47,S1373,"")</f>
        <v/>
      </c>
      <c r="BK1373" s="843" t="str">
        <f aca="false">IF($E1373=$BJ$47,T1373,"")</f>
        <v/>
      </c>
      <c r="BL1373" s="628"/>
      <c r="BM1373" s="843" t="str">
        <f aca="false">IF($E1373=$BM$47,S1373,"")</f>
        <v/>
      </c>
      <c r="BN1373" s="843" t="str">
        <f aca="false">IF($E1373=$BM$47,T1373,"")</f>
        <v/>
      </c>
      <c r="BO1373" s="628"/>
      <c r="BP1373" s="843" t="str">
        <f aca="false">IF($E1373=$BP$47,S1373,"")</f>
        <v/>
      </c>
      <c r="BQ1373" s="843" t="str">
        <f aca="false">IF($E1373=$BP$47,T1373,"")</f>
        <v/>
      </c>
      <c r="BR1373" s="628"/>
      <c r="BS1373" s="843" t="str">
        <f aca="false">IF($E1373=$BS$47,S1373,"")</f>
        <v/>
      </c>
      <c r="BT1373" s="843" t="str">
        <f aca="false">IF($E1373=$BS$47,T1373,"")</f>
        <v/>
      </c>
      <c r="BU1373" s="628"/>
      <c r="BV1373" s="729"/>
    </row>
    <row r="1374" s="667" customFormat="true" ht="15" hidden="false" customHeight="false" outlineLevel="0" collapsed="false">
      <c r="A1374" s="828" t="n">
        <v>18</v>
      </c>
      <c r="B1374" s="829" t="str">
        <f aca="false">CONCATENATE(E1374,": ",C1374)</f>
        <v>: </v>
      </c>
      <c r="C1374" s="830"/>
      <c r="D1374" s="830"/>
      <c r="E1374" s="831"/>
      <c r="F1374" s="830"/>
      <c r="G1374" s="831"/>
      <c r="H1374" s="832"/>
      <c r="I1374" s="830"/>
      <c r="J1374" s="830"/>
      <c r="K1374" s="833"/>
      <c r="L1374" s="833"/>
      <c r="M1374" s="833"/>
      <c r="N1374" s="837"/>
      <c r="O1374" s="837"/>
      <c r="P1374" s="833"/>
      <c r="Q1374" s="838"/>
      <c r="R1374" s="839"/>
      <c r="S1374" s="840" t="str">
        <f aca="false">IF(R1374="Y","",IF(AND(M1374="",K1374=""),"",IF(M1374="",K1374,M1374)))</f>
        <v/>
      </c>
      <c r="T1374" s="841" t="str">
        <f aca="false">IF(S1374="","",IF($S$1385="Y",U1374,IF(S1374&gt;=$S$1377-$AB$35*$S$1381,IF(S1374&lt;=$S$1377+$AB$35*$S$1381,S1374,""),"")))</f>
        <v/>
      </c>
      <c r="U1374" s="840" t="str">
        <f aca="false">IF(R1374="Y","",IF(AND(M1374="",K1374=""),"",IF(M1374="",K1374*O1374,M1374*O1374)))</f>
        <v/>
      </c>
      <c r="V1374" s="842" t="str">
        <f aca="false">IF(AND(N1374="",L1374=""),"",IF(N1374="",L1374,N1374))</f>
        <v/>
      </c>
      <c r="W1374" s="628"/>
      <c r="X1374" s="628"/>
      <c r="Z1374" s="728"/>
      <c r="AP1374" s="729"/>
      <c r="AQ1374" s="628"/>
      <c r="AR1374" s="628"/>
      <c r="AS1374" s="844"/>
      <c r="AT1374" s="628"/>
      <c r="AU1374" s="843" t="e">
        <f aca="false">IF($AT$44="region",IF($E1374=AU$762,$S1374,""),IF($G1374=AU$762,$S1374,""))</f>
        <v>#REF!</v>
      </c>
      <c r="AV1374" s="843" t="e">
        <f aca="false">IF($AT$44="Region",IF($E1374=AU$762,$T1374,""),IF($G1374=AU$762,$T1374,""))</f>
        <v>#REF!</v>
      </c>
      <c r="AW1374" s="628"/>
      <c r="AX1374" s="843" t="e">
        <f aca="false">IF($AT$44="region",IF($E1374=AX$762,$S1374,""),IF($G1374=AX$762,$S1374,""))</f>
        <v>#REF!</v>
      </c>
      <c r="AY1374" s="843" t="e">
        <f aca="false">IF($AT$44="Region",IF($E1374=AX$762,$T1374,""),IF($G1374=AX$762,$T1374,""))</f>
        <v>#REF!</v>
      </c>
      <c r="AZ1374" s="628"/>
      <c r="BA1374" s="843" t="e">
        <f aca="false">IF($AT$44="region",IF($E1374=BA$762,$S1374,""),IF($G1374=BA$762,$S1374,""))</f>
        <v>#REF!</v>
      </c>
      <c r="BB1374" s="843" t="e">
        <f aca="false">IF($AT$44="Region",IF($E1374=BA$762,$T1374,""),IF($G1374=BA$762,$T1374,""))</f>
        <v>#REF!</v>
      </c>
      <c r="BC1374" s="628"/>
      <c r="BD1374" s="843" t="e">
        <f aca="false">IF($AT$44="region",IF($E1374=BD$762,$S1374,""),IF($G1374=BD$762,$S1374,""))</f>
        <v>#REF!</v>
      </c>
      <c r="BE1374" s="843" t="e">
        <f aca="false">IF($AT$44="Region",IF($E1374=BD$762,$T1374,""),IF($G1374=BD$762,$T1374,""))</f>
        <v>#REF!</v>
      </c>
      <c r="BF1374" s="628"/>
      <c r="BG1374" s="843" t="e">
        <f aca="false">IF($AT$44="region",IF($E1374=BG$762,$S1374,""),IF($G1374=BG$762,$S1374,""))</f>
        <v>#REF!</v>
      </c>
      <c r="BH1374" s="843" t="e">
        <f aca="false">IF($AT$44="Region",IF($E1374=BG$762,$T1374,""),IF($G1374=BG$762,$T1374,""))</f>
        <v>#REF!</v>
      </c>
      <c r="BI1374" s="628"/>
      <c r="BJ1374" s="843" t="str">
        <f aca="false">IF($E1374=$BJ$47,S1374,"")</f>
        <v/>
      </c>
      <c r="BK1374" s="843" t="str">
        <f aca="false">IF($E1374=$BJ$47,T1374,"")</f>
        <v/>
      </c>
      <c r="BL1374" s="628"/>
      <c r="BM1374" s="843" t="str">
        <f aca="false">IF($E1374=$BM$47,S1374,"")</f>
        <v/>
      </c>
      <c r="BN1374" s="843" t="str">
        <f aca="false">IF($E1374=$BM$47,T1374,"")</f>
        <v/>
      </c>
      <c r="BO1374" s="628"/>
      <c r="BP1374" s="843" t="str">
        <f aca="false">IF($E1374=$BP$47,S1374,"")</f>
        <v/>
      </c>
      <c r="BQ1374" s="843" t="str">
        <f aca="false">IF($E1374=$BP$47,T1374,"")</f>
        <v/>
      </c>
      <c r="BR1374" s="628"/>
      <c r="BS1374" s="843" t="str">
        <f aca="false">IF($E1374=$BS$47,S1374,"")</f>
        <v/>
      </c>
      <c r="BT1374" s="843" t="str">
        <f aca="false">IF($E1374=$BS$47,T1374,"")</f>
        <v/>
      </c>
      <c r="BU1374" s="628"/>
      <c r="BV1374" s="729"/>
    </row>
    <row r="1375" s="667" customFormat="true" ht="15" hidden="false" customHeight="false" outlineLevel="0" collapsed="false">
      <c r="A1375" s="828" t="n">
        <v>19</v>
      </c>
      <c r="B1375" s="829" t="str">
        <f aca="false">CONCATENATE(E1375,": ",C1375)</f>
        <v>: </v>
      </c>
      <c r="C1375" s="830"/>
      <c r="D1375" s="830"/>
      <c r="E1375" s="831"/>
      <c r="F1375" s="830"/>
      <c r="G1375" s="831"/>
      <c r="H1375" s="832"/>
      <c r="I1375" s="830"/>
      <c r="J1375" s="830"/>
      <c r="K1375" s="833"/>
      <c r="L1375" s="833"/>
      <c r="M1375" s="833"/>
      <c r="N1375" s="837"/>
      <c r="O1375" s="837"/>
      <c r="P1375" s="833"/>
      <c r="Q1375" s="838"/>
      <c r="R1375" s="839"/>
      <c r="S1375" s="840" t="str">
        <f aca="false">IF(R1375="Y","",IF(AND(M1375="",K1375=""),"",IF(M1375="",K1375,M1375)))</f>
        <v/>
      </c>
      <c r="T1375" s="841" t="str">
        <f aca="false">IF(S1375="","",IF($S$1385="Y",U1375,IF(S1375&gt;=$S$1377-$AB$35*$S$1381,IF(S1375&lt;=$S$1377+$AB$35*$S$1381,S1375,""),"")))</f>
        <v/>
      </c>
      <c r="U1375" s="840" t="str">
        <f aca="false">IF(R1375="Y","",IF(AND(M1375="",K1375=""),"",IF(M1375="",K1375*O1375,M1375*O1375)))</f>
        <v/>
      </c>
      <c r="V1375" s="842" t="str">
        <f aca="false">IF(AND(N1375="",L1375=""),"",IF(N1375="",L1375,N1375))</f>
        <v/>
      </c>
      <c r="W1375" s="628"/>
      <c r="X1375" s="628"/>
      <c r="Z1375" s="728"/>
      <c r="AP1375" s="729"/>
      <c r="AQ1375" s="628"/>
      <c r="AR1375" s="628"/>
      <c r="AS1375" s="844"/>
      <c r="AT1375" s="628"/>
      <c r="AU1375" s="843" t="e">
        <f aca="false">IF($AT$44="region",IF($E1375=AU$762,$S1375,""),IF($G1375=AU$762,$S1375,""))</f>
        <v>#REF!</v>
      </c>
      <c r="AV1375" s="843" t="e">
        <f aca="false">IF($AT$44="Region",IF($E1375=AU$762,$T1375,""),IF($G1375=AU$762,$T1375,""))</f>
        <v>#REF!</v>
      </c>
      <c r="AW1375" s="628"/>
      <c r="AX1375" s="843" t="e">
        <f aca="false">IF($AT$44="region",IF($E1375=AX$762,$S1375,""),IF($G1375=AX$762,$S1375,""))</f>
        <v>#REF!</v>
      </c>
      <c r="AY1375" s="843" t="e">
        <f aca="false">IF($AT$44="Region",IF($E1375=AX$762,$T1375,""),IF($G1375=AX$762,$T1375,""))</f>
        <v>#REF!</v>
      </c>
      <c r="AZ1375" s="628"/>
      <c r="BA1375" s="843" t="e">
        <f aca="false">IF($AT$44="region",IF($E1375=BA$762,$S1375,""),IF($G1375=BA$762,$S1375,""))</f>
        <v>#REF!</v>
      </c>
      <c r="BB1375" s="843" t="e">
        <f aca="false">IF($AT$44="Region",IF($E1375=BA$762,$T1375,""),IF($G1375=BA$762,$T1375,""))</f>
        <v>#REF!</v>
      </c>
      <c r="BC1375" s="628"/>
      <c r="BD1375" s="843" t="e">
        <f aca="false">IF($AT$44="region",IF($E1375=BD$762,$S1375,""),IF($G1375=BD$762,$S1375,""))</f>
        <v>#REF!</v>
      </c>
      <c r="BE1375" s="843" t="e">
        <f aca="false">IF($AT$44="Region",IF($E1375=BD$762,$T1375,""),IF($G1375=BD$762,$T1375,""))</f>
        <v>#REF!</v>
      </c>
      <c r="BF1375" s="628"/>
      <c r="BG1375" s="843" t="e">
        <f aca="false">IF($AT$44="region",IF($E1375=BG$762,$S1375,""),IF($G1375=BG$762,$S1375,""))</f>
        <v>#REF!</v>
      </c>
      <c r="BH1375" s="843" t="e">
        <f aca="false">IF($AT$44="Region",IF($E1375=BG$762,$T1375,""),IF($G1375=BG$762,$T1375,""))</f>
        <v>#REF!</v>
      </c>
      <c r="BI1375" s="628"/>
      <c r="BJ1375" s="843" t="str">
        <f aca="false">IF($E1375=$BJ$47,S1375,"")</f>
        <v/>
      </c>
      <c r="BK1375" s="843" t="str">
        <f aca="false">IF($E1375=$BJ$47,T1375,"")</f>
        <v/>
      </c>
      <c r="BL1375" s="628"/>
      <c r="BM1375" s="843" t="str">
        <f aca="false">IF($E1375=$BM$47,S1375,"")</f>
        <v/>
      </c>
      <c r="BN1375" s="843" t="str">
        <f aca="false">IF($E1375=$BM$47,T1375,"")</f>
        <v/>
      </c>
      <c r="BO1375" s="628"/>
      <c r="BP1375" s="843" t="str">
        <f aca="false">IF($E1375=$BP$47,S1375,"")</f>
        <v/>
      </c>
      <c r="BQ1375" s="843" t="str">
        <f aca="false">IF($E1375=$BP$47,T1375,"")</f>
        <v/>
      </c>
      <c r="BR1375" s="628"/>
      <c r="BS1375" s="843" t="str">
        <f aca="false">IF($E1375=$BS$47,S1375,"")</f>
        <v/>
      </c>
      <c r="BT1375" s="843" t="str">
        <f aca="false">IF($E1375=$BS$47,T1375,"")</f>
        <v/>
      </c>
      <c r="BU1375" s="628"/>
      <c r="BV1375" s="729"/>
    </row>
    <row r="1376" s="667" customFormat="true" ht="15" hidden="false" customHeight="false" outlineLevel="0" collapsed="false">
      <c r="A1376" s="828" t="n">
        <v>20</v>
      </c>
      <c r="B1376" s="829" t="str">
        <f aca="false">CONCATENATE(E1376,": ",C1376)</f>
        <v>: </v>
      </c>
      <c r="C1376" s="830"/>
      <c r="D1376" s="830"/>
      <c r="E1376" s="831"/>
      <c r="F1376" s="830"/>
      <c r="G1376" s="831"/>
      <c r="H1376" s="832"/>
      <c r="I1376" s="830"/>
      <c r="J1376" s="830"/>
      <c r="K1376" s="833"/>
      <c r="L1376" s="833"/>
      <c r="M1376" s="833"/>
      <c r="N1376" s="837"/>
      <c r="O1376" s="837"/>
      <c r="P1376" s="833"/>
      <c r="Q1376" s="838"/>
      <c r="R1376" s="839"/>
      <c r="S1376" s="840" t="str">
        <f aca="false">IF(R1376="Y","",IF(AND(M1376="",K1376=""),"",IF(M1376="",K1376,M1376)))</f>
        <v/>
      </c>
      <c r="T1376" s="841" t="str">
        <f aca="false">IF(S1376="","",IF($S$1385="Y",U1376,IF(S1376&gt;=$S$1377-$AB$35*$S$1381,IF(S1376&lt;=$S$1377+$AB$35*$S$1381,S1376,""),"")))</f>
        <v/>
      </c>
      <c r="U1376" s="840" t="str">
        <f aca="false">IF(R1376="Y","",IF(AND(M1376="",K1376=""),"",IF(M1376="",K1376*O1376,M1376*O1376)))</f>
        <v/>
      </c>
      <c r="V1376" s="842" t="str">
        <f aca="false">IF(AND(N1376="",L1376=""),"",IF(N1376="",L1376,N1376))</f>
        <v/>
      </c>
      <c r="W1376" s="628"/>
      <c r="X1376" s="628"/>
      <c r="Z1376" s="728"/>
      <c r="AP1376" s="729"/>
      <c r="AQ1376" s="628"/>
      <c r="AR1376" s="628"/>
      <c r="AS1376" s="844"/>
      <c r="AT1376" s="628"/>
      <c r="AU1376" s="843" t="e">
        <f aca="false">IF($AT$44="region",IF($E1376=AU$762,$S1376,""),IF($G1376=AU$762,$S1376,""))</f>
        <v>#REF!</v>
      </c>
      <c r="AV1376" s="843" t="e">
        <f aca="false">IF($AT$44="Region",IF($E1376=AU$762,$T1376,""),IF($G1376=AU$762,$T1376,""))</f>
        <v>#REF!</v>
      </c>
      <c r="AW1376" s="628"/>
      <c r="AX1376" s="843" t="e">
        <f aca="false">IF($AT$44="region",IF($E1376=AX$762,$S1376,""),IF($G1376=AX$762,$S1376,""))</f>
        <v>#REF!</v>
      </c>
      <c r="AY1376" s="843" t="e">
        <f aca="false">IF($AT$44="Region",IF($E1376=AX$762,$T1376,""),IF($G1376=AX$762,$T1376,""))</f>
        <v>#REF!</v>
      </c>
      <c r="AZ1376" s="628"/>
      <c r="BA1376" s="843" t="e">
        <f aca="false">IF($AT$44="region",IF($E1376=BA$762,$S1376,""),IF($G1376=BA$762,$S1376,""))</f>
        <v>#REF!</v>
      </c>
      <c r="BB1376" s="843" t="e">
        <f aca="false">IF($AT$44="Region",IF($E1376=BA$762,$T1376,""),IF($G1376=BA$762,$T1376,""))</f>
        <v>#REF!</v>
      </c>
      <c r="BC1376" s="628"/>
      <c r="BD1376" s="843" t="e">
        <f aca="false">IF($AT$44="region",IF($E1376=BD$762,$S1376,""),IF($G1376=BD$762,$S1376,""))</f>
        <v>#REF!</v>
      </c>
      <c r="BE1376" s="843" t="e">
        <f aca="false">IF($AT$44="Region",IF($E1376=BD$762,$T1376,""),IF($G1376=BD$762,$T1376,""))</f>
        <v>#REF!</v>
      </c>
      <c r="BF1376" s="628"/>
      <c r="BG1376" s="843" t="e">
        <f aca="false">IF($AT$44="region",IF($E1376=BG$762,$S1376,""),IF($G1376=BG$762,$S1376,""))</f>
        <v>#REF!</v>
      </c>
      <c r="BH1376" s="843" t="e">
        <f aca="false">IF($AT$44="Region",IF($E1376=BG$762,$T1376,""),IF($G1376=BG$762,$T1376,""))</f>
        <v>#REF!</v>
      </c>
      <c r="BI1376" s="628"/>
      <c r="BJ1376" s="843" t="str">
        <f aca="false">IF($E1376=$BJ$47,S1376,"")</f>
        <v/>
      </c>
      <c r="BK1376" s="843" t="str">
        <f aca="false">IF($E1376=$BJ$47,T1376,"")</f>
        <v/>
      </c>
      <c r="BL1376" s="628"/>
      <c r="BM1376" s="843" t="str">
        <f aca="false">IF($E1376=$BM$47,S1376,"")</f>
        <v/>
      </c>
      <c r="BN1376" s="843" t="str">
        <f aca="false">IF($E1376=$BM$47,T1376,"")</f>
        <v/>
      </c>
      <c r="BO1376" s="628"/>
      <c r="BP1376" s="843" t="str">
        <f aca="false">IF($E1376=$BP$47,S1376,"")</f>
        <v/>
      </c>
      <c r="BQ1376" s="843" t="str">
        <f aca="false">IF($E1376=$BP$47,T1376,"")</f>
        <v/>
      </c>
      <c r="BR1376" s="628"/>
      <c r="BS1376" s="843" t="str">
        <f aca="false">IF($E1376=$BS$47,S1376,"")</f>
        <v/>
      </c>
      <c r="BT1376" s="843" t="str">
        <f aca="false">IF($E1376=$BS$47,T1376,"")</f>
        <v/>
      </c>
      <c r="BU1376" s="628"/>
      <c r="BV1376" s="729"/>
    </row>
    <row r="1377" s="667" customFormat="true" ht="15" hidden="false" customHeight="false" outlineLevel="0" collapsed="false">
      <c r="A1377" s="846"/>
      <c r="B1377" s="847" t="s">
        <v>409</v>
      </c>
      <c r="C1377" s="848"/>
      <c r="D1377" s="848"/>
      <c r="E1377" s="848"/>
      <c r="F1377" s="848"/>
      <c r="G1377" s="848"/>
      <c r="I1377" s="628"/>
      <c r="J1377" s="849"/>
      <c r="K1377" s="810"/>
      <c r="L1377" s="810"/>
      <c r="M1377" s="810" t="s">
        <v>354</v>
      </c>
      <c r="N1377" s="810"/>
      <c r="O1377" s="810"/>
      <c r="P1377" s="838"/>
      <c r="Q1377" s="838"/>
      <c r="R1377" s="849" t="s">
        <v>356</v>
      </c>
      <c r="S1377" s="850" t="e">
        <f aca="false">AVERAGE(S1357:S1376)</f>
        <v>#DIV/0!</v>
      </c>
      <c r="T1377" s="850" t="e">
        <f aca="false">IF(S1385="Y",SUM(T1357:T1376)/SUM(O1357:O1376),AVERAGE(T1357:T1376))</f>
        <v>#DIV/0!</v>
      </c>
      <c r="U1377" s="851" t="e">
        <f aca="false">SUM(U1357:U1376)/SUM(O1357:O1376)</f>
        <v>#DIV/0!</v>
      </c>
      <c r="V1377" s="628"/>
      <c r="W1377" s="628"/>
      <c r="X1377" s="628"/>
      <c r="Z1377" s="912"/>
      <c r="AP1377" s="729"/>
      <c r="AQ1377" s="628"/>
      <c r="AR1377" s="628"/>
      <c r="AS1377" s="628"/>
      <c r="AT1377" s="849" t="s">
        <v>356</v>
      </c>
      <c r="AU1377" s="852" t="e">
        <f aca="false">AVERAGE(AU1357:AU1376)</f>
        <v>#REF!</v>
      </c>
      <c r="AV1377" s="852" t="e">
        <f aca="false">SUM(AV1357:AV1376)/COUNTIF(AV1357:AV1376,"&gt;0")</f>
        <v>#REF!</v>
      </c>
      <c r="AW1377" s="628"/>
      <c r="AX1377" s="852" t="e">
        <f aca="false">AVERAGE(AX1357:AX1376)</f>
        <v>#REF!</v>
      </c>
      <c r="AY1377" s="852" t="e">
        <f aca="false">SUM(AY1357:AY1376)/COUNTIF(AY1357:AY1376,"&gt;0")</f>
        <v>#REF!</v>
      </c>
      <c r="AZ1377" s="628"/>
      <c r="BA1377" s="852" t="e">
        <f aca="false">AVERAGE(BA1357:BA1376)</f>
        <v>#REF!</v>
      </c>
      <c r="BB1377" s="852" t="e">
        <f aca="false">SUM(BB1357:BB1376)/COUNTIF(BB1357:BB1376,"&gt;0")</f>
        <v>#REF!</v>
      </c>
      <c r="BC1377" s="628"/>
      <c r="BD1377" s="852" t="e">
        <f aca="false">AVERAGE(BD1357:BD1376)</f>
        <v>#REF!</v>
      </c>
      <c r="BE1377" s="852" t="e">
        <f aca="false">SUM(BE1357:BE1376)/COUNTIF(BE1357:BE1376,"&gt;0")</f>
        <v>#REF!</v>
      </c>
      <c r="BF1377" s="628"/>
      <c r="BG1377" s="852" t="e">
        <f aca="false">AVERAGE(BG1357:BG1376)</f>
        <v>#REF!</v>
      </c>
      <c r="BH1377" s="852" t="e">
        <f aca="false">SUM(BH1357:BH1376)/COUNTIF(BH1357:BH1376,"&gt;0")</f>
        <v>#REF!</v>
      </c>
      <c r="BI1377" s="849"/>
      <c r="BJ1377" s="852" t="e">
        <f aca="false">AVERAGE(BJ1357:BJ1376)</f>
        <v>#DIV/0!</v>
      </c>
      <c r="BK1377" s="852" t="e">
        <f aca="false">SUM(BK1357:BK1376)/COUNTIF(BK1357:BK1376,"&gt;0")</f>
        <v>#DIV/0!</v>
      </c>
      <c r="BL1377" s="628"/>
      <c r="BM1377" s="852" t="e">
        <f aca="false">AVERAGE(BM1357:BM1376)</f>
        <v>#DIV/0!</v>
      </c>
      <c r="BN1377" s="852" t="e">
        <f aca="false">SUM(BN1357:BN1376)/COUNTIF(BN1357:BN1376,"&gt;0")</f>
        <v>#DIV/0!</v>
      </c>
      <c r="BO1377" s="628"/>
      <c r="BP1377" s="852" t="e">
        <f aca="false">AVERAGE(BP1357:BP1376)</f>
        <v>#DIV/0!</v>
      </c>
      <c r="BQ1377" s="852" t="e">
        <f aca="false">SUM(BQ1357:BQ1376)/COUNTIF(BQ1357:BQ1376,"&gt;0")</f>
        <v>#DIV/0!</v>
      </c>
      <c r="BR1377" s="628"/>
      <c r="BS1377" s="852" t="e">
        <f aca="false">AVERAGE(BS1357:BS1376)</f>
        <v>#DIV/0!</v>
      </c>
      <c r="BT1377" s="852" t="e">
        <f aca="false">SUM(BT1357:BT1376)/COUNTIF(BT1357:BT1376,"&gt;0")</f>
        <v>#DIV/0!</v>
      </c>
      <c r="BU1377" s="628"/>
      <c r="BV1377" s="729"/>
    </row>
    <row r="1378" s="667" customFormat="true" ht="15" hidden="false" customHeight="false" outlineLevel="0" collapsed="false">
      <c r="A1378" s="846"/>
      <c r="B1378" s="847" t="s">
        <v>410</v>
      </c>
      <c r="C1378" s="848" t="s">
        <v>358</v>
      </c>
      <c r="D1378" s="893"/>
      <c r="E1378" s="893"/>
      <c r="F1378" s="893"/>
      <c r="G1378" s="893"/>
      <c r="H1378" s="893"/>
      <c r="I1378" s="893"/>
      <c r="J1378" s="893"/>
      <c r="K1378" s="893"/>
      <c r="L1378" s="810"/>
      <c r="M1378" s="810"/>
      <c r="N1378" s="810"/>
      <c r="O1378" s="810"/>
      <c r="P1378" s="838"/>
      <c r="Q1378" s="838"/>
      <c r="R1378" s="854" t="s">
        <v>97</v>
      </c>
      <c r="S1378" s="855" t="e">
        <f aca="false">S1377+V1378*S1381</f>
        <v>#DIV/0!</v>
      </c>
      <c r="T1378" s="855" t="e">
        <f aca="false">T1377+V1378*T1381</f>
        <v>#DIV/0!</v>
      </c>
      <c r="U1378" s="855" t="e">
        <f aca="false">U1377+V1378*U1381</f>
        <v>#DIV/0!</v>
      </c>
      <c r="V1378" s="856" t="n">
        <v>1</v>
      </c>
      <c r="W1378" s="669" t="s">
        <v>360</v>
      </c>
      <c r="X1378" s="628"/>
      <c r="Y1378" s="628" t="s">
        <v>361</v>
      </c>
      <c r="Z1378" s="914"/>
      <c r="AP1378" s="729"/>
      <c r="AQ1378" s="628"/>
      <c r="AR1378" s="628"/>
      <c r="AS1378" s="628"/>
      <c r="AT1378" s="854" t="s">
        <v>97</v>
      </c>
      <c r="AU1378" s="857" t="e">
        <f aca="false">AU1377+(AU1383*AU1380)</f>
        <v>#REF!</v>
      </c>
      <c r="AV1378" s="857" t="e">
        <f aca="false">AV1377+(AV1383*AU1380)</f>
        <v>#REF!</v>
      </c>
      <c r="AW1378" s="628"/>
      <c r="AX1378" s="857" t="e">
        <f aca="false">AX1377+(AX1383*AX1380)</f>
        <v>#REF!</v>
      </c>
      <c r="AY1378" s="857" t="e">
        <f aca="false">AY1377+(AY1383*AX1380)</f>
        <v>#REF!</v>
      </c>
      <c r="AZ1378" s="628"/>
      <c r="BA1378" s="857" t="e">
        <f aca="false">BA1377+(BA1383*BA1380)</f>
        <v>#REF!</v>
      </c>
      <c r="BB1378" s="857" t="e">
        <f aca="false">BB1377+(BB1383*BA1380)</f>
        <v>#REF!</v>
      </c>
      <c r="BC1378" s="628"/>
      <c r="BD1378" s="857" t="e">
        <f aca="false">BD1377+(BD1383*BD1380)</f>
        <v>#REF!</v>
      </c>
      <c r="BE1378" s="857" t="e">
        <f aca="false">BE1377+(BE1383*BD1380)</f>
        <v>#REF!</v>
      </c>
      <c r="BF1378" s="628"/>
      <c r="BG1378" s="857" t="e">
        <f aca="false">BG1377+(BG1383*BG1380)</f>
        <v>#REF!</v>
      </c>
      <c r="BH1378" s="857" t="e">
        <f aca="false">BH1377+(BH1383*BG1380)</f>
        <v>#REF!</v>
      </c>
      <c r="BI1378" s="854"/>
      <c r="BJ1378" s="857" t="e">
        <f aca="false">BJ1377+(BJ1383*BJ1380)</f>
        <v>#DIV/0!</v>
      </c>
      <c r="BK1378" s="857" t="e">
        <f aca="false">BK1377+(BK1383*BJ1380)</f>
        <v>#DIV/0!</v>
      </c>
      <c r="BL1378" s="628"/>
      <c r="BM1378" s="857" t="e">
        <f aca="false">BM1377+(BM1383*BM1380)</f>
        <v>#DIV/0!</v>
      </c>
      <c r="BN1378" s="857" t="e">
        <f aca="false">BN1377+(BN1383*BM1380)</f>
        <v>#DIV/0!</v>
      </c>
      <c r="BO1378" s="628"/>
      <c r="BP1378" s="857" t="e">
        <f aca="false">BP1377+(BP1383*BP1380)</f>
        <v>#DIV/0!</v>
      </c>
      <c r="BQ1378" s="857" t="e">
        <f aca="false">BQ1377+(BQ1383*BP1380)</f>
        <v>#DIV/0!</v>
      </c>
      <c r="BR1378" s="628"/>
      <c r="BS1378" s="857" t="e">
        <f aca="false">BS1377+(BS1383*BS1380)</f>
        <v>#DIV/0!</v>
      </c>
      <c r="BT1378" s="857" t="e">
        <f aca="false">BT1377+(BT1383*BS1380)</f>
        <v>#DIV/0!</v>
      </c>
      <c r="BU1378" s="628"/>
      <c r="BV1378" s="729"/>
    </row>
    <row r="1379" s="667" customFormat="true" ht="15" hidden="false" customHeight="false" outlineLevel="0" collapsed="false">
      <c r="A1379" s="846"/>
      <c r="B1379" s="847" t="s">
        <v>411</v>
      </c>
      <c r="C1379" s="858"/>
      <c r="D1379" s="893"/>
      <c r="E1379" s="893"/>
      <c r="F1379" s="893"/>
      <c r="G1379" s="893"/>
      <c r="H1379" s="893"/>
      <c r="I1379" s="893"/>
      <c r="J1379" s="893"/>
      <c r="K1379" s="893"/>
      <c r="L1379" s="628"/>
      <c r="M1379" s="628"/>
      <c r="N1379" s="810"/>
      <c r="O1379" s="810"/>
      <c r="P1379" s="810"/>
      <c r="Q1379" s="810"/>
      <c r="R1379" s="854" t="s">
        <v>98</v>
      </c>
      <c r="S1379" s="855" t="e">
        <f aca="false">IF($Y1379="Y",MIN(S1357:S1376),S1377-$V1379*S1381)</f>
        <v>#DIV/0!</v>
      </c>
      <c r="T1379" s="855" t="e">
        <f aca="false">IF($Y1379="Y",MIN(T1357:T1376),T1377-$V1379*T1381)</f>
        <v>#DIV/0!</v>
      </c>
      <c r="U1379" s="855" t="e">
        <f aca="false">IF($Y1379="Y",MIN(U1357:U1376),U1377-$V1379*U1381)</f>
        <v>#DIV/0!</v>
      </c>
      <c r="V1379" s="856" t="n">
        <v>1</v>
      </c>
      <c r="W1379" s="669" t="s">
        <v>364</v>
      </c>
      <c r="X1379" s="628"/>
      <c r="Y1379" s="859" t="s">
        <v>166</v>
      </c>
      <c r="Z1379" s="914"/>
      <c r="AP1379" s="729"/>
      <c r="AQ1379" s="628"/>
      <c r="AR1379" s="628"/>
      <c r="AS1379" s="628"/>
      <c r="AT1379" s="854" t="s">
        <v>98</v>
      </c>
      <c r="AU1379" s="857" t="e">
        <f aca="false">AU1377-(AU1383*AU1381)</f>
        <v>#REF!</v>
      </c>
      <c r="AV1379" s="857" t="e">
        <f aca="false">AV1377-(AV1383*AU1381)</f>
        <v>#REF!</v>
      </c>
      <c r="AW1379" s="628"/>
      <c r="AX1379" s="857" t="e">
        <f aca="false">AX1377-(AX1383*AX1381)</f>
        <v>#REF!</v>
      </c>
      <c r="AY1379" s="857" t="e">
        <f aca="false">AY1377-(AY1383*AX1381)</f>
        <v>#REF!</v>
      </c>
      <c r="AZ1379" s="628"/>
      <c r="BA1379" s="857" t="e">
        <f aca="false">BA1377-(BA1383*BA1381)</f>
        <v>#REF!</v>
      </c>
      <c r="BB1379" s="857" t="e">
        <f aca="false">BB1377-(BB1383*BA1381)</f>
        <v>#REF!</v>
      </c>
      <c r="BC1379" s="628"/>
      <c r="BD1379" s="857" t="e">
        <f aca="false">BD1377-(BD1383*BD1381)</f>
        <v>#REF!</v>
      </c>
      <c r="BE1379" s="857" t="e">
        <f aca="false">BE1377-(BE1383*BD1381)</f>
        <v>#REF!</v>
      </c>
      <c r="BF1379" s="628"/>
      <c r="BG1379" s="857" t="e">
        <f aca="false">BG1377-(BG1383*BG1381)</f>
        <v>#REF!</v>
      </c>
      <c r="BH1379" s="857" t="e">
        <f aca="false">BH1377-(BH1383*BG1381)</f>
        <v>#REF!</v>
      </c>
      <c r="BI1379" s="854"/>
      <c r="BJ1379" s="857" t="e">
        <f aca="false">BJ1377-(BJ1383*BJ1381)</f>
        <v>#DIV/0!</v>
      </c>
      <c r="BK1379" s="857" t="e">
        <f aca="false">BK1377-(BK1383*BJ1381)</f>
        <v>#DIV/0!</v>
      </c>
      <c r="BL1379" s="628"/>
      <c r="BM1379" s="857" t="e">
        <f aca="false">BM1377-(BM1383*BM1381)</f>
        <v>#DIV/0!</v>
      </c>
      <c r="BN1379" s="857" t="e">
        <f aca="false">BN1377-(BN1383*BM1381)</f>
        <v>#DIV/0!</v>
      </c>
      <c r="BO1379" s="628"/>
      <c r="BP1379" s="857" t="e">
        <f aca="false">BP1377-(BP1383*BP1381)</f>
        <v>#DIV/0!</v>
      </c>
      <c r="BQ1379" s="857" t="e">
        <f aca="false">BQ1377-(BQ1383*BP1381)</f>
        <v>#DIV/0!</v>
      </c>
      <c r="BR1379" s="628"/>
      <c r="BS1379" s="857" t="e">
        <f aca="false">BS1377-(BS1383*BS1381)</f>
        <v>#DIV/0!</v>
      </c>
      <c r="BT1379" s="857" t="e">
        <f aca="false">BT1377-(BT1383*BS1381)</f>
        <v>#DIV/0!</v>
      </c>
      <c r="BU1379" s="628"/>
      <c r="BV1379" s="729"/>
    </row>
    <row r="1380" s="667" customFormat="true" ht="14.25" hidden="false" customHeight="false" outlineLevel="0" collapsed="false">
      <c r="A1380" s="846"/>
      <c r="B1380" s="846"/>
      <c r="C1380" s="858"/>
      <c r="D1380" s="893"/>
      <c r="E1380" s="893"/>
      <c r="F1380" s="893"/>
      <c r="G1380" s="893"/>
      <c r="H1380" s="893"/>
      <c r="I1380" s="893"/>
      <c r="J1380" s="893"/>
      <c r="K1380" s="893"/>
      <c r="L1380" s="810"/>
      <c r="M1380" s="810"/>
      <c r="N1380" s="810"/>
      <c r="O1380" s="810"/>
      <c r="P1380" s="810"/>
      <c r="Q1380" s="810"/>
      <c r="R1380" s="854" t="s">
        <v>365</v>
      </c>
      <c r="S1380" s="855" t="e">
        <f aca="false">IF((0.67*S1381)&gt;S1377,"no","yes")</f>
        <v>#DIV/0!</v>
      </c>
      <c r="T1380" s="855" t="e">
        <f aca="false">IF((0.67*T1381)&gt;T1377,"no","yes")</f>
        <v>#DIV/0!</v>
      </c>
      <c r="U1380" s="855" t="e">
        <f aca="false">IF((0.67*U1381)&gt;U1377,"no","yes")</f>
        <v>#DIV/0!</v>
      </c>
      <c r="V1380" s="810"/>
      <c r="W1380" s="810"/>
      <c r="X1380" s="810"/>
      <c r="Z1380" s="914"/>
      <c r="AP1380" s="729"/>
      <c r="AQ1380" s="810"/>
      <c r="AR1380" s="810"/>
      <c r="AS1380" s="861" t="s">
        <v>366</v>
      </c>
      <c r="AT1380" s="861"/>
      <c r="AU1380" s="856" t="n">
        <v>1</v>
      </c>
      <c r="AV1380" s="810"/>
      <c r="AW1380" s="810"/>
      <c r="AX1380" s="856" t="n">
        <v>1</v>
      </c>
      <c r="AY1380" s="810"/>
      <c r="AZ1380" s="810"/>
      <c r="BA1380" s="856" t="n">
        <v>1</v>
      </c>
      <c r="BB1380" s="810"/>
      <c r="BC1380" s="810"/>
      <c r="BD1380" s="856" t="n">
        <v>1</v>
      </c>
      <c r="BE1380" s="810"/>
      <c r="BF1380" s="810"/>
      <c r="BG1380" s="856" t="n">
        <v>1</v>
      </c>
      <c r="BH1380" s="810"/>
      <c r="BI1380" s="854"/>
      <c r="BJ1380" s="856" t="n">
        <v>1</v>
      </c>
      <c r="BK1380" s="810"/>
      <c r="BL1380" s="810"/>
      <c r="BM1380" s="856" t="n">
        <v>1</v>
      </c>
      <c r="BN1380" s="810"/>
      <c r="BO1380" s="810"/>
      <c r="BP1380" s="856" t="n">
        <v>1</v>
      </c>
      <c r="BQ1380" s="810"/>
      <c r="BR1380" s="810"/>
      <c r="BS1380" s="856" t="n">
        <v>1</v>
      </c>
      <c r="BT1380" s="810"/>
      <c r="BU1380" s="810"/>
      <c r="BV1380" s="729"/>
    </row>
    <row r="1381" s="667" customFormat="true" ht="14.25" hidden="false" customHeight="false" outlineLevel="0" collapsed="false">
      <c r="A1381" s="846"/>
      <c r="B1381" s="846"/>
      <c r="C1381" s="858"/>
      <c r="D1381" s="893"/>
      <c r="E1381" s="893"/>
      <c r="F1381" s="893"/>
      <c r="G1381" s="893"/>
      <c r="H1381" s="893"/>
      <c r="I1381" s="893"/>
      <c r="J1381" s="893"/>
      <c r="K1381" s="893"/>
      <c r="L1381" s="810"/>
      <c r="M1381" s="810"/>
      <c r="N1381" s="669"/>
      <c r="O1381" s="669"/>
      <c r="P1381" s="810"/>
      <c r="Q1381" s="810"/>
      <c r="R1381" s="854" t="s">
        <v>371</v>
      </c>
      <c r="S1381" s="855" t="e">
        <f aca="false">_xlfn.STDEV.P(S1357:S1376)</f>
        <v>#DIV/0!</v>
      </c>
      <c r="T1381" s="855" t="e">
        <f aca="false" t="array" ref="T1381:T1381">IF(S1385="Y",SQRT(SUM(IFERROR(O1357:O1376*(S1357:S1376-(T1377))^2,0))/((COUNTIFS(O1357:O1376,"&lt;&gt;"&amp;"")-1)/COUNTIFS(O1357:O1376,"&lt;&gt;"&amp;"")*SUM(O1357:O1376))),_xlfn.STDEV.P(T1357:T1376))</f>
        <v>#DIV/0!</v>
      </c>
      <c r="U1381" s="855" t="e">
        <f aca="false" t="array" ref="U1381:U1381">SQRT(SUM(IFERROR(O1357:O1376*(S1357:S1376-(U1377))^2,0))/((COUNTIFS(O1357:O1376,"&lt;&gt;"&amp;"")-1)/COUNTIFS(O1357:O1376,"&lt;&gt;"&amp;"")*SUM(O1357:O1376)))</f>
        <v>#DIV/0!</v>
      </c>
      <c r="V1381" s="810"/>
      <c r="W1381" s="810"/>
      <c r="X1381" s="810"/>
      <c r="Z1381" s="914"/>
      <c r="AP1381" s="729"/>
      <c r="AQ1381" s="810"/>
      <c r="AR1381" s="810"/>
      <c r="AS1381" s="861"/>
      <c r="AT1381" s="861"/>
      <c r="AU1381" s="856" t="n">
        <v>1</v>
      </c>
      <c r="AV1381" s="810"/>
      <c r="AW1381" s="810"/>
      <c r="AX1381" s="856" t="n">
        <v>1</v>
      </c>
      <c r="AY1381" s="810"/>
      <c r="AZ1381" s="810"/>
      <c r="BA1381" s="856" t="n">
        <v>1</v>
      </c>
      <c r="BB1381" s="810"/>
      <c r="BC1381" s="810"/>
      <c r="BD1381" s="856" t="n">
        <v>1</v>
      </c>
      <c r="BE1381" s="810"/>
      <c r="BF1381" s="810"/>
      <c r="BG1381" s="856" t="n">
        <v>1</v>
      </c>
      <c r="BH1381" s="810"/>
      <c r="BI1381" s="854"/>
      <c r="BJ1381" s="856" t="n">
        <v>1</v>
      </c>
      <c r="BK1381" s="810"/>
      <c r="BL1381" s="810"/>
      <c r="BM1381" s="856" t="n">
        <v>1</v>
      </c>
      <c r="BN1381" s="810"/>
      <c r="BO1381" s="810"/>
      <c r="BP1381" s="856" t="n">
        <v>1</v>
      </c>
      <c r="BQ1381" s="810"/>
      <c r="BR1381" s="810"/>
      <c r="BS1381" s="856" t="n">
        <v>1</v>
      </c>
      <c r="BT1381" s="810"/>
      <c r="BU1381" s="810"/>
      <c r="BV1381" s="729"/>
    </row>
    <row r="1382" s="667" customFormat="true" ht="15" hidden="false" customHeight="false" outlineLevel="0" collapsed="false">
      <c r="A1382" s="810"/>
      <c r="B1382" s="810"/>
      <c r="C1382" s="828"/>
      <c r="D1382" s="893"/>
      <c r="E1382" s="893"/>
      <c r="F1382" s="893"/>
      <c r="G1382" s="893"/>
      <c r="H1382" s="893"/>
      <c r="I1382" s="893"/>
      <c r="J1382" s="893"/>
      <c r="K1382" s="893"/>
      <c r="L1382" s="810"/>
      <c r="M1382" s="810"/>
      <c r="N1382" s="810"/>
      <c r="O1382" s="810"/>
      <c r="P1382" s="810"/>
      <c r="Q1382" s="810"/>
      <c r="R1382" s="863" t="s">
        <v>372</v>
      </c>
      <c r="S1382" s="864" t="n">
        <f aca="false">COUNTIF(S1357:S1376,"&gt;0")</f>
        <v>0</v>
      </c>
      <c r="T1382" s="864" t="n">
        <f aca="false">COUNTIF(T1357:T1376,"&gt;0")</f>
        <v>0</v>
      </c>
      <c r="U1382" s="865"/>
      <c r="V1382" s="866" t="s">
        <v>369</v>
      </c>
      <c r="W1382" s="810"/>
      <c r="X1382" s="810"/>
      <c r="Z1382" s="728"/>
      <c r="AP1382" s="729"/>
      <c r="AQ1382" s="810"/>
      <c r="AR1382" s="810"/>
      <c r="AS1382" s="810"/>
      <c r="AT1382" s="854" t="s">
        <v>365</v>
      </c>
      <c r="AU1382" s="857" t="e">
        <f aca="false">IF((0.67*AU1383)&gt;AU1377,"no","yes")</f>
        <v>#REF!</v>
      </c>
      <c r="AV1382" s="857" t="e">
        <f aca="false">IF((0.67*AV1383)&gt;AV1377,"no","yes")</f>
        <v>#REF!</v>
      </c>
      <c r="AW1382" s="810"/>
      <c r="AX1382" s="857" t="e">
        <f aca="false">IF((0.67*AX1383)&gt;AX1377,"no","yes")</f>
        <v>#REF!</v>
      </c>
      <c r="AY1382" s="857" t="e">
        <f aca="false">IF((0.67*AY1383)&gt;AY1377,"no","yes")</f>
        <v>#REF!</v>
      </c>
      <c r="AZ1382" s="810"/>
      <c r="BA1382" s="857" t="e">
        <f aca="false">IF((0.67*BA1383)&gt;BA1377,"no","yes")</f>
        <v>#REF!</v>
      </c>
      <c r="BB1382" s="857" t="e">
        <f aca="false">IF((0.67*BB1383)&gt;BB1377,"no","yes")</f>
        <v>#REF!</v>
      </c>
      <c r="BC1382" s="810"/>
      <c r="BD1382" s="857" t="e">
        <f aca="false">IF((0.67*BD1383)&gt;BD1377,"no","yes")</f>
        <v>#REF!</v>
      </c>
      <c r="BE1382" s="857" t="e">
        <f aca="false">IF((0.67*BE1383)&gt;BE1377,"no","yes")</f>
        <v>#REF!</v>
      </c>
      <c r="BF1382" s="810"/>
      <c r="BG1382" s="857" t="e">
        <f aca="false">IF((0.67*BG1383)&gt;BG1377,"no","yes")</f>
        <v>#REF!</v>
      </c>
      <c r="BH1382" s="857" t="e">
        <f aca="false">IF((0.67*BH1383)&gt;BH1377,"no","yes")</f>
        <v>#REF!</v>
      </c>
      <c r="BI1382" s="863"/>
      <c r="BJ1382" s="857" t="e">
        <f aca="false">IF((0.67*BJ1383)&gt;BJ1377,"no","yes")</f>
        <v>#DIV/0!</v>
      </c>
      <c r="BK1382" s="857" t="e">
        <f aca="false">IF((0.67*BK1383)&gt;BK1377,"no","yes")</f>
        <v>#DIV/0!</v>
      </c>
      <c r="BL1382" s="810"/>
      <c r="BM1382" s="857" t="e">
        <f aca="false">IF((0.67*BM1383)&gt;BM1377,"no","yes")</f>
        <v>#DIV/0!</v>
      </c>
      <c r="BN1382" s="857" t="e">
        <f aca="false">IF((0.67*BN1383)&gt;BN1377,"no","yes")</f>
        <v>#DIV/0!</v>
      </c>
      <c r="BO1382" s="810"/>
      <c r="BP1382" s="857" t="e">
        <f aca="false">IF((0.67*BP1383)&gt;BP1377,"no","yes")</f>
        <v>#DIV/0!</v>
      </c>
      <c r="BQ1382" s="857" t="e">
        <f aca="false">IF((0.67*BQ1383)&gt;BQ1377,"no","yes")</f>
        <v>#DIV/0!</v>
      </c>
      <c r="BR1382" s="810"/>
      <c r="BS1382" s="857" t="e">
        <f aca="false">IF((0.67*BS1383)&gt;BS1377,"no","yes")</f>
        <v>#DIV/0!</v>
      </c>
      <c r="BT1382" s="857" t="e">
        <f aca="false">IF((0.67*BT1383)&gt;BT1377,"no","yes")</f>
        <v>#DIV/0!</v>
      </c>
      <c r="BU1382" s="810"/>
      <c r="BV1382" s="729"/>
    </row>
    <row r="1383" s="667" customFormat="true" ht="14.25" hidden="false" customHeight="false" outlineLevel="0" collapsed="false">
      <c r="C1383" s="846"/>
      <c r="D1383" s="893"/>
      <c r="E1383" s="893"/>
      <c r="F1383" s="893"/>
      <c r="G1383" s="893"/>
      <c r="H1383" s="893"/>
      <c r="I1383" s="893"/>
      <c r="J1383" s="893"/>
      <c r="K1383" s="893"/>
      <c r="L1383" s="810"/>
      <c r="M1383" s="810"/>
      <c r="N1383" s="810"/>
      <c r="O1383" s="810"/>
      <c r="P1383" s="810"/>
      <c r="Q1383" s="810"/>
      <c r="R1383" s="810"/>
      <c r="S1383" s="1"/>
      <c r="T1383" s="916"/>
      <c r="U1383" s="916"/>
      <c r="V1383" s="894"/>
      <c r="W1383" s="895"/>
      <c r="X1383" s="896"/>
      <c r="Z1383" s="728"/>
      <c r="AP1383" s="729"/>
      <c r="AQ1383" s="810"/>
      <c r="AR1383" s="810"/>
      <c r="AS1383" s="810"/>
      <c r="AT1383" s="854" t="s">
        <v>371</v>
      </c>
      <c r="AU1383" s="857" t="e">
        <f aca="false">_xlfn.STDEV.P(AU1357:AU1376)</f>
        <v>#REF!</v>
      </c>
      <c r="AV1383" s="857" t="e">
        <f aca="false">_xlfn.STDEV.P(AV1357:AV1376)</f>
        <v>#REF!</v>
      </c>
      <c r="AW1383" s="810"/>
      <c r="AX1383" s="857" t="e">
        <f aca="false">_xlfn.STDEV.P(AX1357:AX1376)</f>
        <v>#REF!</v>
      </c>
      <c r="AY1383" s="857" t="e">
        <f aca="false">_xlfn.STDEV.P(AY1357:AY1376)</f>
        <v>#REF!</v>
      </c>
      <c r="AZ1383" s="810"/>
      <c r="BA1383" s="857" t="e">
        <f aca="false">_xlfn.STDEV.P(BA1357:BA1376)</f>
        <v>#REF!</v>
      </c>
      <c r="BB1383" s="857" t="e">
        <f aca="false">_xlfn.STDEV.P(BB1357:BB1376)</f>
        <v>#REF!</v>
      </c>
      <c r="BC1383" s="810"/>
      <c r="BD1383" s="857" t="e">
        <f aca="false">_xlfn.STDEV.P(BD1357:BD1376)</f>
        <v>#REF!</v>
      </c>
      <c r="BE1383" s="857" t="e">
        <f aca="false">_xlfn.STDEV.P(BE1357:BE1376)</f>
        <v>#REF!</v>
      </c>
      <c r="BF1383" s="810"/>
      <c r="BG1383" s="857" t="e">
        <f aca="false">_xlfn.STDEV.P(BG1357:BG1376)</f>
        <v>#REF!</v>
      </c>
      <c r="BH1383" s="857" t="e">
        <f aca="false">_xlfn.STDEV.P(BH1357:BH1376)</f>
        <v>#REF!</v>
      </c>
      <c r="BI1383" s="810"/>
      <c r="BJ1383" s="857" t="e">
        <f aca="false">_xlfn.STDEV.P(BJ1357:BJ1376)</f>
        <v>#DIV/0!</v>
      </c>
      <c r="BK1383" s="857" t="e">
        <f aca="false">_xlfn.STDEV.P(BK1357:BK1376)</f>
        <v>#DIV/0!</v>
      </c>
      <c r="BL1383" s="810"/>
      <c r="BM1383" s="857" t="e">
        <f aca="false">_xlfn.STDEV.P(BM1357:BM1376)</f>
        <v>#DIV/0!</v>
      </c>
      <c r="BN1383" s="857" t="e">
        <f aca="false">_xlfn.STDEV.P(BN1357:BN1376)</f>
        <v>#DIV/0!</v>
      </c>
      <c r="BO1383" s="810"/>
      <c r="BP1383" s="857" t="e">
        <f aca="false">_xlfn.STDEV.P(BP1357:BP1376)</f>
        <v>#DIV/0!</v>
      </c>
      <c r="BQ1383" s="857" t="e">
        <f aca="false">_xlfn.STDEV.P(BQ1357:BQ1376)</f>
        <v>#DIV/0!</v>
      </c>
      <c r="BR1383" s="810"/>
      <c r="BS1383" s="857" t="e">
        <f aca="false">_xlfn.STDEV.P(BS1357:BS1376)</f>
        <v>#DIV/0!</v>
      </c>
      <c r="BT1383" s="857" t="e">
        <f aca="false">_xlfn.STDEV.P(BT1357:BT1376)</f>
        <v>#DIV/0!</v>
      </c>
      <c r="BV1383" s="729"/>
    </row>
    <row r="1384" s="667" customFormat="true" ht="15" hidden="false" customHeight="false" outlineLevel="0" collapsed="false">
      <c r="A1384" s="862" t="str">
        <f aca="false">HYPERLINK("#"&amp;"'"&amp;A$1&amp;"'!a1","Back to top")</f>
        <v>Back to top</v>
      </c>
      <c r="B1384" s="862"/>
      <c r="C1384" s="810"/>
      <c r="D1384" s="893"/>
      <c r="E1384" s="893"/>
      <c r="F1384" s="893"/>
      <c r="G1384" s="893"/>
      <c r="H1384" s="893"/>
      <c r="I1384" s="893"/>
      <c r="J1384" s="893"/>
      <c r="K1384" s="893"/>
      <c r="S1384" s="944" t="s">
        <v>373</v>
      </c>
      <c r="T1384" s="708"/>
      <c r="U1384" s="810"/>
      <c r="V1384" s="897"/>
      <c r="W1384" s="898"/>
      <c r="X1384" s="899"/>
      <c r="Z1384" s="728"/>
      <c r="AP1384" s="729"/>
      <c r="AQ1384" s="810"/>
      <c r="AR1384" s="810"/>
      <c r="AS1384" s="810"/>
      <c r="AT1384" s="863" t="s">
        <v>372</v>
      </c>
      <c r="AU1384" s="868" t="n">
        <f aca="false">COUNTIF(AU1357:AU1376,"&gt;0")</f>
        <v>0</v>
      </c>
      <c r="AV1384" s="868" t="n">
        <f aca="false">COUNTIF(AV1357:AV1376,"&gt;0")</f>
        <v>0</v>
      </c>
      <c r="AW1384" s="810"/>
      <c r="AX1384" s="868" t="n">
        <f aca="false">COUNTIF(AX1357:AX1376,"&gt;0")</f>
        <v>0</v>
      </c>
      <c r="AY1384" s="868" t="n">
        <f aca="false">COUNTIF(AY1357:AY1376,"&gt;0")</f>
        <v>0</v>
      </c>
      <c r="AZ1384" s="810"/>
      <c r="BA1384" s="868" t="n">
        <f aca="false">COUNTIF(BA1357:BA1376,"&gt;0")</f>
        <v>0</v>
      </c>
      <c r="BB1384" s="868" t="n">
        <f aca="false">COUNTIF(BB1357:BB1376,"&gt;0")</f>
        <v>0</v>
      </c>
      <c r="BC1384" s="810"/>
      <c r="BD1384" s="868" t="n">
        <f aca="false">COUNTIF(BD1357:BD1376,"&gt;0")</f>
        <v>0</v>
      </c>
      <c r="BE1384" s="868" t="n">
        <f aca="false">COUNTIF(BE1357:BE1376,"&gt;0")</f>
        <v>0</v>
      </c>
      <c r="BF1384" s="810"/>
      <c r="BG1384" s="868" t="n">
        <f aca="false">COUNTIF(BG1357:BG1376,"&gt;0")</f>
        <v>0</v>
      </c>
      <c r="BH1384" s="868" t="n">
        <f aca="false">COUNTIF(BH1357:BH1376,"&gt;0")</f>
        <v>0</v>
      </c>
      <c r="BI1384" s="810"/>
      <c r="BJ1384" s="868" t="n">
        <f aca="false">COUNTIF(BJ1357:BJ1376,"&gt;0")</f>
        <v>0</v>
      </c>
      <c r="BK1384" s="868" t="n">
        <f aca="false">COUNTIF(BK1357:BK1376,"&gt;0")</f>
        <v>0</v>
      </c>
      <c r="BL1384" s="810"/>
      <c r="BM1384" s="868" t="n">
        <f aca="false">COUNTIF(BM1357:BM1376,"&gt;0")</f>
        <v>0</v>
      </c>
      <c r="BN1384" s="868" t="n">
        <f aca="false">COUNTIF(BN1357:BN1376,"&gt;0")</f>
        <v>0</v>
      </c>
      <c r="BO1384" s="810"/>
      <c r="BP1384" s="868" t="n">
        <f aca="false">COUNTIF(BP1357:BP1376,"&gt;0")</f>
        <v>0</v>
      </c>
      <c r="BQ1384" s="868" t="n">
        <f aca="false">COUNTIF(BQ1357:BQ1376,"&gt;0")</f>
        <v>0</v>
      </c>
      <c r="BR1384" s="810"/>
      <c r="BS1384" s="868" t="n">
        <f aca="false">COUNTIF(BS1357:BS1376,"&gt;0")</f>
        <v>0</v>
      </c>
      <c r="BT1384" s="868" t="n">
        <f aca="false">COUNTIF(BT1357:BT1376,"&gt;0")</f>
        <v>0</v>
      </c>
      <c r="BV1384" s="729"/>
    </row>
    <row r="1385" s="667" customFormat="true" ht="14.25" hidden="false" customHeight="false" outlineLevel="0" collapsed="false">
      <c r="S1385" s="925" t="s">
        <v>166</v>
      </c>
      <c r="T1385" s="708"/>
      <c r="U1385" s="810"/>
      <c r="V1385" s="897"/>
      <c r="W1385" s="898"/>
      <c r="X1385" s="899"/>
      <c r="Z1385" s="728"/>
      <c r="AP1385" s="729"/>
      <c r="AT1385" s="905"/>
      <c r="BV1385" s="729"/>
    </row>
    <row r="1386" s="667" customFormat="true" ht="14.25" hidden="false" customHeight="false" outlineLevel="0" collapsed="false">
      <c r="T1386" s="708"/>
      <c r="U1386" s="810"/>
      <c r="V1386" s="902"/>
      <c r="W1386" s="903"/>
      <c r="X1386" s="904"/>
      <c r="Z1386" s="728"/>
      <c r="AP1386" s="729"/>
      <c r="AT1386" s="905"/>
      <c r="BV1386" s="729"/>
    </row>
    <row r="1387" s="667" customFormat="true" ht="18" hidden="false" customHeight="false" outlineLevel="0" collapsed="false">
      <c r="T1387" s="708"/>
      <c r="U1387" s="810"/>
      <c r="V1387" s="810"/>
      <c r="W1387" s="810"/>
      <c r="X1387" s="810"/>
      <c r="Z1387" s="728"/>
      <c r="AP1387" s="805"/>
      <c r="AQ1387" s="927"/>
      <c r="AR1387" s="927"/>
      <c r="AS1387" s="921"/>
      <c r="AT1387" s="921"/>
      <c r="AU1387" s="921"/>
      <c r="AV1387" s="921"/>
      <c r="AW1387" s="921"/>
      <c r="AX1387" s="921"/>
      <c r="AY1387" s="921"/>
      <c r="AZ1387" s="921"/>
      <c r="BA1387" s="921"/>
      <c r="BB1387" s="921"/>
      <c r="BC1387" s="921"/>
      <c r="BD1387" s="921"/>
      <c r="BE1387" s="921"/>
      <c r="BF1387" s="921"/>
      <c r="BG1387" s="921"/>
      <c r="BH1387" s="921"/>
      <c r="BI1387" s="921"/>
      <c r="BJ1387" s="921"/>
      <c r="BK1387" s="921"/>
      <c r="BL1387" s="921"/>
      <c r="BM1387" s="921"/>
      <c r="BN1387" s="921"/>
      <c r="BO1387" s="921"/>
      <c r="BP1387" s="921"/>
      <c r="BQ1387" s="921"/>
      <c r="BR1387" s="921"/>
      <c r="BS1387" s="921"/>
      <c r="BT1387" s="921"/>
      <c r="BU1387" s="921"/>
      <c r="BV1387" s="805"/>
    </row>
    <row r="1388" customFormat="false" ht="15" hidden="false" customHeight="false" outlineLevel="0" collapsed="false">
      <c r="U1388" s="708"/>
      <c r="V1388" s="708"/>
      <c r="W1388" s="667"/>
      <c r="X1388" s="667"/>
      <c r="Z1388" s="600"/>
      <c r="AQ1388" s="608"/>
      <c r="AR1388" s="608"/>
      <c r="AS1388" s="608"/>
      <c r="AT1388" s="608"/>
      <c r="AU1388" s="608"/>
      <c r="AV1388" s="608"/>
      <c r="AW1388" s="608"/>
      <c r="AX1388" s="608"/>
      <c r="AY1388" s="608"/>
      <c r="AZ1388" s="608"/>
      <c r="BA1388" s="608"/>
      <c r="BB1388" s="608"/>
      <c r="BC1388" s="608"/>
      <c r="BD1388" s="608"/>
      <c r="BE1388" s="608"/>
      <c r="BF1388" s="608"/>
      <c r="BG1388" s="608"/>
      <c r="BH1388" s="608"/>
      <c r="BI1388" s="608"/>
      <c r="BJ1388" s="608"/>
      <c r="BK1388" s="608"/>
      <c r="BL1388" s="608"/>
      <c r="BM1388" s="608"/>
      <c r="BN1388" s="608"/>
      <c r="BO1388" s="608"/>
      <c r="BP1388" s="608"/>
      <c r="BQ1388" s="608"/>
      <c r="BR1388" s="608"/>
      <c r="BS1388" s="608"/>
      <c r="BT1388" s="608"/>
      <c r="BU1388" s="608"/>
    </row>
    <row r="1389" s="967" customFormat="true" ht="27.75" hidden="false" customHeight="false" outlineLevel="0" collapsed="false">
      <c r="A1389" s="964" t="s">
        <v>677</v>
      </c>
      <c r="B1389" s="964"/>
      <c r="C1389" s="965"/>
      <c r="D1389" s="965"/>
      <c r="E1389" s="965"/>
      <c r="F1389" s="965"/>
      <c r="G1389" s="965"/>
      <c r="H1389" s="965"/>
      <c r="I1389" s="965"/>
      <c r="J1389" s="965"/>
      <c r="K1389" s="965"/>
      <c r="L1389" s="965"/>
      <c r="M1389" s="965"/>
      <c r="N1389" s="965"/>
      <c r="O1389" s="965"/>
      <c r="P1389" s="966"/>
      <c r="R1389" s="968"/>
      <c r="S1389" s="969"/>
      <c r="T1389" s="970"/>
      <c r="U1389" s="970"/>
      <c r="V1389" s="970"/>
      <c r="W1389" s="971"/>
    </row>
    <row r="1390" s="972" customFormat="true" ht="48.75" hidden="false" customHeight="true" outlineLevel="0" collapsed="false">
      <c r="S1390" s="973"/>
      <c r="T1390" s="973"/>
      <c r="U1390" s="973"/>
      <c r="V1390" s="973"/>
      <c r="W1390" s="973"/>
      <c r="AP1390" s="967"/>
      <c r="BV1390" s="967"/>
    </row>
    <row r="1391" s="972" customFormat="true" ht="15" hidden="false" customHeight="false" outlineLevel="0" collapsed="false">
      <c r="S1391" s="973"/>
      <c r="T1391" s="973"/>
      <c r="U1391" s="973"/>
      <c r="V1391" s="973"/>
      <c r="W1391" s="973"/>
      <c r="AP1391" s="967"/>
      <c r="BV1391" s="967"/>
    </row>
    <row r="1392" customFormat="false" ht="16.5" hidden="false" customHeight="false" outlineLevel="0" collapsed="false">
      <c r="A1392" s="974" t="s">
        <v>678</v>
      </c>
      <c r="B1392" s="975"/>
      <c r="C1392" s="976"/>
      <c r="D1392" s="976"/>
      <c r="E1392" s="976"/>
      <c r="F1392" s="976"/>
      <c r="G1392" s="976"/>
      <c r="H1392" s="976"/>
      <c r="I1392" s="976"/>
      <c r="J1392" s="976"/>
      <c r="K1392" s="976"/>
      <c r="R1392" s="599"/>
      <c r="W1392" s="598"/>
      <c r="AO1392" s="600"/>
      <c r="AP1392" s="598"/>
      <c r="BV1392" s="598"/>
      <c r="BX1392" s="600"/>
    </row>
    <row r="1393" s="972" customFormat="true" ht="15.75" hidden="false" customHeight="false" outlineLevel="0" collapsed="false">
      <c r="C1393" s="977" t="s">
        <v>679</v>
      </c>
      <c r="D1393" s="978" t="e">
        <f aca="false">AVERAGE(H1397:H1404)</f>
        <v>#DIV/0!</v>
      </c>
      <c r="E1393" s="972" t="s">
        <v>680</v>
      </c>
      <c r="S1393" s="973"/>
      <c r="T1393" s="973"/>
      <c r="U1393" s="973"/>
      <c r="V1393" s="973"/>
      <c r="W1393" s="973"/>
      <c r="AP1393" s="967"/>
      <c r="BV1393" s="967"/>
    </row>
    <row r="1394" s="972" customFormat="true" ht="15" hidden="false" customHeight="false" outlineLevel="0" collapsed="false">
      <c r="S1394" s="973"/>
      <c r="T1394" s="973"/>
      <c r="U1394" s="973"/>
      <c r="V1394" s="973"/>
      <c r="W1394" s="973"/>
      <c r="AP1394" s="967"/>
      <c r="BV1394" s="967"/>
    </row>
    <row r="1395" s="972" customFormat="true" ht="15.75" hidden="false" customHeight="false" outlineLevel="0" collapsed="false">
      <c r="A1395" s="979" t="s">
        <v>681</v>
      </c>
      <c r="B1395" s="979"/>
      <c r="C1395" s="965" t="s">
        <v>682</v>
      </c>
      <c r="D1395" s="965" t="s">
        <v>683</v>
      </c>
      <c r="E1395" s="965" t="s">
        <v>684</v>
      </c>
      <c r="F1395" s="965"/>
      <c r="G1395" s="965"/>
      <c r="H1395" s="965" t="s">
        <v>685</v>
      </c>
      <c r="S1395" s="973"/>
      <c r="T1395" s="973"/>
      <c r="U1395" s="973"/>
      <c r="V1395" s="973"/>
      <c r="W1395" s="973"/>
      <c r="AP1395" s="967"/>
      <c r="BV1395" s="967"/>
    </row>
    <row r="1396" s="972" customFormat="true" ht="15" hidden="false" customHeight="false" outlineLevel="0" collapsed="false">
      <c r="C1396" s="980"/>
      <c r="D1396" s="981"/>
      <c r="E1396" s="965"/>
      <c r="F1396" s="965"/>
      <c r="G1396" s="965"/>
      <c r="H1396" s="965"/>
      <c r="S1396" s="973"/>
      <c r="T1396" s="973"/>
      <c r="U1396" s="973"/>
      <c r="V1396" s="973"/>
      <c r="W1396" s="973"/>
      <c r="AP1396" s="967"/>
      <c r="BV1396" s="967"/>
    </row>
    <row r="1397" s="972" customFormat="true" ht="15" hidden="false" customHeight="false" outlineLevel="0" collapsed="false">
      <c r="C1397" s="980"/>
      <c r="D1397" s="981"/>
      <c r="E1397" s="982" t="str">
        <f aca="false">IF(D1397="","",LOG(D1397/D1396)/LOG(C1397/C1396))</f>
        <v/>
      </c>
      <c r="F1397" s="982"/>
      <c r="G1397" s="982"/>
      <c r="H1397" s="983" t="str">
        <f aca="false">IF(D1397="","",10^(E1397*LOG(2)))</f>
        <v/>
      </c>
      <c r="S1397" s="973"/>
      <c r="T1397" s="973"/>
      <c r="U1397" s="973"/>
      <c r="V1397" s="973"/>
      <c r="W1397" s="973"/>
      <c r="AP1397" s="967"/>
      <c r="BV1397" s="967"/>
    </row>
    <row r="1398" s="972" customFormat="true" ht="15" hidden="false" customHeight="false" outlineLevel="0" collapsed="false">
      <c r="C1398" s="980"/>
      <c r="D1398" s="981"/>
      <c r="E1398" s="982" t="str">
        <f aca="false">IF(D1398="","",LOG(D1398/D1397)/LOG(C1398/C1397))</f>
        <v/>
      </c>
      <c r="F1398" s="982"/>
      <c r="G1398" s="982"/>
      <c r="H1398" s="983" t="str">
        <f aca="false">IF(D1398="","",10^(E1398*LOG(2)))</f>
        <v/>
      </c>
      <c r="S1398" s="973"/>
      <c r="T1398" s="973"/>
      <c r="U1398" s="973"/>
      <c r="V1398" s="973"/>
      <c r="W1398" s="973"/>
      <c r="AP1398" s="967"/>
      <c r="BV1398" s="967"/>
    </row>
    <row r="1399" s="972" customFormat="true" ht="15" hidden="false" customHeight="false" outlineLevel="0" collapsed="false">
      <c r="C1399" s="980"/>
      <c r="D1399" s="981"/>
      <c r="E1399" s="982" t="str">
        <f aca="false">IF(D1399="","",LOG(D1399/D1398)/LOG(C1399/C1398))</f>
        <v/>
      </c>
      <c r="F1399" s="982"/>
      <c r="G1399" s="982"/>
      <c r="H1399" s="983" t="str">
        <f aca="false">IF(D1399="","",10^(E1399*LOG(2)))</f>
        <v/>
      </c>
      <c r="S1399" s="973"/>
      <c r="T1399" s="973"/>
      <c r="U1399" s="973"/>
      <c r="V1399" s="973"/>
      <c r="W1399" s="973"/>
      <c r="AP1399" s="967"/>
      <c r="BV1399" s="967"/>
    </row>
    <row r="1400" s="972" customFormat="true" ht="15" hidden="false" customHeight="false" outlineLevel="0" collapsed="false">
      <c r="C1400" s="980"/>
      <c r="D1400" s="981"/>
      <c r="E1400" s="982" t="str">
        <f aca="false">IF(D1400="","",LOG(D1400/D1399)/LOG(C1400/C1399))</f>
        <v/>
      </c>
      <c r="F1400" s="982"/>
      <c r="G1400" s="982"/>
      <c r="H1400" s="983" t="str">
        <f aca="false">IF(D1400="","",10^(E1400*LOG(2)))</f>
        <v/>
      </c>
      <c r="S1400" s="973"/>
      <c r="T1400" s="973"/>
      <c r="U1400" s="973"/>
      <c r="V1400" s="973"/>
      <c r="W1400" s="973"/>
      <c r="AP1400" s="967"/>
      <c r="BV1400" s="967"/>
    </row>
    <row r="1401" s="972" customFormat="true" ht="15" hidden="false" customHeight="false" outlineLevel="0" collapsed="false">
      <c r="C1401" s="980"/>
      <c r="D1401" s="981"/>
      <c r="E1401" s="982" t="str">
        <f aca="false">IF(D1401="","",LOG(D1401/D1400)/LOG(C1401/C1400))</f>
        <v/>
      </c>
      <c r="F1401" s="982"/>
      <c r="G1401" s="982"/>
      <c r="H1401" s="983" t="str">
        <f aca="false">IF(D1401="","",10^(E1401*LOG(2)))</f>
        <v/>
      </c>
      <c r="S1401" s="973"/>
      <c r="T1401" s="973"/>
      <c r="U1401" s="973"/>
      <c r="V1401" s="973"/>
      <c r="W1401" s="973"/>
      <c r="AP1401" s="967"/>
      <c r="BV1401" s="967"/>
    </row>
    <row r="1402" s="972" customFormat="true" ht="15" hidden="false" customHeight="false" outlineLevel="0" collapsed="false">
      <c r="C1402" s="980"/>
      <c r="D1402" s="981"/>
      <c r="E1402" s="982" t="str">
        <f aca="false">IF(D1402="","",LOG(D1402/D1401)/LOG(C1402/C1401))</f>
        <v/>
      </c>
      <c r="F1402" s="982"/>
      <c r="G1402" s="982"/>
      <c r="H1402" s="983" t="str">
        <f aca="false">IF(D1402="","",10^(E1402*LOG(2)))</f>
        <v/>
      </c>
      <c r="S1402" s="973"/>
      <c r="T1402" s="973"/>
      <c r="U1402" s="973"/>
      <c r="V1402" s="973"/>
      <c r="W1402" s="973"/>
      <c r="AP1402" s="967"/>
      <c r="BV1402" s="967"/>
    </row>
    <row r="1403" s="972" customFormat="true" ht="15" hidden="false" customHeight="false" outlineLevel="0" collapsed="false">
      <c r="C1403" s="980"/>
      <c r="D1403" s="981"/>
      <c r="E1403" s="982" t="str">
        <f aca="false">IF(D1403="","",LOG(D1403/D1402)/LOG(C1403/C1402))</f>
        <v/>
      </c>
      <c r="F1403" s="982"/>
      <c r="G1403" s="982"/>
      <c r="H1403" s="983" t="str">
        <f aca="false">IF(D1403="","",10^(E1403*LOG(2)))</f>
        <v/>
      </c>
      <c r="S1403" s="973"/>
      <c r="T1403" s="973"/>
      <c r="U1403" s="973"/>
      <c r="V1403" s="973"/>
      <c r="W1403" s="973"/>
      <c r="AP1403" s="967"/>
      <c r="BV1403" s="967"/>
    </row>
    <row r="1404" s="972" customFormat="true" ht="15" hidden="false" customHeight="false" outlineLevel="0" collapsed="false">
      <c r="C1404" s="980"/>
      <c r="D1404" s="981"/>
      <c r="E1404" s="982" t="str">
        <f aca="false">IF(D1404="","",LOG(D1404/D1403)/LOG(C1404/C1403))</f>
        <v/>
      </c>
      <c r="F1404" s="982"/>
      <c r="G1404" s="982"/>
      <c r="H1404" s="983" t="str">
        <f aca="false">IF(D1404="","",10^(E1404*LOG(2)))</f>
        <v/>
      </c>
      <c r="S1404" s="973"/>
      <c r="T1404" s="973"/>
      <c r="U1404" s="973"/>
      <c r="V1404" s="973"/>
      <c r="W1404" s="973"/>
      <c r="AP1404" s="967"/>
      <c r="BV1404" s="967"/>
    </row>
    <row r="1405" s="972" customFormat="true" ht="15" hidden="false" customHeight="false" outlineLevel="0" collapsed="false">
      <c r="C1405" s="984" t="s">
        <v>686</v>
      </c>
      <c r="D1405" s="984"/>
      <c r="E1405" s="984" t="s">
        <v>687</v>
      </c>
      <c r="F1405" s="984"/>
      <c r="S1405" s="973"/>
      <c r="T1405" s="973"/>
      <c r="U1405" s="973"/>
      <c r="V1405" s="973"/>
      <c r="W1405" s="973"/>
      <c r="AP1405" s="967"/>
      <c r="BV1405" s="967"/>
    </row>
    <row r="1406" s="972" customFormat="true" ht="15" hidden="false" customHeight="false" outlineLevel="0" collapsed="false">
      <c r="S1406" s="973"/>
      <c r="T1406" s="973"/>
      <c r="U1406" s="973"/>
      <c r="V1406" s="973"/>
      <c r="W1406" s="973"/>
      <c r="AP1406" s="967"/>
      <c r="BV1406" s="967"/>
    </row>
    <row r="1407" customFormat="false" ht="18" hidden="false" customHeight="false" outlineLevel="0" collapsed="false">
      <c r="A1407" s="985" t="s">
        <v>688</v>
      </c>
      <c r="B1407" s="985"/>
      <c r="C1407" s="985"/>
      <c r="D1407" s="985"/>
      <c r="E1407" s="985"/>
      <c r="F1407" s="985"/>
      <c r="G1407" s="985"/>
      <c r="H1407" s="985"/>
      <c r="I1407" s="985"/>
      <c r="J1407" s="985"/>
      <c r="K1407" s="985"/>
      <c r="R1407" s="599"/>
      <c r="W1407" s="598"/>
      <c r="AO1407" s="600"/>
      <c r="AP1407" s="598"/>
      <c r="BV1407" s="598"/>
      <c r="BX1407" s="600"/>
    </row>
    <row r="1408" customFormat="false" ht="31.5" hidden="false" customHeight="false" outlineLevel="0" collapsed="false">
      <c r="A1408" s="986" t="s">
        <v>689</v>
      </c>
      <c r="B1408" s="987"/>
      <c r="C1408" s="988" t="s">
        <v>690</v>
      </c>
      <c r="D1408" s="988" t="s">
        <v>691</v>
      </c>
      <c r="E1408" s="988" t="s">
        <v>692</v>
      </c>
      <c r="F1408" s="986" t="s">
        <v>693</v>
      </c>
      <c r="G1408" s="989" t="s">
        <v>694</v>
      </c>
      <c r="H1408" s="989" t="s">
        <v>695</v>
      </c>
      <c r="R1408" s="599"/>
      <c r="W1408" s="598"/>
      <c r="AO1408" s="600"/>
      <c r="AP1408" s="598"/>
      <c r="BV1408" s="598"/>
      <c r="BX1408" s="600"/>
    </row>
    <row r="1409" customFormat="false" ht="15.75" hidden="false" customHeight="false" outlineLevel="0" collapsed="false">
      <c r="A1409" s="990" t="s">
        <v>696</v>
      </c>
      <c r="C1409" s="991"/>
      <c r="D1409" s="991"/>
      <c r="E1409" s="991"/>
      <c r="F1409" s="992" t="str">
        <f aca="false">IF(SUM(C1409:E1409)&gt;1,"&gt;100%!","")</f>
        <v/>
      </c>
      <c r="R1409" s="599"/>
      <c r="W1409" s="598"/>
      <c r="AO1409" s="600"/>
      <c r="AP1409" s="598"/>
      <c r="BV1409" s="598"/>
      <c r="BX1409" s="600"/>
    </row>
    <row r="1410" customFormat="false" ht="15" hidden="false" customHeight="false" outlineLevel="0" collapsed="false">
      <c r="A1410" s="990" t="s">
        <v>697</v>
      </c>
      <c r="B1410" s="990"/>
      <c r="C1410" s="993" t="n">
        <f aca="false">C1409*$F$1410</f>
        <v>0</v>
      </c>
      <c r="D1410" s="993" t="n">
        <f aca="false">D1409*$F$1410</f>
        <v>0</v>
      </c>
      <c r="E1410" s="993" t="n">
        <f aca="false">E1409*$F$1410</f>
        <v>0</v>
      </c>
      <c r="F1410" s="994" t="n">
        <f aca="false">FirstCostSolution</f>
        <v>462.453005939073</v>
      </c>
      <c r="R1410" s="599"/>
      <c r="W1410" s="598"/>
      <c r="AO1410" s="600"/>
      <c r="AP1410" s="598"/>
      <c r="BV1410" s="598"/>
      <c r="BX1410" s="600"/>
    </row>
    <row r="1411" customFormat="false" ht="15" hidden="false" customHeight="false" outlineLevel="0" collapsed="false">
      <c r="A1411" s="990" t="s">
        <v>698</v>
      </c>
      <c r="B1411" s="990"/>
      <c r="C1411" s="995" t="e">
        <f aca="false">#REF!</f>
        <v>#REF!</v>
      </c>
      <c r="D1411" s="995" t="e">
        <f aca="false">#REF!</f>
        <v>#REF!</v>
      </c>
      <c r="E1411" s="995" t="e">
        <f aca="false">#REF!</f>
        <v>#REF!</v>
      </c>
      <c r="R1411" s="599"/>
      <c r="W1411" s="598"/>
      <c r="AO1411" s="600"/>
      <c r="AP1411" s="598"/>
      <c r="BV1411" s="598"/>
      <c r="BX1411" s="600"/>
    </row>
    <row r="1412" customFormat="false" ht="15.75" hidden="false" customHeight="false" outlineLevel="0" collapsed="false">
      <c r="A1412" s="996" t="s">
        <v>699</v>
      </c>
      <c r="B1412" s="990"/>
      <c r="C1412" s="997"/>
      <c r="D1412" s="997"/>
      <c r="E1412" s="997"/>
      <c r="G1412" s="998" t="e">
        <f aca="false">10^((LOG(F1415/F1410)/LOG(C1414/C1411))*LOG(2))</f>
        <v>#VALUE!</v>
      </c>
      <c r="H1412" s="998" t="e">
        <f aca="false">1-G1412</f>
        <v>#VALUE!</v>
      </c>
      <c r="R1412" s="599"/>
      <c r="W1412" s="598"/>
      <c r="AO1412" s="600"/>
      <c r="AP1412" s="598"/>
      <c r="BV1412" s="598"/>
      <c r="BX1412" s="600"/>
    </row>
    <row r="1413" customFormat="false" ht="15" hidden="false" customHeight="false" outlineLevel="0" collapsed="false">
      <c r="A1413" s="990" t="s">
        <v>700</v>
      </c>
      <c r="B1413" s="990"/>
      <c r="C1413" s="999" t="n">
        <v>2</v>
      </c>
      <c r="D1413" s="999" t="n">
        <v>2</v>
      </c>
      <c r="E1413" s="999" t="n">
        <v>2</v>
      </c>
      <c r="G1413" s="1000" t="s">
        <v>701</v>
      </c>
      <c r="H1413" s="1000"/>
      <c r="I1413" s="1000"/>
      <c r="J1413" s="1000"/>
      <c r="R1413" s="599"/>
      <c r="W1413" s="598"/>
      <c r="AO1413" s="600"/>
      <c r="AP1413" s="598"/>
      <c r="BV1413" s="598"/>
      <c r="BX1413" s="600"/>
    </row>
    <row r="1414" customFormat="false" ht="15" hidden="false" customHeight="false" outlineLevel="0" collapsed="false">
      <c r="A1414" s="990" t="s">
        <v>702</v>
      </c>
      <c r="B1414" s="990"/>
      <c r="C1414" s="995" t="e">
        <f aca="false">#REF!</f>
        <v>#REF!</v>
      </c>
      <c r="D1414" s="995" t="e">
        <f aca="false">#REF!</f>
        <v>#REF!</v>
      </c>
      <c r="E1414" s="995" t="e">
        <f aca="false">#REF!</f>
        <v>#REF!</v>
      </c>
      <c r="F1414" s="1001"/>
      <c r="R1414" s="599"/>
      <c r="W1414" s="598"/>
      <c r="AO1414" s="600"/>
      <c r="AP1414" s="598"/>
      <c r="BV1414" s="598"/>
      <c r="BX1414" s="600"/>
    </row>
    <row r="1415" customFormat="false" ht="15" hidden="false" customHeight="false" outlineLevel="0" collapsed="false">
      <c r="A1415" s="990" t="s">
        <v>703</v>
      </c>
      <c r="B1415" s="990"/>
      <c r="C1415" s="995" t="e">
        <f aca="false">C1410*(C1414/C1411)^(LOG(C1412)/LOG(C1413))</f>
        <v>#REF!</v>
      </c>
      <c r="D1415" s="995" t="e">
        <f aca="false">D1410*(D1414/D1411)^(LOG(D1412)/LOG(D1413))</f>
        <v>#REF!</v>
      </c>
      <c r="E1415" s="995" t="e">
        <f aca="false">E1410*(E1414/E1411)^(LOG(E1412)/LOG(E1413))</f>
        <v>#REF!</v>
      </c>
      <c r="F1415" s="1002" t="n">
        <f aca="false" t="array" ref="F1415:F1415">SUM(IFERROR(C1415:E1415,0))</f>
        <v>0</v>
      </c>
      <c r="R1415" s="599"/>
      <c r="W1415" s="598"/>
      <c r="AO1415" s="600"/>
      <c r="AP1415" s="598"/>
      <c r="BV1415" s="598"/>
      <c r="BX1415" s="600"/>
    </row>
    <row r="1416" customFormat="false" ht="15" hidden="false" customHeight="false" outlineLevel="0" collapsed="false">
      <c r="A1416" s="1003"/>
      <c r="B1416" s="1003"/>
      <c r="C1416" s="1004"/>
      <c r="D1416" s="1005"/>
      <c r="E1416" s="1005"/>
      <c r="F1416" s="1005"/>
      <c r="G1416" s="1005"/>
      <c r="H1416" s="1005"/>
      <c r="R1416" s="599"/>
      <c r="W1416" s="598"/>
      <c r="AO1416" s="600"/>
      <c r="AP1416" s="598"/>
      <c r="BV1416" s="598"/>
      <c r="BX1416" s="600"/>
    </row>
    <row r="1417" customFormat="false" ht="31.5" hidden="false" customHeight="false" outlineLevel="0" collapsed="false">
      <c r="A1417" s="1006" t="s">
        <v>704</v>
      </c>
      <c r="B1417" s="990"/>
      <c r="C1417" s="988" t="s">
        <v>690</v>
      </c>
      <c r="D1417" s="988" t="s">
        <v>691</v>
      </c>
      <c r="E1417" s="988" t="s">
        <v>692</v>
      </c>
      <c r="F1417" s="1006" t="s">
        <v>693</v>
      </c>
      <c r="G1417" s="989" t="s">
        <v>694</v>
      </c>
      <c r="H1417" s="989" t="s">
        <v>695</v>
      </c>
      <c r="R1417" s="599"/>
      <c r="W1417" s="598"/>
      <c r="AO1417" s="600"/>
      <c r="AP1417" s="598"/>
      <c r="BV1417" s="598"/>
      <c r="BX1417" s="600"/>
    </row>
    <row r="1418" customFormat="false" ht="15.75" hidden="false" customHeight="false" outlineLevel="0" collapsed="false">
      <c r="A1418" s="990" t="s">
        <v>696</v>
      </c>
      <c r="B1418" s="990"/>
      <c r="C1418" s="991"/>
      <c r="D1418" s="991"/>
      <c r="E1418" s="991"/>
      <c r="F1418" s="992" t="str">
        <f aca="false">IF(SUM(C1418:E1418)&gt;1,"&gt;100%!","")</f>
        <v/>
      </c>
      <c r="R1418" s="599"/>
      <c r="W1418" s="598"/>
      <c r="AO1418" s="600"/>
      <c r="AP1418" s="598"/>
      <c r="BV1418" s="598"/>
      <c r="BX1418" s="600"/>
    </row>
    <row r="1419" customFormat="false" ht="15" hidden="false" customHeight="false" outlineLevel="0" collapsed="false">
      <c r="A1419" s="990" t="s">
        <v>697</v>
      </c>
      <c r="B1419" s="990"/>
      <c r="C1419" s="993" t="n">
        <f aca="false">C1418*$F$1419</f>
        <v>0</v>
      </c>
      <c r="D1419" s="993" t="n">
        <f aca="false">D1418*$F$1419</f>
        <v>0</v>
      </c>
      <c r="E1419" s="993" t="n">
        <f aca="false">E1418*$F$1419</f>
        <v>0</v>
      </c>
      <c r="F1419" s="994" t="n">
        <f aca="false">FirstCostSolution</f>
        <v>462.453005939073</v>
      </c>
      <c r="R1419" s="599"/>
      <c r="W1419" s="598"/>
      <c r="AO1419" s="600"/>
      <c r="AP1419" s="598"/>
      <c r="BV1419" s="598"/>
      <c r="BX1419" s="600"/>
    </row>
    <row r="1420" customFormat="false" ht="15" hidden="false" customHeight="false" outlineLevel="0" collapsed="false">
      <c r="A1420" s="990" t="s">
        <v>698</v>
      </c>
      <c r="B1420" s="990"/>
      <c r="C1420" s="995" t="e">
        <f aca="false">#REF!</f>
        <v>#REF!</v>
      </c>
      <c r="D1420" s="995" t="e">
        <f aca="false">#REF!</f>
        <v>#REF!</v>
      </c>
      <c r="E1420" s="995" t="e">
        <f aca="false">#REF!</f>
        <v>#REF!</v>
      </c>
      <c r="R1420" s="599"/>
      <c r="W1420" s="598"/>
      <c r="AO1420" s="600"/>
      <c r="AP1420" s="598"/>
      <c r="BV1420" s="598"/>
      <c r="BX1420" s="600"/>
    </row>
    <row r="1421" customFormat="false" ht="15.75" hidden="false" customHeight="false" outlineLevel="0" collapsed="false">
      <c r="A1421" s="996" t="s">
        <v>699</v>
      </c>
      <c r="B1421" s="990"/>
      <c r="C1421" s="997"/>
      <c r="D1421" s="997"/>
      <c r="E1421" s="997"/>
      <c r="G1421" s="998" t="e">
        <f aca="false">10^((LOG(F1424/F1419)/LOG(C1423/C1420))*LOG(2))</f>
        <v>#VALUE!</v>
      </c>
      <c r="H1421" s="998" t="e">
        <f aca="false">1-G1421</f>
        <v>#VALUE!</v>
      </c>
      <c r="R1421" s="599"/>
      <c r="W1421" s="598"/>
      <c r="AO1421" s="600"/>
      <c r="AP1421" s="598"/>
      <c r="BV1421" s="598"/>
      <c r="BX1421" s="600"/>
    </row>
    <row r="1422" customFormat="false" ht="15" hidden="false" customHeight="false" outlineLevel="0" collapsed="false">
      <c r="A1422" s="990" t="s">
        <v>700</v>
      </c>
      <c r="B1422" s="990"/>
      <c r="C1422" s="999" t="n">
        <v>2</v>
      </c>
      <c r="D1422" s="999" t="n">
        <v>2</v>
      </c>
      <c r="E1422" s="999" t="n">
        <v>2</v>
      </c>
      <c r="G1422" s="1000" t="s">
        <v>701</v>
      </c>
      <c r="H1422" s="1000"/>
      <c r="I1422" s="1000"/>
      <c r="J1422" s="1000"/>
      <c r="R1422" s="599"/>
      <c r="W1422" s="598"/>
      <c r="AO1422" s="600"/>
      <c r="AP1422" s="598"/>
      <c r="BV1422" s="598"/>
      <c r="BX1422" s="600"/>
    </row>
    <row r="1423" customFormat="false" ht="15" hidden="false" customHeight="false" outlineLevel="0" collapsed="false">
      <c r="A1423" s="990" t="s">
        <v>702</v>
      </c>
      <c r="B1423" s="990"/>
      <c r="C1423" s="995" t="e">
        <f aca="false">#REF!</f>
        <v>#REF!</v>
      </c>
      <c r="D1423" s="995" t="e">
        <f aca="false">#REF!</f>
        <v>#REF!</v>
      </c>
      <c r="E1423" s="995" t="e">
        <f aca="false">#REF!</f>
        <v>#REF!</v>
      </c>
      <c r="F1423" s="1001"/>
      <c r="R1423" s="599"/>
      <c r="W1423" s="598"/>
      <c r="AO1423" s="600"/>
      <c r="AP1423" s="598"/>
      <c r="BV1423" s="598"/>
      <c r="BX1423" s="600"/>
    </row>
    <row r="1424" customFormat="false" ht="15" hidden="false" customHeight="false" outlineLevel="0" collapsed="false">
      <c r="A1424" s="990" t="s">
        <v>703</v>
      </c>
      <c r="B1424" s="990"/>
      <c r="C1424" s="995" t="e">
        <f aca="false">C1419*(C1423/C1420)^(LOG(C1421)/LOG(C1422))</f>
        <v>#REF!</v>
      </c>
      <c r="D1424" s="995" t="e">
        <f aca="false">D1419*(D1423/D1420)^(LOG(D1421)/LOG(D1422))</f>
        <v>#REF!</v>
      </c>
      <c r="E1424" s="995" t="e">
        <f aca="false">E1419*(E1423/E1420)^(LOG(E1421)/LOG(E1422))</f>
        <v>#REF!</v>
      </c>
      <c r="F1424" s="1002" t="n">
        <f aca="false" t="array" ref="F1424:F1424">SUM(IFERROR(C1424:E1424,0))</f>
        <v>0</v>
      </c>
      <c r="R1424" s="599"/>
      <c r="W1424" s="598"/>
      <c r="AO1424" s="600"/>
      <c r="AP1424" s="598"/>
      <c r="BV1424" s="598"/>
      <c r="BX1424" s="600"/>
    </row>
    <row r="1425" customFormat="false" ht="15" hidden="false" customHeight="false" outlineLevel="0" collapsed="false">
      <c r="A1425" s="990"/>
      <c r="B1425" s="990"/>
      <c r="C1425" s="984" t="s">
        <v>686</v>
      </c>
      <c r="D1425" s="984"/>
      <c r="E1425" s="984" t="s">
        <v>687</v>
      </c>
      <c r="F1425" s="984"/>
      <c r="R1425" s="599"/>
      <c r="W1425" s="598"/>
      <c r="AO1425" s="600"/>
      <c r="AP1425" s="598"/>
      <c r="BV1425" s="598"/>
      <c r="BX1425" s="600"/>
    </row>
    <row r="1426" s="972" customFormat="true" ht="15" hidden="false" customHeight="false" outlineLevel="0" collapsed="false">
      <c r="S1426" s="973"/>
      <c r="T1426" s="973"/>
      <c r="U1426" s="973"/>
      <c r="V1426" s="973"/>
      <c r="W1426" s="973"/>
      <c r="AP1426" s="967"/>
      <c r="BV1426" s="967"/>
    </row>
    <row r="1427" s="972" customFormat="true" ht="15" hidden="false" customHeight="false" outlineLevel="0" collapsed="false">
      <c r="A1427" s="1007" t="str">
        <f aca="false">HYPERLINK("#"&amp;"'"&amp;A$1&amp;"'!a1","Back to top")</f>
        <v>Back to top</v>
      </c>
      <c r="B1427" s="1007"/>
      <c r="S1427" s="973"/>
      <c r="T1427" s="973"/>
      <c r="U1427" s="973"/>
      <c r="V1427" s="973"/>
      <c r="W1427" s="973"/>
      <c r="AP1427" s="967"/>
      <c r="BV1427" s="967"/>
    </row>
    <row r="1428" customFormat="false" ht="18" hidden="false" customHeight="false" outlineLevel="0" collapsed="false">
      <c r="A1428" s="985" t="s">
        <v>705</v>
      </c>
      <c r="B1428" s="985"/>
      <c r="C1428" s="985"/>
      <c r="D1428" s="985"/>
      <c r="E1428" s="985"/>
      <c r="F1428" s="985"/>
      <c r="G1428" s="985"/>
      <c r="H1428" s="985"/>
      <c r="I1428" s="985"/>
      <c r="J1428" s="985"/>
      <c r="K1428" s="985"/>
      <c r="R1428" s="599"/>
      <c r="W1428" s="598"/>
      <c r="AO1428" s="600"/>
      <c r="AP1428" s="598"/>
      <c r="BV1428" s="598"/>
      <c r="BX1428" s="600"/>
    </row>
    <row r="1429" s="972" customFormat="true" ht="15" hidden="false" customHeight="false" outlineLevel="0" collapsed="false">
      <c r="A1429" s="1008" t="s">
        <v>706</v>
      </c>
      <c r="B1429" s="1008"/>
      <c r="C1429" s="1009" t="n">
        <f aca="false">FirstCostSolution</f>
        <v>462.453005939073</v>
      </c>
      <c r="D1429" s="598" t="s">
        <v>707</v>
      </c>
      <c r="E1429" s="1010"/>
    </row>
    <row r="1430" s="972" customFormat="true" ht="15" hidden="false" customHeight="false" outlineLevel="0" collapsed="false">
      <c r="A1430" s="1008" t="s">
        <v>708</v>
      </c>
      <c r="B1430" s="1008"/>
      <c r="C1430" s="1011" t="n">
        <f aca="false">'Advanced Controls'!C58</f>
        <v>314.15</v>
      </c>
      <c r="D1430" s="598" t="s">
        <v>709</v>
      </c>
      <c r="E1430" s="1010"/>
    </row>
    <row r="1431" s="972" customFormat="true" ht="15.75" hidden="false" customHeight="false" outlineLevel="0" collapsed="false">
      <c r="A1431" s="996" t="s">
        <v>710</v>
      </c>
      <c r="B1431" s="1008"/>
      <c r="C1431" s="1012" t="n">
        <f aca="false">1-C1432</f>
        <v>1</v>
      </c>
      <c r="D1431" s="984" t="s">
        <v>711</v>
      </c>
      <c r="E1431" s="984"/>
    </row>
    <row r="1432" s="972" customFormat="true" ht="15.75" hidden="false" customHeight="false" outlineLevel="0" collapsed="false">
      <c r="A1432" s="996" t="s">
        <v>712</v>
      </c>
      <c r="B1432" s="1008"/>
      <c r="C1432" s="997"/>
      <c r="D1432" s="984" t="s">
        <v>713</v>
      </c>
      <c r="E1432" s="984"/>
    </row>
    <row r="1433" s="972" customFormat="true" ht="15" hidden="false" customHeight="false" outlineLevel="0" collapsed="false">
      <c r="A1433" s="990" t="s">
        <v>714</v>
      </c>
      <c r="B1433" s="1008"/>
      <c r="C1433" s="1013" t="e">
        <f aca="false">#REF!-#REF!</f>
        <v>#REF!</v>
      </c>
      <c r="D1433" s="598" t="s">
        <v>709</v>
      </c>
      <c r="E1433" s="1010"/>
    </row>
    <row r="1434" s="972" customFormat="true" ht="15" hidden="false" customHeight="false" outlineLevel="0" collapsed="false">
      <c r="A1434" s="990" t="s">
        <v>700</v>
      </c>
      <c r="C1434" s="1014" t="n">
        <v>2</v>
      </c>
      <c r="D1434" s="1015" t="s">
        <v>715</v>
      </c>
      <c r="E1434" s="1010"/>
    </row>
    <row r="1435" s="972" customFormat="true" ht="15" hidden="false" customHeight="false" outlineLevel="0" collapsed="false">
      <c r="A1435" s="990" t="s">
        <v>716</v>
      </c>
      <c r="B1435" s="1008"/>
      <c r="C1435" s="993" t="n">
        <f aca="false">LOG(C1431)/LOG(C1434)</f>
        <v>0</v>
      </c>
      <c r="D1435" s="598"/>
      <c r="E1435" s="1010"/>
    </row>
    <row r="1436" s="972" customFormat="true" ht="15" hidden="false" customHeight="false" outlineLevel="0" collapsed="false">
      <c r="A1436" s="990" t="s">
        <v>717</v>
      </c>
      <c r="B1436" s="1008"/>
      <c r="C1436" s="1016" t="n">
        <f aca="false">C1429*(1/(C1430*10^6))^C1435</f>
        <v>462.453005939073</v>
      </c>
      <c r="D1436" s="598" t="s">
        <v>707</v>
      </c>
      <c r="E1436" s="1010"/>
    </row>
    <row r="1437" s="972" customFormat="true" ht="15" hidden="false" customHeight="false" outlineLevel="0" collapsed="false">
      <c r="A1437" s="990" t="s">
        <v>718</v>
      </c>
      <c r="B1437" s="1008"/>
      <c r="C1437" s="995" t="e">
        <f aca="false">C1433+C1430</f>
        <v>#REF!</v>
      </c>
      <c r="D1437" s="598" t="s">
        <v>709</v>
      </c>
      <c r="E1437" s="1010"/>
    </row>
    <row r="1438" s="972" customFormat="true" ht="15" hidden="false" customHeight="false" outlineLevel="0" collapsed="false">
      <c r="A1438" s="990" t="s">
        <v>719</v>
      </c>
      <c r="B1438" s="1008"/>
      <c r="C1438" s="1016" t="e">
        <f aca="false">C1436*(C1437*10^6)^C1435</f>
        <v>#REF!</v>
      </c>
      <c r="D1438" s="598" t="s">
        <v>720</v>
      </c>
      <c r="E1438" s="1010"/>
    </row>
    <row r="1439" s="972" customFormat="true" ht="15" hidden="false" customHeight="false" outlineLevel="0" collapsed="false">
      <c r="S1439" s="973"/>
      <c r="T1439" s="973"/>
      <c r="U1439" s="973"/>
      <c r="V1439" s="973"/>
      <c r="W1439" s="973"/>
      <c r="AP1439" s="967"/>
      <c r="BV1439" s="967"/>
    </row>
    <row r="1440" s="972" customFormat="true" ht="15.75" hidden="false" customHeight="false" outlineLevel="0" collapsed="false">
      <c r="A1440" s="979" t="s">
        <v>681</v>
      </c>
      <c r="B1440" s="979"/>
    </row>
    <row r="1441" s="972" customFormat="true" ht="15" hidden="false" customHeight="false" outlineLevel="0" collapsed="false">
      <c r="S1441" s="973"/>
      <c r="T1441" s="973"/>
      <c r="U1441" s="973"/>
      <c r="V1441" s="973"/>
      <c r="W1441" s="973"/>
      <c r="AP1441" s="967"/>
      <c r="BV1441" s="967"/>
    </row>
    <row r="1442" s="972" customFormat="true" ht="15" hidden="false" customHeight="false" outlineLevel="0" collapsed="false">
      <c r="A1442" s="1007" t="str">
        <f aca="false">HYPERLINK("#"&amp;"'"&amp;A$1&amp;"'!a1","Back to top")</f>
        <v>Back to top</v>
      </c>
      <c r="B1442" s="1007"/>
    </row>
    <row r="1443" s="972" customFormat="true" ht="15" hidden="false" customHeight="false" outlineLevel="0" collapsed="false">
      <c r="S1443" s="973"/>
      <c r="T1443" s="973"/>
      <c r="U1443" s="973"/>
      <c r="V1443" s="973"/>
      <c r="W1443" s="973"/>
      <c r="AP1443" s="967"/>
      <c r="BV1443" s="967"/>
    </row>
    <row r="1444" s="972" customFormat="true" ht="31.5" hidden="false" customHeight="false" outlineLevel="0" collapsed="false">
      <c r="A1444" s="1017" t="s">
        <v>721</v>
      </c>
      <c r="B1444" s="1017"/>
      <c r="C1444" s="1018" t="s">
        <v>722</v>
      </c>
      <c r="D1444" s="1018" t="s">
        <v>723</v>
      </c>
    </row>
    <row r="1445" s="972" customFormat="true" ht="15" hidden="false" customHeight="false" outlineLevel="0" collapsed="false">
      <c r="A1445" s="982" t="n">
        <v>2015</v>
      </c>
      <c r="B1445" s="977"/>
      <c r="C1445" s="1019" t="e">
        <f aca="false">#REF!</f>
        <v>#REF!</v>
      </c>
      <c r="D1445" s="1020" t="e">
        <f aca="false">C$1436*(C1445*10^6)^C$1435</f>
        <v>#REF!</v>
      </c>
    </row>
    <row r="1446" s="972" customFormat="true" ht="15" hidden="false" customHeight="false" outlineLevel="0" collapsed="false">
      <c r="A1446" s="982" t="n">
        <v>2016</v>
      </c>
      <c r="B1446" s="977"/>
      <c r="C1446" s="1019" t="e">
        <f aca="false">#REF!</f>
        <v>#REF!</v>
      </c>
      <c r="D1446" s="1020" t="e">
        <f aca="false">C$1436*(C1446*10^6)^C$1435</f>
        <v>#REF!</v>
      </c>
    </row>
    <row r="1447" s="972" customFormat="true" ht="15" hidden="false" customHeight="false" outlineLevel="0" collapsed="false">
      <c r="A1447" s="982" t="n">
        <v>2017</v>
      </c>
      <c r="B1447" s="977"/>
      <c r="C1447" s="1019" t="e">
        <f aca="false">#REF!</f>
        <v>#REF!</v>
      </c>
      <c r="D1447" s="1020" t="e">
        <f aca="false">C$1436*(C1447*10^6)^C$1435</f>
        <v>#REF!</v>
      </c>
    </row>
    <row r="1448" s="972" customFormat="true" ht="15" hidden="false" customHeight="false" outlineLevel="0" collapsed="false">
      <c r="A1448" s="982" t="n">
        <v>2018</v>
      </c>
      <c r="B1448" s="977"/>
      <c r="C1448" s="1019" t="e">
        <f aca="false">#REF!</f>
        <v>#REF!</v>
      </c>
      <c r="D1448" s="1020" t="e">
        <f aca="false">C$1436*(C1448*10^6)^C$1435</f>
        <v>#REF!</v>
      </c>
    </row>
    <row r="1449" s="972" customFormat="true" ht="15" hidden="false" customHeight="false" outlineLevel="0" collapsed="false">
      <c r="A1449" s="982" t="n">
        <v>2019</v>
      </c>
      <c r="B1449" s="977"/>
      <c r="C1449" s="1019" t="e">
        <f aca="false">#REF!</f>
        <v>#REF!</v>
      </c>
      <c r="D1449" s="1020" t="e">
        <f aca="false">C$1436*(C1449*10^6)^C$1435</f>
        <v>#REF!</v>
      </c>
    </row>
    <row r="1450" s="972" customFormat="true" ht="15" hidden="false" customHeight="false" outlineLevel="0" collapsed="false">
      <c r="A1450" s="982" t="n">
        <v>2020</v>
      </c>
      <c r="B1450" s="977"/>
      <c r="C1450" s="1019" t="e">
        <f aca="false">#REF!</f>
        <v>#REF!</v>
      </c>
      <c r="D1450" s="1020" t="e">
        <f aca="false">C$1436*(C1450*10^6)^C$1435</f>
        <v>#REF!</v>
      </c>
    </row>
    <row r="1451" s="972" customFormat="true" ht="15" hidden="false" customHeight="false" outlineLevel="0" collapsed="false">
      <c r="A1451" s="982" t="n">
        <v>2021</v>
      </c>
      <c r="B1451" s="977"/>
      <c r="C1451" s="1019" t="e">
        <f aca="false">#REF!</f>
        <v>#REF!</v>
      </c>
      <c r="D1451" s="1020" t="e">
        <f aca="false">C$1436*(C1451*10^6)^C$1435</f>
        <v>#REF!</v>
      </c>
    </row>
    <row r="1452" s="972" customFormat="true" ht="15" hidden="false" customHeight="false" outlineLevel="0" collapsed="false">
      <c r="A1452" s="982" t="n">
        <v>2022</v>
      </c>
      <c r="B1452" s="977"/>
      <c r="C1452" s="1019" t="e">
        <f aca="false">#REF!</f>
        <v>#REF!</v>
      </c>
      <c r="D1452" s="1020" t="e">
        <f aca="false">C$1436*(C1452*10^6)^C$1435</f>
        <v>#REF!</v>
      </c>
    </row>
    <row r="1453" s="972" customFormat="true" ht="15" hidden="false" customHeight="false" outlineLevel="0" collapsed="false">
      <c r="A1453" s="982" t="n">
        <v>2023</v>
      </c>
      <c r="B1453" s="977"/>
      <c r="C1453" s="1019" t="e">
        <f aca="false">#REF!</f>
        <v>#REF!</v>
      </c>
      <c r="D1453" s="1020" t="e">
        <f aca="false">C$1436*(C1453*10^6)^C$1435</f>
        <v>#REF!</v>
      </c>
    </row>
    <row r="1454" s="972" customFormat="true" ht="15" hidden="false" customHeight="false" outlineLevel="0" collapsed="false">
      <c r="A1454" s="982" t="n">
        <v>2024</v>
      </c>
      <c r="B1454" s="977"/>
      <c r="C1454" s="1019" t="e">
        <f aca="false">#REF!</f>
        <v>#REF!</v>
      </c>
      <c r="D1454" s="1020" t="e">
        <f aca="false">C$1436*(C1454*10^6)^C$1435</f>
        <v>#REF!</v>
      </c>
    </row>
    <row r="1455" s="972" customFormat="true" ht="15" hidden="false" customHeight="false" outlineLevel="0" collapsed="false">
      <c r="A1455" s="982" t="n">
        <v>2025</v>
      </c>
      <c r="B1455" s="977"/>
      <c r="C1455" s="1019" t="e">
        <f aca="false">#REF!</f>
        <v>#REF!</v>
      </c>
      <c r="D1455" s="1020" t="e">
        <f aca="false">C$1436*(C1455*10^6)^C$1435</f>
        <v>#REF!</v>
      </c>
    </row>
    <row r="1456" s="972" customFormat="true" ht="15" hidden="false" customHeight="false" outlineLevel="0" collapsed="false">
      <c r="A1456" s="982" t="n">
        <v>2026</v>
      </c>
      <c r="B1456" s="977"/>
      <c r="C1456" s="1019" t="e">
        <f aca="false">#REF!</f>
        <v>#REF!</v>
      </c>
      <c r="D1456" s="1020" t="e">
        <f aca="false">C$1436*(C1456*10^6)^C$1435</f>
        <v>#REF!</v>
      </c>
    </row>
    <row r="1457" s="972" customFormat="true" ht="15" hidden="false" customHeight="false" outlineLevel="0" collapsed="false">
      <c r="A1457" s="982" t="n">
        <v>2027</v>
      </c>
      <c r="B1457" s="977"/>
      <c r="C1457" s="1019" t="e">
        <f aca="false">#REF!</f>
        <v>#REF!</v>
      </c>
      <c r="D1457" s="1020" t="e">
        <f aca="false">C$1436*(C1457*10^6)^C$1435</f>
        <v>#REF!</v>
      </c>
    </row>
    <row r="1458" s="972" customFormat="true" ht="15" hidden="false" customHeight="false" outlineLevel="0" collapsed="false">
      <c r="A1458" s="982" t="n">
        <v>2028</v>
      </c>
      <c r="B1458" s="977"/>
      <c r="C1458" s="1019" t="e">
        <f aca="false">#REF!</f>
        <v>#REF!</v>
      </c>
      <c r="D1458" s="1020" t="e">
        <f aca="false">C$1436*(C1458*10^6)^C$1435</f>
        <v>#REF!</v>
      </c>
    </row>
    <row r="1459" s="972" customFormat="true" ht="15" hidden="false" customHeight="false" outlineLevel="0" collapsed="false">
      <c r="A1459" s="982" t="n">
        <v>2029</v>
      </c>
      <c r="B1459" s="977"/>
      <c r="C1459" s="1019" t="e">
        <f aca="false">#REF!</f>
        <v>#REF!</v>
      </c>
      <c r="D1459" s="1020" t="e">
        <f aca="false">C$1436*(C1459*10^6)^C$1435</f>
        <v>#REF!</v>
      </c>
    </row>
    <row r="1460" s="972" customFormat="true" ht="15" hidden="false" customHeight="false" outlineLevel="0" collapsed="false">
      <c r="A1460" s="982" t="n">
        <v>2030</v>
      </c>
      <c r="B1460" s="977"/>
      <c r="C1460" s="1019" t="e">
        <f aca="false">#REF!</f>
        <v>#REF!</v>
      </c>
      <c r="D1460" s="1020" t="e">
        <f aca="false">C$1436*(C1460*10^6)^C$1435</f>
        <v>#REF!</v>
      </c>
    </row>
    <row r="1461" s="972" customFormat="true" ht="15" hidden="false" customHeight="false" outlineLevel="0" collapsed="false">
      <c r="A1461" s="982" t="n">
        <v>2031</v>
      </c>
      <c r="B1461" s="977"/>
      <c r="C1461" s="1019" t="e">
        <f aca="false">#REF!</f>
        <v>#REF!</v>
      </c>
      <c r="D1461" s="1020" t="e">
        <f aca="false">C$1436*(C1461*10^6)^C$1435</f>
        <v>#REF!</v>
      </c>
    </row>
    <row r="1462" s="972" customFormat="true" ht="15" hidden="false" customHeight="false" outlineLevel="0" collapsed="false">
      <c r="A1462" s="982" t="n">
        <v>2032</v>
      </c>
      <c r="B1462" s="977"/>
      <c r="C1462" s="1019" t="e">
        <f aca="false">#REF!</f>
        <v>#REF!</v>
      </c>
      <c r="D1462" s="1020" t="e">
        <f aca="false">C$1436*(C1462*10^6)^C$1435</f>
        <v>#REF!</v>
      </c>
    </row>
    <row r="1463" s="972" customFormat="true" ht="15" hidden="false" customHeight="false" outlineLevel="0" collapsed="false">
      <c r="A1463" s="982" t="n">
        <v>2033</v>
      </c>
      <c r="B1463" s="977"/>
      <c r="C1463" s="1019" t="e">
        <f aca="false">#REF!</f>
        <v>#REF!</v>
      </c>
      <c r="D1463" s="1020" t="e">
        <f aca="false">C$1436*(C1463*10^6)^C$1435</f>
        <v>#REF!</v>
      </c>
    </row>
    <row r="1464" s="972" customFormat="true" ht="15" hidden="false" customHeight="false" outlineLevel="0" collapsed="false">
      <c r="A1464" s="982" t="n">
        <v>2034</v>
      </c>
      <c r="B1464" s="977"/>
      <c r="C1464" s="1019" t="e">
        <f aca="false">#REF!</f>
        <v>#REF!</v>
      </c>
      <c r="D1464" s="1020" t="e">
        <f aca="false">C$1436*(C1464*10^6)^C$1435</f>
        <v>#REF!</v>
      </c>
    </row>
    <row r="1465" s="972" customFormat="true" ht="15" hidden="false" customHeight="false" outlineLevel="0" collapsed="false">
      <c r="A1465" s="982" t="n">
        <v>2035</v>
      </c>
      <c r="B1465" s="977"/>
      <c r="C1465" s="1019" t="e">
        <f aca="false">#REF!</f>
        <v>#REF!</v>
      </c>
      <c r="D1465" s="1020" t="e">
        <f aca="false">C$1436*(C1465*10^6)^C$1435</f>
        <v>#REF!</v>
      </c>
    </row>
    <row r="1466" s="972" customFormat="true" ht="15" hidden="false" customHeight="false" outlineLevel="0" collapsed="false">
      <c r="A1466" s="982" t="n">
        <v>2036</v>
      </c>
      <c r="B1466" s="977"/>
      <c r="C1466" s="1019" t="e">
        <f aca="false">#REF!</f>
        <v>#REF!</v>
      </c>
      <c r="D1466" s="1020" t="e">
        <f aca="false">C$1436*(C1466*10^6)^C$1435</f>
        <v>#REF!</v>
      </c>
    </row>
    <row r="1467" s="972" customFormat="true" ht="15" hidden="false" customHeight="false" outlineLevel="0" collapsed="false">
      <c r="A1467" s="982" t="n">
        <v>2037</v>
      </c>
      <c r="B1467" s="977"/>
      <c r="C1467" s="1019" t="e">
        <f aca="false">#REF!</f>
        <v>#REF!</v>
      </c>
      <c r="D1467" s="1020" t="e">
        <f aca="false">C$1436*(C1467*10^6)^C$1435</f>
        <v>#REF!</v>
      </c>
    </row>
    <row r="1468" s="972" customFormat="true" ht="15" hidden="false" customHeight="false" outlineLevel="0" collapsed="false">
      <c r="A1468" s="982" t="n">
        <v>2038</v>
      </c>
      <c r="B1468" s="977"/>
      <c r="C1468" s="1019" t="e">
        <f aca="false">#REF!</f>
        <v>#REF!</v>
      </c>
      <c r="D1468" s="1020" t="e">
        <f aca="false">C$1436*(C1468*10^6)^C$1435</f>
        <v>#REF!</v>
      </c>
    </row>
    <row r="1469" s="972" customFormat="true" ht="15" hidden="false" customHeight="false" outlineLevel="0" collapsed="false">
      <c r="A1469" s="982" t="n">
        <v>2039</v>
      </c>
      <c r="B1469" s="977"/>
      <c r="C1469" s="1019" t="e">
        <f aca="false">#REF!</f>
        <v>#REF!</v>
      </c>
      <c r="D1469" s="1020" t="e">
        <f aca="false">C$1436*(C1469*10^6)^C$1435</f>
        <v>#REF!</v>
      </c>
    </row>
    <row r="1470" s="972" customFormat="true" ht="15" hidden="false" customHeight="false" outlineLevel="0" collapsed="false">
      <c r="A1470" s="982" t="n">
        <v>2040</v>
      </c>
      <c r="B1470" s="977"/>
      <c r="C1470" s="1019" t="e">
        <f aca="false">#REF!</f>
        <v>#REF!</v>
      </c>
      <c r="D1470" s="1020" t="e">
        <f aca="false">C$1436*(C1470*10^6)^C$1435</f>
        <v>#REF!</v>
      </c>
    </row>
    <row r="1471" s="972" customFormat="true" ht="15" hidden="false" customHeight="false" outlineLevel="0" collapsed="false">
      <c r="A1471" s="982" t="n">
        <v>2041</v>
      </c>
      <c r="B1471" s="977"/>
      <c r="C1471" s="1019" t="e">
        <f aca="false">#REF!</f>
        <v>#REF!</v>
      </c>
      <c r="D1471" s="1020" t="e">
        <f aca="false">C$1436*(C1471*10^6)^C$1435</f>
        <v>#REF!</v>
      </c>
    </row>
    <row r="1472" s="972" customFormat="true" ht="15" hidden="false" customHeight="false" outlineLevel="0" collapsed="false">
      <c r="A1472" s="982" t="n">
        <v>2042</v>
      </c>
      <c r="B1472" s="977"/>
      <c r="C1472" s="1019" t="e">
        <f aca="false">#REF!</f>
        <v>#REF!</v>
      </c>
      <c r="D1472" s="1020" t="e">
        <f aca="false">C$1436*(C1472*10^6)^C$1435</f>
        <v>#REF!</v>
      </c>
    </row>
    <row r="1473" s="972" customFormat="true" ht="15" hidden="false" customHeight="false" outlineLevel="0" collapsed="false">
      <c r="A1473" s="982" t="n">
        <v>2043</v>
      </c>
      <c r="B1473" s="977"/>
      <c r="C1473" s="1019" t="e">
        <f aca="false">#REF!</f>
        <v>#REF!</v>
      </c>
      <c r="D1473" s="1020" t="e">
        <f aca="false">C$1436*(C1473*10^6)^C$1435</f>
        <v>#REF!</v>
      </c>
    </row>
    <row r="1474" s="972" customFormat="true" ht="15" hidden="false" customHeight="false" outlineLevel="0" collapsed="false">
      <c r="A1474" s="982" t="n">
        <v>2044</v>
      </c>
      <c r="B1474" s="977"/>
      <c r="C1474" s="1019" t="e">
        <f aca="false">#REF!</f>
        <v>#REF!</v>
      </c>
      <c r="D1474" s="1020" t="e">
        <f aca="false">C$1436*(C1474*10^6)^C$1435</f>
        <v>#REF!</v>
      </c>
    </row>
    <row r="1475" s="972" customFormat="true" ht="15" hidden="false" customHeight="false" outlineLevel="0" collapsed="false">
      <c r="A1475" s="982" t="n">
        <v>2045</v>
      </c>
      <c r="B1475" s="977"/>
      <c r="C1475" s="1019" t="e">
        <f aca="false">#REF!</f>
        <v>#REF!</v>
      </c>
      <c r="D1475" s="1020" t="e">
        <f aca="false">C$1436*(C1475*10^6)^C$1435</f>
        <v>#REF!</v>
      </c>
    </row>
    <row r="1476" s="972" customFormat="true" ht="15" hidden="false" customHeight="false" outlineLevel="0" collapsed="false">
      <c r="A1476" s="982" t="n">
        <v>2046</v>
      </c>
      <c r="B1476" s="977"/>
      <c r="C1476" s="1019" t="e">
        <f aca="false">#REF!</f>
        <v>#REF!</v>
      </c>
      <c r="D1476" s="1020" t="e">
        <f aca="false">C$1436*(C1476*10^6)^C$1435</f>
        <v>#REF!</v>
      </c>
    </row>
    <row r="1477" s="972" customFormat="true" ht="15" hidden="false" customHeight="false" outlineLevel="0" collapsed="false">
      <c r="A1477" s="982" t="n">
        <v>2047</v>
      </c>
      <c r="B1477" s="977"/>
      <c r="C1477" s="1019" t="e">
        <f aca="false">#REF!</f>
        <v>#REF!</v>
      </c>
      <c r="D1477" s="1020" t="e">
        <f aca="false">C$1436*(C1477*10^6)^C$1435</f>
        <v>#REF!</v>
      </c>
    </row>
    <row r="1478" s="972" customFormat="true" ht="15" hidden="false" customHeight="false" outlineLevel="0" collapsed="false">
      <c r="A1478" s="982" t="n">
        <v>2048</v>
      </c>
      <c r="B1478" s="977"/>
      <c r="C1478" s="1019" t="e">
        <f aca="false">#REF!</f>
        <v>#REF!</v>
      </c>
      <c r="D1478" s="1020" t="e">
        <f aca="false">C$1436*(C1478*10^6)^C$1435</f>
        <v>#REF!</v>
      </c>
    </row>
    <row r="1479" s="972" customFormat="true" ht="15" hidden="false" customHeight="false" outlineLevel="0" collapsed="false">
      <c r="A1479" s="982" t="n">
        <v>2049</v>
      </c>
      <c r="B1479" s="977"/>
      <c r="C1479" s="1019" t="e">
        <f aca="false">#REF!</f>
        <v>#REF!</v>
      </c>
      <c r="D1479" s="1020" t="e">
        <f aca="false">C$1436*(C1479*10^6)^C$1435</f>
        <v>#REF!</v>
      </c>
    </row>
    <row r="1480" s="972" customFormat="true" ht="15" hidden="false" customHeight="false" outlineLevel="0" collapsed="false">
      <c r="A1480" s="982" t="n">
        <v>2050</v>
      </c>
      <c r="B1480" s="977"/>
      <c r="C1480" s="1019" t="e">
        <f aca="false">#REF!</f>
        <v>#REF!</v>
      </c>
      <c r="D1480" s="1020" t="e">
        <f aca="false">C$1436*(C1480*10^6)^C$1435</f>
        <v>#REF!</v>
      </c>
    </row>
    <row r="1481" s="972" customFormat="true" ht="15" hidden="false" customHeight="false" outlineLevel="0" collapsed="false">
      <c r="A1481" s="982" t="n">
        <v>2051</v>
      </c>
      <c r="B1481" s="977"/>
      <c r="C1481" s="1019" t="e">
        <f aca="false">#REF!</f>
        <v>#REF!</v>
      </c>
      <c r="D1481" s="1020" t="e">
        <f aca="false">C$1436*(C1481*10^6)^C$1435</f>
        <v>#REF!</v>
      </c>
    </row>
    <row r="1482" s="972" customFormat="true" ht="15" hidden="false" customHeight="false" outlineLevel="0" collapsed="false">
      <c r="A1482" s="982" t="n">
        <v>2052</v>
      </c>
      <c r="B1482" s="977"/>
      <c r="C1482" s="1019" t="e">
        <f aca="false">#REF!</f>
        <v>#REF!</v>
      </c>
      <c r="D1482" s="1020" t="e">
        <f aca="false">C$1436*(C1482*10^6)^C$1435</f>
        <v>#REF!</v>
      </c>
    </row>
    <row r="1483" s="972" customFormat="true" ht="15" hidden="false" customHeight="false" outlineLevel="0" collapsed="false">
      <c r="A1483" s="982" t="n">
        <v>2053</v>
      </c>
      <c r="B1483" s="977"/>
      <c r="C1483" s="1019" t="e">
        <f aca="false">#REF!</f>
        <v>#REF!</v>
      </c>
      <c r="D1483" s="1020" t="e">
        <f aca="false">C$1436*(C1483*10^6)^C$1435</f>
        <v>#REF!</v>
      </c>
    </row>
    <row r="1484" s="972" customFormat="true" ht="15" hidden="false" customHeight="false" outlineLevel="0" collapsed="false">
      <c r="A1484" s="982" t="n">
        <v>2054</v>
      </c>
      <c r="B1484" s="977"/>
      <c r="C1484" s="1019" t="e">
        <f aca="false">#REF!</f>
        <v>#REF!</v>
      </c>
      <c r="D1484" s="1020" t="e">
        <f aca="false">C$1436*(C1484*10^6)^C$1435</f>
        <v>#REF!</v>
      </c>
    </row>
    <row r="1485" s="972" customFormat="true" ht="15" hidden="false" customHeight="false" outlineLevel="0" collapsed="false">
      <c r="A1485" s="982" t="n">
        <v>2055</v>
      </c>
      <c r="B1485" s="977"/>
      <c r="C1485" s="1019" t="e">
        <f aca="false">#REF!</f>
        <v>#REF!</v>
      </c>
      <c r="D1485" s="1020" t="e">
        <f aca="false">C$1436*(C1485*10^6)^C$1435</f>
        <v>#REF!</v>
      </c>
    </row>
    <row r="1486" s="972" customFormat="true" ht="15" hidden="false" customHeight="false" outlineLevel="0" collapsed="false">
      <c r="A1486" s="982" t="n">
        <v>2056</v>
      </c>
      <c r="B1486" s="977"/>
      <c r="C1486" s="1019" t="e">
        <f aca="false">#REF!</f>
        <v>#REF!</v>
      </c>
      <c r="D1486" s="1020" t="e">
        <f aca="false">C$1436*(C1486*10^6)^C$1435</f>
        <v>#REF!</v>
      </c>
    </row>
    <row r="1487" s="972" customFormat="true" ht="15" hidden="false" customHeight="false" outlineLevel="0" collapsed="false">
      <c r="A1487" s="982" t="n">
        <v>2057</v>
      </c>
      <c r="B1487" s="977"/>
      <c r="C1487" s="1019" t="e">
        <f aca="false">#REF!</f>
        <v>#REF!</v>
      </c>
      <c r="D1487" s="1020" t="e">
        <f aca="false">C$1436*(C1487*10^6)^C$1435</f>
        <v>#REF!</v>
      </c>
    </row>
    <row r="1488" s="972" customFormat="true" ht="15" hidden="false" customHeight="false" outlineLevel="0" collapsed="false">
      <c r="A1488" s="982" t="n">
        <v>2058</v>
      </c>
      <c r="B1488" s="977"/>
      <c r="C1488" s="1019" t="e">
        <f aca="false">#REF!</f>
        <v>#REF!</v>
      </c>
      <c r="D1488" s="1020" t="e">
        <f aca="false">C$1436*(C1488*10^6)^C$1435</f>
        <v>#REF!</v>
      </c>
    </row>
    <row r="1489" s="972" customFormat="true" ht="15" hidden="false" customHeight="false" outlineLevel="0" collapsed="false">
      <c r="A1489" s="982" t="n">
        <v>2059</v>
      </c>
      <c r="B1489" s="977"/>
      <c r="C1489" s="1019" t="e">
        <f aca="false">#REF!</f>
        <v>#REF!</v>
      </c>
      <c r="D1489" s="1020" t="e">
        <f aca="false">C$1436*(C1489*10^6)^C$1435</f>
        <v>#REF!</v>
      </c>
    </row>
    <row r="1490" s="972" customFormat="true" ht="15" hidden="false" customHeight="false" outlineLevel="0" collapsed="false">
      <c r="A1490" s="982" t="n">
        <v>2060</v>
      </c>
      <c r="B1490" s="977"/>
      <c r="C1490" s="1019" t="e">
        <f aca="false">#REF!</f>
        <v>#REF!</v>
      </c>
      <c r="D1490" s="1020" t="e">
        <f aca="false">C$1436*(C1490*10^6)^C$1435</f>
        <v>#REF!</v>
      </c>
    </row>
    <row r="1491" s="972" customFormat="true" ht="15" hidden="false" customHeight="false" outlineLevel="0" collapsed="false">
      <c r="S1491" s="973"/>
      <c r="T1491" s="973"/>
      <c r="U1491" s="973"/>
      <c r="V1491" s="973"/>
      <c r="W1491" s="973"/>
      <c r="AP1491" s="967"/>
      <c r="BV1491" s="967"/>
    </row>
    <row r="1492" s="972" customFormat="true" ht="15" hidden="false" customHeight="false" outlineLevel="0" collapsed="false">
      <c r="S1492" s="973"/>
      <c r="T1492" s="973"/>
      <c r="U1492" s="973"/>
      <c r="V1492" s="973"/>
      <c r="W1492" s="973"/>
      <c r="AP1492" s="967"/>
      <c r="BV1492" s="967"/>
    </row>
    <row r="1493" s="972" customFormat="true" ht="15" hidden="false" customHeight="false" outlineLevel="0" collapsed="false">
      <c r="A1493" s="1007" t="str">
        <f aca="false">HYPERLINK("#"&amp;"'"&amp;A$1&amp;"'!a1","Back to top")</f>
        <v>Back to top</v>
      </c>
      <c r="B1493" s="1007"/>
    </row>
    <row r="1499" customFormat="false" ht="18" hidden="false" customHeight="true" outlineLevel="0" collapsed="false"/>
    <row r="1500" customFormat="false" ht="20.25" hidden="false" customHeight="true" outlineLevel="0" collapsed="false"/>
  </sheetData>
  <mergeCells count="109">
    <mergeCell ref="C1:N1"/>
    <mergeCell ref="Q1:Y1"/>
    <mergeCell ref="Q2:R2"/>
    <mergeCell ref="S2:Y2"/>
    <mergeCell ref="AK2:AL2"/>
    <mergeCell ref="AM2:AQ2"/>
    <mergeCell ref="AS2:AT2"/>
    <mergeCell ref="R3:R4"/>
    <mergeCell ref="AL3:AL4"/>
    <mergeCell ref="Q5:Q11"/>
    <mergeCell ref="AK5:AK9"/>
    <mergeCell ref="AS10:AT10"/>
    <mergeCell ref="Q15:R15"/>
    <mergeCell ref="S15:Y15"/>
    <mergeCell ref="AK15:AL15"/>
    <mergeCell ref="AM15:AO15"/>
    <mergeCell ref="R16:R17"/>
    <mergeCell ref="AL16:AL17"/>
    <mergeCell ref="K18:M18"/>
    <mergeCell ref="Q18:Q23"/>
    <mergeCell ref="AK18:AK21"/>
    <mergeCell ref="Q27:R27"/>
    <mergeCell ref="S27:U27"/>
    <mergeCell ref="AK27:AO27"/>
    <mergeCell ref="R28:R29"/>
    <mergeCell ref="Q30:Q32"/>
    <mergeCell ref="Q34:R34"/>
    <mergeCell ref="S34:U34"/>
    <mergeCell ref="R35:R36"/>
    <mergeCell ref="AK36:AO36"/>
    <mergeCell ref="Q37:Q39"/>
    <mergeCell ref="S44:U44"/>
    <mergeCell ref="D70:K76"/>
    <mergeCell ref="AS72:AT73"/>
    <mergeCell ref="V75:X77"/>
    <mergeCell ref="S79:U79"/>
    <mergeCell ref="AS108:AT109"/>
    <mergeCell ref="V111:X113"/>
    <mergeCell ref="D139:K145"/>
    <mergeCell ref="AS141:AT142"/>
    <mergeCell ref="D177:K186"/>
    <mergeCell ref="AS179:AT180"/>
    <mergeCell ref="D213:K222"/>
    <mergeCell ref="AS215:AT216"/>
    <mergeCell ref="D249:K255"/>
    <mergeCell ref="AS251:AT252"/>
    <mergeCell ref="D284:K292"/>
    <mergeCell ref="AS286:AT287"/>
    <mergeCell ref="D319:K328"/>
    <mergeCell ref="AS321:AT322"/>
    <mergeCell ref="D355:K361"/>
    <mergeCell ref="AS357:AT358"/>
    <mergeCell ref="D395:K401"/>
    <mergeCell ref="AS397:AT398"/>
    <mergeCell ref="D465:K471"/>
    <mergeCell ref="AS467:AT468"/>
    <mergeCell ref="D499:K505"/>
    <mergeCell ref="AS501:AT502"/>
    <mergeCell ref="D533:K539"/>
    <mergeCell ref="AS535:AT536"/>
    <mergeCell ref="D567:K573"/>
    <mergeCell ref="AS569:AT570"/>
    <mergeCell ref="D603:K609"/>
    <mergeCell ref="AS605:AT606"/>
    <mergeCell ref="D640:K647"/>
    <mergeCell ref="AS641:AT642"/>
    <mergeCell ref="D673:K679"/>
    <mergeCell ref="AS675:AT676"/>
    <mergeCell ref="D710:K716"/>
    <mergeCell ref="AS712:AT713"/>
    <mergeCell ref="D746:K752"/>
    <mergeCell ref="AS748:AT749"/>
    <mergeCell ref="S761:V761"/>
    <mergeCell ref="D804:K810"/>
    <mergeCell ref="AS806:AT807"/>
    <mergeCell ref="D838:K844"/>
    <mergeCell ref="AS840:AT841"/>
    <mergeCell ref="D873:K882"/>
    <mergeCell ref="AS875:AT876"/>
    <mergeCell ref="D913:K922"/>
    <mergeCell ref="AS915:AT916"/>
    <mergeCell ref="D950:K956"/>
    <mergeCell ref="AS952:AT953"/>
    <mergeCell ref="D985:K994"/>
    <mergeCell ref="AS987:AT988"/>
    <mergeCell ref="D1021:K1030"/>
    <mergeCell ref="AS1023:AT1024"/>
    <mergeCell ref="D1057:K1066"/>
    <mergeCell ref="AS1059:AT1060"/>
    <mergeCell ref="D1093:K1102"/>
    <mergeCell ref="AS1095:AT1096"/>
    <mergeCell ref="D1129:K1135"/>
    <mergeCell ref="AS1131:AT1132"/>
    <mergeCell ref="D1164:K1170"/>
    <mergeCell ref="AS1166:AT1167"/>
    <mergeCell ref="D1199:K1208"/>
    <mergeCell ref="AS1201:AT1202"/>
    <mergeCell ref="D1235:K1244"/>
    <mergeCell ref="AS1237:AT1238"/>
    <mergeCell ref="D1271:K1280"/>
    <mergeCell ref="AS1273:AT1274"/>
    <mergeCell ref="D1307:K1316"/>
    <mergeCell ref="AS1309:AT1310"/>
    <mergeCell ref="D1343:K1349"/>
    <mergeCell ref="AS1345:AT1346"/>
    <mergeCell ref="D1378:K1384"/>
    <mergeCell ref="AS1380:AT1381"/>
    <mergeCell ref="A1407:K1407"/>
    <mergeCell ref="A1428:K1428"/>
  </mergeCells>
  <conditionalFormatting sqref="R42:R45 R40">
    <cfRule type="containsText" priority="2" operator="containsText" aboveAverage="0" equalAverage="0" bottom="0" percent="0" rank="0" text="no" dxfId="0"/>
    <cfRule type="cellIs" priority="3" operator="equal" aboveAverage="0" equalAverage="0" bottom="0" percent="0" rank="0" text="" dxfId="1">
      <formula>#ref!</formula>
    </cfRule>
  </conditionalFormatting>
  <conditionalFormatting sqref="R42:R45 R40">
    <cfRule type="containsText" priority="4" operator="containsText" aboveAverage="0" equalAverage="0" bottom="0" percent="0" rank="0" text="yes" dxfId="2"/>
  </conditionalFormatting>
  <conditionalFormatting sqref="H50:H68">
    <cfRule type="containsText" priority="5" operator="containsText" aboveAverage="0" equalAverage="0" bottom="0" percent="0" rank="0" text="no" dxfId="3"/>
    <cfRule type="cellIs" priority="6" operator="equal" aboveAverage="0" equalAverage="0" bottom="0" percent="0" rank="0" text="" dxfId="4">
      <formula>#ref!</formula>
    </cfRule>
  </conditionalFormatting>
  <conditionalFormatting sqref="H50:H68">
    <cfRule type="containsText" priority="7" operator="containsText" aboveAverage="0" equalAverage="0" bottom="0" percent="0" rank="0" text="yes" dxfId="5"/>
  </conditionalFormatting>
  <conditionalFormatting sqref="T72">
    <cfRule type="expression" priority="8" aboveAverage="0" equalAverage="0" bottom="0" percent="0" rank="0" text="" dxfId="6">
      <formula>T72="no"</formula>
    </cfRule>
  </conditionalFormatting>
  <conditionalFormatting sqref="T141">
    <cfRule type="expression" priority="9" aboveAverage="0" equalAverage="0" bottom="0" percent="0" rank="0" text="" dxfId="7">
      <formula>T141="no"</formula>
    </cfRule>
  </conditionalFormatting>
  <conditionalFormatting sqref="T641">
    <cfRule type="expression" priority="10" aboveAverage="0" equalAverage="0" bottom="0" percent="0" rank="0" text="" dxfId="8">
      <formula>T641="no"</formula>
    </cfRule>
  </conditionalFormatting>
  <conditionalFormatting sqref="T840">
    <cfRule type="expression" priority="11" aboveAverage="0" equalAverage="0" bottom="0" percent="0" rank="0" text="" dxfId="9">
      <formula>T840="no"</formula>
    </cfRule>
  </conditionalFormatting>
  <conditionalFormatting sqref="T806">
    <cfRule type="expression" priority="12" aboveAverage="0" equalAverage="0" bottom="0" percent="0" rank="0" text="" dxfId="10">
      <formula>T806="no"</formula>
    </cfRule>
  </conditionalFormatting>
  <conditionalFormatting sqref="T952">
    <cfRule type="expression" priority="13" aboveAverage="0" equalAverage="0" bottom="0" percent="0" rank="0" text="" dxfId="11">
      <formula>T952="no"</formula>
    </cfRule>
  </conditionalFormatting>
  <conditionalFormatting sqref="T179">
    <cfRule type="expression" priority="14" aboveAverage="0" equalAverage="0" bottom="0" percent="0" rank="0" text="" dxfId="12">
      <formula>T179="no"</formula>
    </cfRule>
  </conditionalFormatting>
  <conditionalFormatting sqref="T215">
    <cfRule type="expression" priority="15" aboveAverage="0" equalAverage="0" bottom="0" percent="0" rank="0" text="" dxfId="13">
      <formula>T215="no"</formula>
    </cfRule>
  </conditionalFormatting>
  <conditionalFormatting sqref="T321">
    <cfRule type="expression" priority="16" aboveAverage="0" equalAverage="0" bottom="0" percent="0" rank="0" text="" dxfId="14">
      <formula>T321="no"</formula>
    </cfRule>
  </conditionalFormatting>
  <conditionalFormatting sqref="T357">
    <cfRule type="expression" priority="17" aboveAverage="0" equalAverage="0" bottom="0" percent="0" rank="0" text="" dxfId="15">
      <formula>T357="no"</formula>
    </cfRule>
  </conditionalFormatting>
  <conditionalFormatting sqref="T397">
    <cfRule type="expression" priority="18" aboveAverage="0" equalAverage="0" bottom="0" percent="0" rank="0" text="" dxfId="16">
      <formula>T397="no"</formula>
    </cfRule>
  </conditionalFormatting>
  <conditionalFormatting sqref="T431">
    <cfRule type="expression" priority="19" aboveAverage="0" equalAverage="0" bottom="0" percent="0" rank="0" text="" dxfId="17">
      <formula>T431="no"</formula>
    </cfRule>
  </conditionalFormatting>
  <conditionalFormatting sqref="T467">
    <cfRule type="expression" priority="20" aboveAverage="0" equalAverage="0" bottom="0" percent="0" rank="0" text="" dxfId="18">
      <formula>T467="no"</formula>
    </cfRule>
  </conditionalFormatting>
  <conditionalFormatting sqref="T501">
    <cfRule type="expression" priority="21" aboveAverage="0" equalAverage="0" bottom="0" percent="0" rank="0" text="" dxfId="19">
      <formula>T501="no"</formula>
    </cfRule>
  </conditionalFormatting>
  <conditionalFormatting sqref="T535">
    <cfRule type="expression" priority="22" aboveAverage="0" equalAverage="0" bottom="0" percent="0" rank="0" text="" dxfId="20">
      <formula>T535="no"</formula>
    </cfRule>
  </conditionalFormatting>
  <conditionalFormatting sqref="T569">
    <cfRule type="expression" priority="23" aboveAverage="0" equalAverage="0" bottom="0" percent="0" rank="0" text="" dxfId="21">
      <formula>T569="no"</formula>
    </cfRule>
  </conditionalFormatting>
  <conditionalFormatting sqref="T605">
    <cfRule type="expression" priority="24" aboveAverage="0" equalAverage="0" bottom="0" percent="0" rank="0" text="" dxfId="22">
      <formula>T605="no"</formula>
    </cfRule>
  </conditionalFormatting>
  <conditionalFormatting sqref="T712">
    <cfRule type="expression" priority="25" aboveAverage="0" equalAverage="0" bottom="0" percent="0" rank="0" text="" dxfId="23">
      <formula>T712="no"</formula>
    </cfRule>
  </conditionalFormatting>
  <conditionalFormatting sqref="T748">
    <cfRule type="expression" priority="26" aboveAverage="0" equalAverage="0" bottom="0" percent="0" rank="0" text="" dxfId="24">
      <formula>T748="no"</formula>
    </cfRule>
  </conditionalFormatting>
  <conditionalFormatting sqref="T675">
    <cfRule type="expression" priority="27" aboveAverage="0" equalAverage="0" bottom="0" percent="0" rank="0" text="" dxfId="25">
      <formula>T675="no"</formula>
    </cfRule>
  </conditionalFormatting>
  <conditionalFormatting sqref="T915">
    <cfRule type="expression" priority="28" aboveAverage="0" equalAverage="0" bottom="0" percent="0" rank="0" text="" dxfId="26">
      <formula>T915="no"</formula>
    </cfRule>
  </conditionalFormatting>
  <conditionalFormatting sqref="T875">
    <cfRule type="expression" priority="29" aboveAverage="0" equalAverage="0" bottom="0" percent="0" rank="0" text="" dxfId="27">
      <formula>T875="no"</formula>
    </cfRule>
  </conditionalFormatting>
  <conditionalFormatting sqref="T987">
    <cfRule type="expression" priority="30" aboveAverage="0" equalAverage="0" bottom="0" percent="0" rank="0" text="" dxfId="28">
      <formula>T987="no"</formula>
    </cfRule>
  </conditionalFormatting>
  <conditionalFormatting sqref="T286">
    <cfRule type="expression" priority="31" aboveAverage="0" equalAverage="0" bottom="0" percent="0" rank="0" text="" dxfId="29">
      <formula>T286="no"</formula>
    </cfRule>
  </conditionalFormatting>
  <conditionalFormatting sqref="T1023">
    <cfRule type="expression" priority="32" aboveAverage="0" equalAverage="0" bottom="0" percent="0" rank="0" text="" dxfId="30">
      <formula>T1023="no"</formula>
    </cfRule>
  </conditionalFormatting>
  <conditionalFormatting sqref="T1059">
    <cfRule type="expression" priority="33" aboveAverage="0" equalAverage="0" bottom="0" percent="0" rank="0" text="" dxfId="31">
      <formula>T1059="no"</formula>
    </cfRule>
  </conditionalFormatting>
  <conditionalFormatting sqref="T1095">
    <cfRule type="expression" priority="34" aboveAverage="0" equalAverage="0" bottom="0" percent="0" rank="0" text="" dxfId="32">
      <formula>T1095="no"</formula>
    </cfRule>
  </conditionalFormatting>
  <conditionalFormatting sqref="T1131">
    <cfRule type="expression" priority="35" aboveAverage="0" equalAverage="0" bottom="0" percent="0" rank="0" text="" dxfId="33">
      <formula>T1131="no"</formula>
    </cfRule>
  </conditionalFormatting>
  <conditionalFormatting sqref="T1166">
    <cfRule type="expression" priority="36" aboveAverage="0" equalAverage="0" bottom="0" percent="0" rank="0" text="" dxfId="34">
      <formula>T1166="no"</formula>
    </cfRule>
  </conditionalFormatting>
  <conditionalFormatting sqref="T251">
    <cfRule type="expression" priority="37" aboveAverage="0" equalAverage="0" bottom="0" percent="0" rank="0" text="" dxfId="35">
      <formula>T251="no"</formula>
    </cfRule>
  </conditionalFormatting>
  <conditionalFormatting sqref="R79:R80">
    <cfRule type="containsText" priority="38" operator="containsText" aboveAverage="0" equalAverage="0" bottom="0" percent="0" rank="0" text="no" dxfId="36"/>
    <cfRule type="cellIs" priority="39" operator="equal" aboveAverage="0" equalAverage="0" bottom="0" percent="0" rank="0" text="" dxfId="37">
      <formula>#ref!</formula>
    </cfRule>
  </conditionalFormatting>
  <conditionalFormatting sqref="R79:R80">
    <cfRule type="containsText" priority="40" operator="containsText" aboveAverage="0" equalAverage="0" bottom="0" percent="0" rank="0" text="yes" dxfId="38"/>
  </conditionalFormatting>
  <conditionalFormatting sqref="T108">
    <cfRule type="expression" priority="41" aboveAverage="0" equalAverage="0" bottom="0" percent="0" rank="0" text="" dxfId="39">
      <formula>T108="no"</formula>
    </cfRule>
  </conditionalFormatting>
  <conditionalFormatting sqref="K817">
    <cfRule type="containsText" priority="42" operator="containsText" aboveAverage="0" equalAverage="0" bottom="0" percent="0" rank="0" text="no" dxfId="40"/>
    <cfRule type="cellIs" priority="43" operator="equal" aboveAverage="0" equalAverage="0" bottom="0" percent="0" rank="0" text="" dxfId="41">
      <formula>#ref!</formula>
    </cfRule>
  </conditionalFormatting>
  <conditionalFormatting sqref="K817">
    <cfRule type="containsText" priority="44" operator="containsText" aboveAverage="0" equalAverage="0" bottom="0" percent="0" rank="0" text="yes" dxfId="42"/>
  </conditionalFormatting>
  <conditionalFormatting sqref="K822">
    <cfRule type="containsText" priority="45" operator="containsText" aboveAverage="0" equalAverage="0" bottom="0" percent="0" rank="0" text="no" dxfId="43"/>
    <cfRule type="cellIs" priority="46" operator="equal" aboveAverage="0" equalAverage="0" bottom="0" percent="0" rank="0" text="" dxfId="44">
      <formula>#ref!</formula>
    </cfRule>
  </conditionalFormatting>
  <conditionalFormatting sqref="K822">
    <cfRule type="containsText" priority="47" operator="containsText" aboveAverage="0" equalAverage="0" bottom="0" percent="0" rank="0" text="yes" dxfId="45"/>
  </conditionalFormatting>
  <conditionalFormatting sqref="T1201">
    <cfRule type="expression" priority="48" aboveAverage="0" equalAverage="0" bottom="0" percent="0" rank="0" text="" dxfId="46">
      <formula>T1201="no"</formula>
    </cfRule>
  </conditionalFormatting>
  <conditionalFormatting sqref="T1237">
    <cfRule type="expression" priority="49" aboveAverage="0" equalAverage="0" bottom="0" percent="0" rank="0" text="" dxfId="47">
      <formula>T1237="no"</formula>
    </cfRule>
  </conditionalFormatting>
  <conditionalFormatting sqref="T1273">
    <cfRule type="expression" priority="50" aboveAverage="0" equalAverage="0" bottom="0" percent="0" rank="0" text="" dxfId="48">
      <formula>T1273="no"</formula>
    </cfRule>
  </conditionalFormatting>
  <conditionalFormatting sqref="T1309">
    <cfRule type="expression" priority="51" aboveAverage="0" equalAverage="0" bottom="0" percent="0" rank="0" text="" dxfId="49">
      <formula>T1309="no"</formula>
    </cfRule>
  </conditionalFormatting>
  <conditionalFormatting sqref="T1345">
    <cfRule type="expression" priority="52" aboveAverage="0" equalAverage="0" bottom="0" percent="0" rank="0" text="" dxfId="50">
      <formula>T1345="no"</formula>
    </cfRule>
  </conditionalFormatting>
  <conditionalFormatting sqref="T1380">
    <cfRule type="expression" priority="53" aboveAverage="0" equalAverage="0" bottom="0" percent="0" rank="0" text="" dxfId="51">
      <formula>T1380="no"</formula>
    </cfRule>
  </conditionalFormatting>
  <conditionalFormatting sqref="H85:H104">
    <cfRule type="containsText" priority="54" operator="containsText" aboveAverage="0" equalAverage="0" bottom="0" percent="0" rank="0" text="no" dxfId="52"/>
    <cfRule type="cellIs" priority="55" operator="equal" aboveAverage="0" equalAverage="0" bottom="0" percent="0" rank="0" text="" dxfId="53">
      <formula>#ref!</formula>
    </cfRule>
  </conditionalFormatting>
  <conditionalFormatting sqref="H85:H104">
    <cfRule type="containsText" priority="56" operator="containsText" aboveAverage="0" equalAverage="0" bottom="0" percent="0" rank="0" text="yes" dxfId="54"/>
  </conditionalFormatting>
  <conditionalFormatting sqref="H118:H123 H127 H129:H137">
    <cfRule type="containsText" priority="57" operator="containsText" aboveAverage="0" equalAverage="0" bottom="0" percent="0" rank="0" text="no" dxfId="55"/>
    <cfRule type="cellIs" priority="58" operator="equal" aboveAverage="0" equalAverage="0" bottom="0" percent="0" rank="0" text="" dxfId="56">
      <formula>#ref!</formula>
    </cfRule>
  </conditionalFormatting>
  <conditionalFormatting sqref="H118:H123 H127 H129:H137">
    <cfRule type="containsText" priority="59" operator="containsText" aboveAverage="0" equalAverage="0" bottom="0" percent="0" rank="0" text="yes" dxfId="57"/>
  </conditionalFormatting>
  <conditionalFormatting sqref="H156:H162 H167:H175 H165">
    <cfRule type="containsText" priority="60" operator="containsText" aboveAverage="0" equalAverage="0" bottom="0" percent="0" rank="0" text="no" dxfId="58"/>
    <cfRule type="cellIs" priority="61" operator="equal" aboveAverage="0" equalAverage="0" bottom="0" percent="0" rank="0" text="" dxfId="59">
      <formula>#ref!</formula>
    </cfRule>
  </conditionalFormatting>
  <conditionalFormatting sqref="H156:H162 H167:H175 H165">
    <cfRule type="containsText" priority="62" operator="containsText" aboveAverage="0" equalAverage="0" bottom="0" percent="0" rank="0" text="yes" dxfId="60"/>
  </conditionalFormatting>
  <conditionalFormatting sqref="H205:H211">
    <cfRule type="containsText" priority="63" operator="containsText" aboveAverage="0" equalAverage="0" bottom="0" percent="0" rank="0" text="no" dxfId="61"/>
    <cfRule type="cellIs" priority="64" operator="equal" aboveAverage="0" equalAverage="0" bottom="0" percent="0" rank="0" text="" dxfId="62">
      <formula>#ref!</formula>
    </cfRule>
  </conditionalFormatting>
  <conditionalFormatting sqref="H205:H211">
    <cfRule type="containsText" priority="65" operator="containsText" aboveAverage="0" equalAverage="0" bottom="0" percent="0" rank="0" text="yes" dxfId="63"/>
  </conditionalFormatting>
  <conditionalFormatting sqref="H228:H247">
    <cfRule type="containsText" priority="66" operator="containsText" aboveAverage="0" equalAverage="0" bottom="0" percent="0" rank="0" text="no" dxfId="64"/>
    <cfRule type="cellIs" priority="67" operator="equal" aboveAverage="0" equalAverage="0" bottom="0" percent="0" rank="0" text="" dxfId="65">
      <formula>#ref!</formula>
    </cfRule>
  </conditionalFormatting>
  <conditionalFormatting sqref="H228:H247">
    <cfRule type="containsText" priority="68" operator="containsText" aboveAverage="0" equalAverage="0" bottom="0" percent="0" rank="0" text="yes" dxfId="66"/>
  </conditionalFormatting>
  <conditionalFormatting sqref="H263:H282">
    <cfRule type="containsText" priority="69" operator="containsText" aboveAverage="0" equalAverage="0" bottom="0" percent="0" rank="0" text="no" dxfId="67"/>
    <cfRule type="cellIs" priority="70" operator="equal" aboveAverage="0" equalAverage="0" bottom="0" percent="0" rank="0" text="" dxfId="68">
      <formula>#ref!</formula>
    </cfRule>
  </conditionalFormatting>
  <conditionalFormatting sqref="H263:H282">
    <cfRule type="containsText" priority="71" operator="containsText" aboveAverage="0" equalAverage="0" bottom="0" percent="0" rank="0" text="yes" dxfId="69"/>
  </conditionalFormatting>
  <conditionalFormatting sqref="H298:H317">
    <cfRule type="containsText" priority="72" operator="containsText" aboveAverage="0" equalAverage="0" bottom="0" percent="0" rank="0" text="no" dxfId="70"/>
    <cfRule type="cellIs" priority="73" operator="equal" aboveAverage="0" equalAverage="0" bottom="0" percent="0" rank="0" text="" dxfId="71">
      <formula>#ref!</formula>
    </cfRule>
  </conditionalFormatting>
  <conditionalFormatting sqref="H298:H317">
    <cfRule type="containsText" priority="74" operator="containsText" aboveAverage="0" equalAverage="0" bottom="0" percent="0" rank="0" text="yes" dxfId="72"/>
  </conditionalFormatting>
  <conditionalFormatting sqref="H334:H353">
    <cfRule type="containsText" priority="75" operator="containsText" aboveAverage="0" equalAverage="0" bottom="0" percent="0" rank="0" text="no" dxfId="73"/>
    <cfRule type="cellIs" priority="76" operator="equal" aboveAverage="0" equalAverage="0" bottom="0" percent="0" rank="0" text="" dxfId="74">
      <formula>#ref!</formula>
    </cfRule>
  </conditionalFormatting>
  <conditionalFormatting sqref="H334:H353">
    <cfRule type="containsText" priority="77" operator="containsText" aboveAverage="0" equalAverage="0" bottom="0" percent="0" rank="0" text="yes" dxfId="75"/>
  </conditionalFormatting>
  <conditionalFormatting sqref="H374:H393">
    <cfRule type="containsText" priority="78" operator="containsText" aboveAverage="0" equalAverage="0" bottom="0" percent="0" rank="0" text="no" dxfId="76"/>
    <cfRule type="cellIs" priority="79" operator="equal" aboveAverage="0" equalAverage="0" bottom="0" percent="0" rank="0" text="" dxfId="77">
      <formula>#ref!</formula>
    </cfRule>
  </conditionalFormatting>
  <conditionalFormatting sqref="H374:H393">
    <cfRule type="containsText" priority="80" operator="containsText" aboveAverage="0" equalAverage="0" bottom="0" percent="0" rank="0" text="yes" dxfId="78"/>
  </conditionalFormatting>
  <conditionalFormatting sqref="H408:H427">
    <cfRule type="containsText" priority="81" operator="containsText" aboveAverage="0" equalAverage="0" bottom="0" percent="0" rank="0" text="no" dxfId="79"/>
    <cfRule type="cellIs" priority="82" operator="equal" aboveAverage="0" equalAverage="0" bottom="0" percent="0" rank="0" text="" dxfId="80">
      <formula>#ref!</formula>
    </cfRule>
  </conditionalFormatting>
  <conditionalFormatting sqref="H408:H427">
    <cfRule type="containsText" priority="83" operator="containsText" aboveAverage="0" equalAverage="0" bottom="0" percent="0" rank="0" text="yes" dxfId="81"/>
  </conditionalFormatting>
  <conditionalFormatting sqref="H444:H463">
    <cfRule type="containsText" priority="84" operator="containsText" aboveAverage="0" equalAverage="0" bottom="0" percent="0" rank="0" text="no" dxfId="82"/>
    <cfRule type="cellIs" priority="85" operator="equal" aboveAverage="0" equalAverage="0" bottom="0" percent="0" rank="0" text="" dxfId="83">
      <formula>#ref!</formula>
    </cfRule>
  </conditionalFormatting>
  <conditionalFormatting sqref="H444:H463">
    <cfRule type="containsText" priority="86" operator="containsText" aboveAverage="0" equalAverage="0" bottom="0" percent="0" rank="0" text="yes" dxfId="84"/>
  </conditionalFormatting>
  <conditionalFormatting sqref="H478:H497">
    <cfRule type="containsText" priority="87" operator="containsText" aboveAverage="0" equalAverage="0" bottom="0" percent="0" rank="0" text="no" dxfId="85"/>
    <cfRule type="cellIs" priority="88" operator="equal" aboveAverage="0" equalAverage="0" bottom="0" percent="0" rank="0" text="" dxfId="86">
      <formula>#ref!</formula>
    </cfRule>
  </conditionalFormatting>
  <conditionalFormatting sqref="H478:H497">
    <cfRule type="containsText" priority="89" operator="containsText" aboveAverage="0" equalAverage="0" bottom="0" percent="0" rank="0" text="yes" dxfId="87"/>
  </conditionalFormatting>
  <conditionalFormatting sqref="H512:H531">
    <cfRule type="containsText" priority="90" operator="containsText" aboveAverage="0" equalAverage="0" bottom="0" percent="0" rank="0" text="no" dxfId="88"/>
    <cfRule type="cellIs" priority="91" operator="equal" aboveAverage="0" equalAverage="0" bottom="0" percent="0" rank="0" text="" dxfId="89">
      <formula>#ref!</formula>
    </cfRule>
  </conditionalFormatting>
  <conditionalFormatting sqref="H512:H531">
    <cfRule type="containsText" priority="92" operator="containsText" aboveAverage="0" equalAverage="0" bottom="0" percent="0" rank="0" text="yes" dxfId="90"/>
  </conditionalFormatting>
  <conditionalFormatting sqref="H546:H565">
    <cfRule type="containsText" priority="93" operator="containsText" aboveAverage="0" equalAverage="0" bottom="0" percent="0" rank="0" text="no" dxfId="91"/>
    <cfRule type="cellIs" priority="94" operator="equal" aboveAverage="0" equalAverage="0" bottom="0" percent="0" rank="0" text="" dxfId="92">
      <formula>#ref!</formula>
    </cfRule>
  </conditionalFormatting>
  <conditionalFormatting sqref="H546:H565">
    <cfRule type="containsText" priority="95" operator="containsText" aboveAverage="0" equalAverage="0" bottom="0" percent="0" rank="0" text="yes" dxfId="93"/>
  </conditionalFormatting>
  <conditionalFormatting sqref="H582:H601">
    <cfRule type="containsText" priority="96" operator="containsText" aboveAverage="0" equalAverage="0" bottom="0" percent="0" rank="0" text="no" dxfId="94"/>
    <cfRule type="cellIs" priority="97" operator="equal" aboveAverage="0" equalAverage="0" bottom="0" percent="0" rank="0" text="" dxfId="95">
      <formula>#ref!</formula>
    </cfRule>
  </conditionalFormatting>
  <conditionalFormatting sqref="H582:H601">
    <cfRule type="containsText" priority="98" operator="containsText" aboveAverage="0" equalAverage="0" bottom="0" percent="0" rank="0" text="yes" dxfId="96"/>
  </conditionalFormatting>
  <conditionalFormatting sqref="H618:H637">
    <cfRule type="containsText" priority="99" operator="containsText" aboveAverage="0" equalAverage="0" bottom="0" percent="0" rank="0" text="no" dxfId="97"/>
    <cfRule type="cellIs" priority="100" operator="equal" aboveAverage="0" equalAverage="0" bottom="0" percent="0" rank="0" text="" dxfId="98">
      <formula>#ref!</formula>
    </cfRule>
  </conditionalFormatting>
  <conditionalFormatting sqref="H618:H637">
    <cfRule type="containsText" priority="101" operator="containsText" aboveAverage="0" equalAverage="0" bottom="0" percent="0" rank="0" text="yes" dxfId="99"/>
  </conditionalFormatting>
  <conditionalFormatting sqref="H652:H671">
    <cfRule type="containsText" priority="102" operator="containsText" aboveAverage="0" equalAverage="0" bottom="0" percent="0" rank="0" text="no" dxfId="100"/>
    <cfRule type="cellIs" priority="103" operator="equal" aboveAverage="0" equalAverage="0" bottom="0" percent="0" rank="0" text="" dxfId="101">
      <formula>#ref!</formula>
    </cfRule>
  </conditionalFormatting>
  <conditionalFormatting sqref="H652:H671">
    <cfRule type="containsText" priority="104" operator="containsText" aboveAverage="0" equalAverage="0" bottom="0" percent="0" rank="0" text="yes" dxfId="102"/>
  </conditionalFormatting>
  <conditionalFormatting sqref="H689:H708">
    <cfRule type="containsText" priority="105" operator="containsText" aboveAverage="0" equalAverage="0" bottom="0" percent="0" rank="0" text="no" dxfId="103"/>
    <cfRule type="cellIs" priority="106" operator="equal" aboveAverage="0" equalAverage="0" bottom="0" percent="0" rank="0" text="" dxfId="104">
      <formula>#ref!</formula>
    </cfRule>
  </conditionalFormatting>
  <conditionalFormatting sqref="H689:H708">
    <cfRule type="containsText" priority="107" operator="containsText" aboveAverage="0" equalAverage="0" bottom="0" percent="0" rank="0" text="yes" dxfId="105"/>
  </conditionalFormatting>
  <conditionalFormatting sqref="H725:H744">
    <cfRule type="containsText" priority="108" operator="containsText" aboveAverage="0" equalAverage="0" bottom="0" percent="0" rank="0" text="no" dxfId="106"/>
    <cfRule type="cellIs" priority="109" operator="equal" aboveAverage="0" equalAverage="0" bottom="0" percent="0" rank="0" text="" dxfId="107">
      <formula>#ref!</formula>
    </cfRule>
  </conditionalFormatting>
  <conditionalFormatting sqref="H725:H744">
    <cfRule type="containsText" priority="110" operator="containsText" aboveAverage="0" equalAverage="0" bottom="0" percent="0" rank="0" text="yes" dxfId="108"/>
  </conditionalFormatting>
  <conditionalFormatting sqref="H764:H802">
    <cfRule type="containsText" priority="111" operator="containsText" aboveAverage="0" equalAverage="0" bottom="0" percent="0" rank="0" text="no" dxfId="109"/>
    <cfRule type="cellIs" priority="112" operator="equal" aboveAverage="0" equalAverage="0" bottom="0" percent="0" rank="0" text="" dxfId="110">
      <formula>#ref!</formula>
    </cfRule>
  </conditionalFormatting>
  <conditionalFormatting sqref="H764:H802">
    <cfRule type="containsText" priority="113" operator="containsText" aboveAverage="0" equalAverage="0" bottom="0" percent="0" rank="0" text="yes" dxfId="111"/>
  </conditionalFormatting>
  <conditionalFormatting sqref="H817:H836">
    <cfRule type="containsText" priority="114" operator="containsText" aboveAverage="0" equalAverage="0" bottom="0" percent="0" rank="0" text="no" dxfId="112"/>
    <cfRule type="cellIs" priority="115" operator="equal" aboveAverage="0" equalAverage="0" bottom="0" percent="0" rank="0" text="" dxfId="113">
      <formula>#ref!</formula>
    </cfRule>
  </conditionalFormatting>
  <conditionalFormatting sqref="H817:H836">
    <cfRule type="containsText" priority="116" operator="containsText" aboveAverage="0" equalAverage="0" bottom="0" percent="0" rank="0" text="yes" dxfId="114"/>
  </conditionalFormatting>
  <conditionalFormatting sqref="H852:H871">
    <cfRule type="containsText" priority="117" operator="containsText" aboveAverage="0" equalAverage="0" bottom="0" percent="0" rank="0" text="no" dxfId="115"/>
    <cfRule type="cellIs" priority="118" operator="equal" aboveAverage="0" equalAverage="0" bottom="0" percent="0" rank="0" text="" dxfId="116">
      <formula>#ref!</formula>
    </cfRule>
  </conditionalFormatting>
  <conditionalFormatting sqref="H852:H871">
    <cfRule type="containsText" priority="119" operator="containsText" aboveAverage="0" equalAverage="0" bottom="0" percent="0" rank="0" text="yes" dxfId="117"/>
  </conditionalFormatting>
  <conditionalFormatting sqref="H892:H911">
    <cfRule type="containsText" priority="120" operator="containsText" aboveAverage="0" equalAverage="0" bottom="0" percent="0" rank="0" text="no" dxfId="118"/>
    <cfRule type="cellIs" priority="121" operator="equal" aboveAverage="0" equalAverage="0" bottom="0" percent="0" rank="0" text="" dxfId="119">
      <formula>#ref!</formula>
    </cfRule>
  </conditionalFormatting>
  <conditionalFormatting sqref="H892:H911">
    <cfRule type="containsText" priority="122" operator="containsText" aboveAverage="0" equalAverage="0" bottom="0" percent="0" rank="0" text="yes" dxfId="120"/>
  </conditionalFormatting>
  <conditionalFormatting sqref="H929:H948">
    <cfRule type="containsText" priority="123" operator="containsText" aboveAverage="0" equalAverage="0" bottom="0" percent="0" rank="0" text="no" dxfId="121"/>
    <cfRule type="cellIs" priority="124" operator="equal" aboveAverage="0" equalAverage="0" bottom="0" percent="0" rank="0" text="" dxfId="122">
      <formula>#ref!</formula>
    </cfRule>
  </conditionalFormatting>
  <conditionalFormatting sqref="H929:H948">
    <cfRule type="containsText" priority="125" operator="containsText" aboveAverage="0" equalAverage="0" bottom="0" percent="0" rank="0" text="yes" dxfId="123"/>
  </conditionalFormatting>
  <conditionalFormatting sqref="H964:H983">
    <cfRule type="containsText" priority="126" operator="containsText" aboveAverage="0" equalAverage="0" bottom="0" percent="0" rank="0" text="no" dxfId="124"/>
    <cfRule type="cellIs" priority="127" operator="equal" aboveAverage="0" equalAverage="0" bottom="0" percent="0" rank="0" text="" dxfId="125">
      <formula>#ref!</formula>
    </cfRule>
  </conditionalFormatting>
  <conditionalFormatting sqref="H964:H983">
    <cfRule type="containsText" priority="128" operator="containsText" aboveAverage="0" equalAverage="0" bottom="0" percent="0" rank="0" text="yes" dxfId="126"/>
  </conditionalFormatting>
  <conditionalFormatting sqref="H1000:H1019">
    <cfRule type="containsText" priority="129" operator="containsText" aboveAverage="0" equalAverage="0" bottom="0" percent="0" rank="0" text="no" dxfId="127"/>
    <cfRule type="cellIs" priority="130" operator="equal" aboveAverage="0" equalAverage="0" bottom="0" percent="0" rank="0" text="" dxfId="128">
      <formula>#ref!</formula>
    </cfRule>
  </conditionalFormatting>
  <conditionalFormatting sqref="H1000:H1019">
    <cfRule type="containsText" priority="131" operator="containsText" aboveAverage="0" equalAverage="0" bottom="0" percent="0" rank="0" text="yes" dxfId="129"/>
  </conditionalFormatting>
  <conditionalFormatting sqref="H1036:H1055">
    <cfRule type="containsText" priority="132" operator="containsText" aboveAverage="0" equalAverage="0" bottom="0" percent="0" rank="0" text="no" dxfId="130"/>
    <cfRule type="cellIs" priority="133" operator="equal" aboveAverage="0" equalAverage="0" bottom="0" percent="0" rank="0" text="" dxfId="131">
      <formula>#ref!</formula>
    </cfRule>
  </conditionalFormatting>
  <conditionalFormatting sqref="H1036:H1055">
    <cfRule type="containsText" priority="134" operator="containsText" aboveAverage="0" equalAverage="0" bottom="0" percent="0" rank="0" text="yes" dxfId="132"/>
  </conditionalFormatting>
  <conditionalFormatting sqref="H1072:H1091">
    <cfRule type="containsText" priority="135" operator="containsText" aboveAverage="0" equalAverage="0" bottom="0" percent="0" rank="0" text="no" dxfId="133"/>
    <cfRule type="cellIs" priority="136" operator="equal" aboveAverage="0" equalAverage="0" bottom="0" percent="0" rank="0" text="" dxfId="134">
      <formula>#ref!</formula>
    </cfRule>
  </conditionalFormatting>
  <conditionalFormatting sqref="H1072:H1091">
    <cfRule type="containsText" priority="137" operator="containsText" aboveAverage="0" equalAverage="0" bottom="0" percent="0" rank="0" text="yes" dxfId="135"/>
  </conditionalFormatting>
  <conditionalFormatting sqref="H1108:H1127">
    <cfRule type="containsText" priority="138" operator="containsText" aboveAverage="0" equalAverage="0" bottom="0" percent="0" rank="0" text="no" dxfId="136"/>
    <cfRule type="cellIs" priority="139" operator="equal" aboveAverage="0" equalAverage="0" bottom="0" percent="0" rank="0" text="" dxfId="137">
      <formula>#ref!</formula>
    </cfRule>
  </conditionalFormatting>
  <conditionalFormatting sqref="H1108:H1127">
    <cfRule type="containsText" priority="140" operator="containsText" aboveAverage="0" equalAverage="0" bottom="0" percent="0" rank="0" text="yes" dxfId="138"/>
  </conditionalFormatting>
  <conditionalFormatting sqref="H1143:H1162">
    <cfRule type="containsText" priority="141" operator="containsText" aboveAverage="0" equalAverage="0" bottom="0" percent="0" rank="0" text="no" dxfId="139"/>
    <cfRule type="cellIs" priority="142" operator="equal" aboveAverage="0" equalAverage="0" bottom="0" percent="0" rank="0" text="" dxfId="140">
      <formula>#ref!</formula>
    </cfRule>
  </conditionalFormatting>
  <conditionalFormatting sqref="H1143:H1162">
    <cfRule type="containsText" priority="143" operator="containsText" aboveAverage="0" equalAverage="0" bottom="0" percent="0" rank="0" text="yes" dxfId="141"/>
  </conditionalFormatting>
  <conditionalFormatting sqref="H1178:H1197">
    <cfRule type="containsText" priority="144" operator="containsText" aboveAverage="0" equalAverage="0" bottom="0" percent="0" rank="0" text="no" dxfId="142"/>
    <cfRule type="cellIs" priority="145" operator="equal" aboveAverage="0" equalAverage="0" bottom="0" percent="0" rank="0" text="" dxfId="143">
      <formula>#ref!</formula>
    </cfRule>
  </conditionalFormatting>
  <conditionalFormatting sqref="H1178:H1197">
    <cfRule type="containsText" priority="146" operator="containsText" aboveAverage="0" equalAverage="0" bottom="0" percent="0" rank="0" text="yes" dxfId="144"/>
  </conditionalFormatting>
  <conditionalFormatting sqref="H1214:H1233">
    <cfRule type="containsText" priority="147" operator="containsText" aboveAverage="0" equalAverage="0" bottom="0" percent="0" rank="0" text="no" dxfId="145"/>
    <cfRule type="cellIs" priority="148" operator="equal" aboveAverage="0" equalAverage="0" bottom="0" percent="0" rank="0" text="" dxfId="146">
      <formula>#ref!</formula>
    </cfRule>
  </conditionalFormatting>
  <conditionalFormatting sqref="H1214:H1233">
    <cfRule type="containsText" priority="149" operator="containsText" aboveAverage="0" equalAverage="0" bottom="0" percent="0" rank="0" text="yes" dxfId="147"/>
  </conditionalFormatting>
  <conditionalFormatting sqref="H1250:H1269">
    <cfRule type="containsText" priority="150" operator="containsText" aboveAverage="0" equalAverage="0" bottom="0" percent="0" rank="0" text="no" dxfId="148"/>
    <cfRule type="cellIs" priority="151" operator="equal" aboveAverage="0" equalAverage="0" bottom="0" percent="0" rank="0" text="" dxfId="149">
      <formula>#ref!</formula>
    </cfRule>
  </conditionalFormatting>
  <conditionalFormatting sqref="H1250:H1269">
    <cfRule type="containsText" priority="152" operator="containsText" aboveAverage="0" equalAverage="0" bottom="0" percent="0" rank="0" text="yes" dxfId="150"/>
  </conditionalFormatting>
  <conditionalFormatting sqref="H1286:H1305">
    <cfRule type="containsText" priority="153" operator="containsText" aboveAverage="0" equalAverage="0" bottom="0" percent="0" rank="0" text="no" dxfId="151"/>
    <cfRule type="cellIs" priority="154" operator="equal" aboveAverage="0" equalAverage="0" bottom="0" percent="0" rank="0" text="" dxfId="152">
      <formula>#ref!</formula>
    </cfRule>
  </conditionalFormatting>
  <conditionalFormatting sqref="H1286:H1305">
    <cfRule type="containsText" priority="155" operator="containsText" aboveAverage="0" equalAverage="0" bottom="0" percent="0" rank="0" text="yes" dxfId="153"/>
  </conditionalFormatting>
  <conditionalFormatting sqref="H1322:H1341">
    <cfRule type="containsText" priority="156" operator="containsText" aboveAverage="0" equalAverage="0" bottom="0" percent="0" rank="0" text="no" dxfId="154"/>
    <cfRule type="cellIs" priority="157" operator="equal" aboveAverage="0" equalAverage="0" bottom="0" percent="0" rank="0" text="" dxfId="155">
      <formula>#ref!</formula>
    </cfRule>
  </conditionalFormatting>
  <conditionalFormatting sqref="H1322:H1341">
    <cfRule type="containsText" priority="158" operator="containsText" aboveAverage="0" equalAverage="0" bottom="0" percent="0" rank="0" text="yes" dxfId="156"/>
  </conditionalFormatting>
  <conditionalFormatting sqref="H1357:H1376">
    <cfRule type="containsText" priority="159" operator="containsText" aboveAverage="0" equalAverage="0" bottom="0" percent="0" rank="0" text="no" dxfId="157"/>
    <cfRule type="cellIs" priority="160" operator="equal" aboveAverage="0" equalAverage="0" bottom="0" percent="0" rank="0" text="" dxfId="158">
      <formula>#ref!</formula>
    </cfRule>
  </conditionalFormatting>
  <conditionalFormatting sqref="H1357:H1376">
    <cfRule type="containsText" priority="161" operator="containsText" aboveAverage="0" equalAverage="0" bottom="0" percent="0" rank="0" text="yes" dxfId="159"/>
  </conditionalFormatting>
  <conditionalFormatting sqref="H166">
    <cfRule type="containsText" priority="162" operator="containsText" aboveAverage="0" equalAverage="0" bottom="0" percent="0" rank="0" text="no" dxfId="160"/>
    <cfRule type="cellIs" priority="163" operator="equal" aboveAverage="0" equalAverage="0" bottom="0" percent="0" rank="0" text="" dxfId="161">
      <formula>#ref!</formula>
    </cfRule>
  </conditionalFormatting>
  <conditionalFormatting sqref="H166">
    <cfRule type="containsText" priority="164" operator="containsText" aboveAverage="0" equalAverage="0" bottom="0" percent="0" rank="0" text="yes" dxfId="162"/>
  </conditionalFormatting>
  <conditionalFormatting sqref="H163">
    <cfRule type="containsText" priority="165" operator="containsText" aboveAverage="0" equalAverage="0" bottom="0" percent="0" rank="0" text="no" dxfId="163"/>
    <cfRule type="cellIs" priority="166" operator="equal" aboveAverage="0" equalAverage="0" bottom="0" percent="0" rank="0" text="" dxfId="164">
      <formula>#ref!</formula>
    </cfRule>
  </conditionalFormatting>
  <conditionalFormatting sqref="H163">
    <cfRule type="containsText" priority="167" operator="containsText" aboveAverage="0" equalAverage="0" bottom="0" percent="0" rank="0" text="yes" dxfId="165"/>
  </conditionalFormatting>
  <conditionalFormatting sqref="H164">
    <cfRule type="containsText" priority="168" operator="containsText" aboveAverage="0" equalAverage="0" bottom="0" percent="0" rank="0" text="no" dxfId="166"/>
    <cfRule type="cellIs" priority="169" operator="equal" aboveAverage="0" equalAverage="0" bottom="0" percent="0" rank="0" text="" dxfId="167">
      <formula>#ref!</formula>
    </cfRule>
  </conditionalFormatting>
  <conditionalFormatting sqref="H164">
    <cfRule type="containsText" priority="170" operator="containsText" aboveAverage="0" equalAverage="0" bottom="0" percent="0" rank="0" text="yes" dxfId="168"/>
  </conditionalFormatting>
  <conditionalFormatting sqref="H192:H204">
    <cfRule type="containsText" priority="171" operator="containsText" aboveAverage="0" equalAverage="0" bottom="0" percent="0" rank="0" text="no" dxfId="169"/>
    <cfRule type="cellIs" priority="172" operator="equal" aboveAverage="0" equalAverage="0" bottom="0" percent="0" rank="0" text="" dxfId="170">
      <formula>#ref!</formula>
    </cfRule>
  </conditionalFormatting>
  <conditionalFormatting sqref="H192:H204">
    <cfRule type="containsText" priority="173" operator="containsText" aboveAverage="0" equalAverage="0" bottom="0" percent="0" rank="0" text="yes" dxfId="171"/>
  </conditionalFormatting>
  <conditionalFormatting sqref="H124:H126">
    <cfRule type="containsText" priority="174" operator="containsText" aboveAverage="0" equalAverage="0" bottom="0" percent="0" rank="0" text="no" dxfId="172"/>
    <cfRule type="cellIs" priority="175" operator="equal" aboveAverage="0" equalAverage="0" bottom="0" percent="0" rank="0" text="" dxfId="173">
      <formula>#ref!</formula>
    </cfRule>
  </conditionalFormatting>
  <conditionalFormatting sqref="H124:H126">
    <cfRule type="containsText" priority="176" operator="containsText" aboveAverage="0" equalAverage="0" bottom="0" percent="0" rank="0" text="yes" dxfId="174"/>
  </conditionalFormatting>
  <conditionalFormatting sqref="H128">
    <cfRule type="containsText" priority="177" operator="containsText" aboveAverage="0" equalAverage="0" bottom="0" percent="0" rank="0" text="no" dxfId="175"/>
    <cfRule type="cellIs" priority="178" operator="equal" aboveAverage="0" equalAverage="0" bottom="0" percent="0" rank="0" text="" dxfId="176">
      <formula>#ref!</formula>
    </cfRule>
  </conditionalFormatting>
  <conditionalFormatting sqref="H128">
    <cfRule type="containsText" priority="179" operator="containsText" aboveAverage="0" equalAverage="0" bottom="0" percent="0" rank="0" text="yes" dxfId="177"/>
  </conditionalFormatting>
  <conditionalFormatting sqref="H49">
    <cfRule type="containsText" priority="180" operator="containsText" aboveAverage="0" equalAverage="0" bottom="0" percent="0" rank="0" text="no" dxfId="178"/>
    <cfRule type="cellIs" priority="181" operator="equal" aboveAverage="0" equalAverage="0" bottom="0" percent="0" rank="0" text="" dxfId="179">
      <formula>#ref!</formula>
    </cfRule>
  </conditionalFormatting>
  <conditionalFormatting sqref="H49">
    <cfRule type="containsText" priority="182" operator="containsText" aboveAverage="0" equalAverage="0" bottom="0" percent="0" rank="0" text="yes" dxfId="180"/>
  </conditionalFormatting>
  <dataValidations count="5">
    <dataValidation allowBlank="true" operator="between" showDropDown="false" showErrorMessage="true" showInputMessage="true" sqref="R49:R68 Y71 S78 R85:R104 Y107 S113 R118:R137 Y140 S146 R156:R175 Y178 S184 R192:R211 Y214 S220 R228:R247 Y250 S256 R263:R282 Y285 R298:R317 Y320 S326 R334:R353 Y356 S362 R374:R393 Y396 S402 R408:R427 Y430 S436 R444:R463 Y466 S472 R478:R497 Y500 S506 R512:R531 Y534 S540 R546:R565 Y568 S574 R582:R601 Y604 S610 R618:R637 Y640 S646 R652:R671 Y674 S680 R689:R708 Y711 S717 R725:R744 Y747 S753 R764:R802 Y805 S811 R817:R836 Y839 S845 R852:R871 Y874 R892:R911 Y914 R929:R948 Y951 S957 R964:R983 Y986 R1000:R1019 Y1022 R1036:R1055 Y1058 R1072:R1091 Y1094 R1108:R1127 Y1130 R1143:R1162 Y1165 R1178:R1197 Y1200 R1214:R1233 Y1236 R1250:R1269 Y1272 R1286:R1305 Y1308 R1322:R1341 Y1344 R1357:R1376 Y1379" type="list">
      <formula1>"Y,N"</formula1>
      <formula2>0</formula2>
    </dataValidation>
    <dataValidation allowBlank="true" operator="between" showDropDown="false" showErrorMessage="true" showInputMessage="true" sqref="AT44" type="list">
      <formula1>"Region,Thermal-Moisture Regime"</formula1>
      <formula2>0</formula2>
    </dataValidation>
    <dataValidation allowBlank="true" operator="between" showDropDown="false" showErrorMessage="true" showInputMessage="true" sqref="G49:G68 G85:G104 G118:G137 G156:G175 G192:G211 G228:G247 G263:G282 G298:G317 G334:G353 G374:G393 G408:G427 G444:G463 G478:G497 G512:G531 G546:G565 G582:G601 G618:G637 G652:G671 G689:G708 G725:G744 G764:G802 G817:G836 G852:G871 G892:G911 G929:G948 G964:G983 G1000:G1019 G1036:G1055 G1072:G1091 G1108:G1127 G1143:G1162 G1178:G1197 G1214:G1233 G1250:G1269 G1286:G1305 G1322:G1341 G1357:G1376" type="list">
      <formula1>"Tropical-Humid,Temperate/Boreal-Humid,Tropical-Semi-Arid,Temperate/Boreal-Semi-Arid,Global Arid,Global Arctic"</formula1>
      <formula2>0</formula2>
    </dataValidation>
    <dataValidation allowBlank="true" operator="between" showDropDown="false" showErrorMessage="true" showInputMessage="true" sqref="E49:E68 E85:E104 E118:E137 E156:E175 E192:E211 E228:E247 E263:E282 E298:E317 E334:E353 E374:E393 E408:E427 E444:E463 E478:E497 E512:E531 E546:E565 E582:E601 E618:E637 E652:E671 E689:E708 E725:E744 E764:E802 E817:E836 E852:E871 E892:E911 E929:E948 E964:E983 E1000:E1019 E1036:E1055 E1072:E1091 E1108:E1127 E1143:E1162 E1178:E1197 E1214:E1233 E1250:E1269 E1286:E1305 E1322:E1341 E1357:E1376" type="list">
      <formula1>"World,OECD90,Eastern Europe,Asia (Sans Japan),Middle East and Africa,Latin America,China,India,EU,USA"</formula1>
      <formula2>0</formula2>
    </dataValidation>
    <dataValidation allowBlank="true" operator="between" showDropDown="false" showErrorMessage="true" showInputMessage="true" sqref="H49:H68 H85:H104 H118:H137 H156:H175 H192:H211 H228:H247 H263:H282 H298:H317 H334:H353 H374:H393 H408:H427 H444:H463 H478:H497 H512:H531 H546:H565 H582:H601 H618:H637 H652:H671 H689:H708 H725:H744 H764:H802 H817:H836 H852:H871 H892:H911 H929:H948 H964:H983 H1000:H1019 H1036:H1055 H1072:H1091 H1108:H1127 H1143:H1162 H1178:H1197 H1214:H1233 H1250:H1269 H1286:H1305 H1322:H1341 H1357:H1376" type="list">
      <formula1>$AS$3:$AS$10</formula1>
      <formula2>0</formula2>
    </dataValidation>
  </dataValidations>
  <hyperlinks>
    <hyperlink ref="AA21" r:id="rId2" display="Source: http://inflationdata.com/Inflation/Consumer_Price_Index/CurrentCPI.asp?reloaded=true  "/>
    <hyperlink ref="AA28" r:id="rId3" display="http://www.usforex.com/forex-tools/historical-rate-tools/yearly-average-rates"/>
    <hyperlink ref="AP34" r:id="rId4" display="https://www.ipcc.ch/publications_and_data/ar4/wg1/en/ch2s2-10-2.html"/>
    <hyperlink ref="D162" r:id="rId5" display="http://www.dpi.nsw.gov.au/__data/assets/pdf_file/0003/175530/26-Young-cattle-15-20-mths.pdf"/>
    <hyperlink ref="D192" r:id="rId6" display="http://link.springer.com/chapter/10.1007/978-94-007-6707-2_13"/>
    <hyperlink ref="D197" r:id="rId7" display="http://link.springer.com/article/10.1007/BF00704870"/>
    <hyperlink ref="D198" r:id="rId8" display="http://link.springer.com/article/10.1023%2FA%3A1013375426677"/>
    <hyperlink ref="D202" r:id="rId9" display="http://link.springer.com/article/10.1007/s10457-005-8302-0"/>
    <hyperlink ref="D228" r:id="rId10" display="https://www.ag.ndsu.edu/archive/carringt/livestock/Beef%20Report%2005/Costs%20and%20Returns%20for%20Cow.htm"/>
    <hyperlink ref="D229" r:id="rId11" display="http://www.dpi.nsw.gov.au/__data/assets/pdf_file/0005/175523/16-North-Coast-weaners-unimproved.pdf"/>
    <hyperlink ref="D231" r:id="rId12" display="http://digitalcommons.usu.edu/cgi/viewcontent.cgi?article=1716&amp;context=extension_curall"/>
    <hyperlink ref="D233" r:id="rId13" display="https://extension.usu.edu/boxelder/files/uploads/Farm%20Management/Cow_Calf.pdf"/>
    <hyperlink ref="D235" r:id="rId14" display="http://ageconsearch.umn.edu/bitstream/124249/2/2012AC%20Browne,%20Natalie%20CP.pdf"/>
    <hyperlink ref="D237" r:id="rId15" display="http://cdn.intechopen.com/pdfs/40419/InTech-Status_of_beef_cattle_production_in_argentina_over_the_last_decade_and_its_prospects.pdf"/>
    <hyperlink ref="D263" r:id="rId16" display="http://link.springer.com/chapter/10.1007/978-94-007-6707-2_13"/>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7"/>
  <legacyDrawing r:id="rId18"/>
</worksheet>
</file>

<file path=docProps/app.xml><?xml version="1.0" encoding="utf-8"?>
<Properties xmlns="http://schemas.openxmlformats.org/officeDocument/2006/extended-properties" xmlns:vt="http://schemas.openxmlformats.org/officeDocument/2006/docPropsVTypes">
  <Template/>
  <TotalTime>141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2015-01-10T10:25:27Z</dcterms:created>
  <dc:creator>Guest</dc:creator>
  <dc:description/>
  <dc:language>en-US</dc:language>
  <cp:lastModifiedBy/>
  <cp:lastPrinted>2017-11-11T01:26:00Z</cp:lastPrinted>
  <dcterms:modified xsi:type="dcterms:W3CDTF">2020-04-16T01:19:17Z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