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mair A\Downloads\"/>
    </mc:Choice>
  </mc:AlternateContent>
  <xr:revisionPtr revIDLastSave="0" documentId="13_ncr:1_{5387A548-2693-4655-BD95-5E86809E5658}" xr6:coauthVersionLast="47" xr6:coauthVersionMax="47" xr10:uidLastSave="{00000000-0000-0000-0000-000000000000}"/>
  <bookViews>
    <workbookView xWindow="-120" yWindow="-120" windowWidth="29040" windowHeight="15840" firstSheet="5" activeTab="7" xr2:uid="{00000000-000D-0000-FFFF-FFFF00000000}"/>
  </bookViews>
  <sheets>
    <sheet name="Instructions" sheetId="1" r:id="rId1"/>
    <sheet name="CAT 16G MOTOR GRADER" sheetId="2" r:id="rId2"/>
    <sheet name="CAT 140H MOTOR GRADER" sheetId="3" r:id="rId3"/>
    <sheet name="CAT 305.E2 EXCAVATOR" sheetId="5" r:id="rId4"/>
    <sheet name="CAT 325F LCR EXCAVATOR 2" sheetId="7" r:id="rId5"/>
    <sheet name="CAT 349 EXCAVATOR" sheetId="11" r:id="rId6"/>
    <sheet name="CAT 730 ARTICULATED TRUCK 4" sheetId="16" r:id="rId7"/>
    <sheet name="JD 135G EXCAVATOR 3" sheetId="39" r:id="rId8"/>
    <sheet name="JD 245G LC EXCAVATOR 2" sheetId="41" r:id="rId9"/>
    <sheet name="JD 245G LC EXCAVATOR 4" sheetId="43" r:id="rId10"/>
    <sheet name="JD 325G CTL SKID STEER" sheetId="4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47" l="1"/>
  <c r="G50" i="47"/>
  <c r="F50" i="47"/>
  <c r="R49" i="47"/>
  <c r="L49" i="47"/>
  <c r="K49" i="47"/>
  <c r="H49" i="47"/>
  <c r="L48" i="47"/>
  <c r="K48" i="47"/>
  <c r="M48" i="47" s="1"/>
  <c r="H48" i="47"/>
  <c r="L47" i="47"/>
  <c r="K47" i="47"/>
  <c r="H47" i="47"/>
  <c r="V46" i="47"/>
  <c r="R46" i="47"/>
  <c r="L46" i="47"/>
  <c r="K46" i="47"/>
  <c r="M46" i="47" s="1"/>
  <c r="H46" i="47"/>
  <c r="R45" i="47"/>
  <c r="K45" i="47"/>
  <c r="H45" i="47"/>
  <c r="L45" i="47" s="1"/>
  <c r="R44" i="47"/>
  <c r="L44" i="47"/>
  <c r="K44" i="47"/>
  <c r="H44" i="47"/>
  <c r="R43" i="47"/>
  <c r="K43" i="47"/>
  <c r="H43" i="47"/>
  <c r="L43" i="47" s="1"/>
  <c r="R42" i="47"/>
  <c r="L42" i="47"/>
  <c r="K42" i="47"/>
  <c r="M42" i="47" s="1"/>
  <c r="I42" i="47"/>
  <c r="T42" i="47" s="1"/>
  <c r="S42" i="47" s="1"/>
  <c r="H42" i="47"/>
  <c r="R41" i="47"/>
  <c r="L41" i="47"/>
  <c r="V41" i="47" s="1"/>
  <c r="K41" i="47"/>
  <c r="H41" i="47"/>
  <c r="L40" i="47"/>
  <c r="K40" i="47"/>
  <c r="M40" i="47" s="1"/>
  <c r="H40" i="47"/>
  <c r="L39" i="47"/>
  <c r="K39" i="47"/>
  <c r="H39" i="47"/>
  <c r="R38" i="47"/>
  <c r="L38" i="47"/>
  <c r="K38" i="47"/>
  <c r="M38" i="47" s="1"/>
  <c r="H38" i="47"/>
  <c r="R37" i="47"/>
  <c r="K37" i="47"/>
  <c r="H37" i="47"/>
  <c r="L37" i="47" s="1"/>
  <c r="V36" i="47"/>
  <c r="R36" i="47"/>
  <c r="L36" i="47"/>
  <c r="K36" i="47"/>
  <c r="H36" i="47"/>
  <c r="V35" i="47"/>
  <c r="R35" i="47"/>
  <c r="M35" i="47"/>
  <c r="K35" i="47"/>
  <c r="H35" i="47"/>
  <c r="L35" i="47" s="1"/>
  <c r="U35" i="47" s="1"/>
  <c r="R34" i="47"/>
  <c r="L34" i="47"/>
  <c r="K34" i="47"/>
  <c r="M34" i="47" s="1"/>
  <c r="I34" i="47"/>
  <c r="T34" i="47" s="1"/>
  <c r="S34" i="47" s="1"/>
  <c r="H34" i="47"/>
  <c r="R33" i="47"/>
  <c r="L33" i="47"/>
  <c r="V33" i="47" s="1"/>
  <c r="K33" i="47"/>
  <c r="H33" i="47"/>
  <c r="L32" i="47"/>
  <c r="K32" i="47"/>
  <c r="M32" i="47" s="1"/>
  <c r="H32" i="47"/>
  <c r="L31" i="47"/>
  <c r="K31" i="47"/>
  <c r="H31" i="47"/>
  <c r="R30" i="47"/>
  <c r="L30" i="47"/>
  <c r="U30" i="47" s="1"/>
  <c r="K30" i="47"/>
  <c r="H30" i="47"/>
  <c r="V29" i="47"/>
  <c r="R29" i="47"/>
  <c r="L29" i="47"/>
  <c r="U29" i="47" s="1"/>
  <c r="K29" i="47"/>
  <c r="H29" i="47"/>
  <c r="R28" i="47"/>
  <c r="V28" i="47" s="1"/>
  <c r="L28" i="47"/>
  <c r="K28" i="47"/>
  <c r="H28" i="47"/>
  <c r="V27" i="47"/>
  <c r="R27" i="47"/>
  <c r="K27" i="47"/>
  <c r="H27" i="47"/>
  <c r="L27" i="47" s="1"/>
  <c r="U27" i="47" s="1"/>
  <c r="R26" i="47"/>
  <c r="L26" i="47"/>
  <c r="K26" i="47"/>
  <c r="M26" i="47" s="1"/>
  <c r="H26" i="47"/>
  <c r="R25" i="47"/>
  <c r="L25" i="47"/>
  <c r="K25" i="47"/>
  <c r="I25" i="47"/>
  <c r="H25" i="47"/>
  <c r="L24" i="47"/>
  <c r="K24" i="47"/>
  <c r="M24" i="47" s="1"/>
  <c r="H24" i="47"/>
  <c r="L23" i="47"/>
  <c r="K23" i="47"/>
  <c r="H23" i="47"/>
  <c r="R22" i="47"/>
  <c r="L22" i="47"/>
  <c r="K22" i="47"/>
  <c r="H22" i="47"/>
  <c r="R21" i="47"/>
  <c r="L21" i="47"/>
  <c r="K21" i="47"/>
  <c r="H21" i="47"/>
  <c r="R20" i="47"/>
  <c r="L20" i="47"/>
  <c r="K20" i="47"/>
  <c r="H20" i="47"/>
  <c r="R19" i="47"/>
  <c r="K19" i="47"/>
  <c r="H19" i="47"/>
  <c r="R18" i="47"/>
  <c r="R48" i="47" s="1"/>
  <c r="I18" i="47"/>
  <c r="H18" i="47"/>
  <c r="E16" i="47"/>
  <c r="P11" i="47"/>
  <c r="P1" i="47"/>
  <c r="P8" i="47" s="1"/>
  <c r="Q50" i="43"/>
  <c r="G50" i="43"/>
  <c r="F50" i="43"/>
  <c r="R49" i="43"/>
  <c r="L49" i="43"/>
  <c r="V49" i="43" s="1"/>
  <c r="K49" i="43"/>
  <c r="H49" i="43"/>
  <c r="T48" i="43"/>
  <c r="S48" i="43" s="1"/>
  <c r="L48" i="43"/>
  <c r="K48" i="43"/>
  <c r="M48" i="43" s="1"/>
  <c r="I48" i="43"/>
  <c r="H48" i="43"/>
  <c r="L47" i="43"/>
  <c r="K47" i="43"/>
  <c r="H47" i="43"/>
  <c r="R46" i="43"/>
  <c r="L46" i="43"/>
  <c r="K46" i="43"/>
  <c r="M46" i="43" s="1"/>
  <c r="H46" i="43"/>
  <c r="R45" i="43"/>
  <c r="K45" i="43"/>
  <c r="H45" i="43"/>
  <c r="L45" i="43" s="1"/>
  <c r="R44" i="43"/>
  <c r="L44" i="43"/>
  <c r="K44" i="43"/>
  <c r="H44" i="43"/>
  <c r="V43" i="43"/>
  <c r="R43" i="43"/>
  <c r="M43" i="43"/>
  <c r="K43" i="43"/>
  <c r="H43" i="43"/>
  <c r="L43" i="43" s="1"/>
  <c r="U43" i="43" s="1"/>
  <c r="R42" i="43"/>
  <c r="L42" i="43"/>
  <c r="K42" i="43"/>
  <c r="M42" i="43" s="1"/>
  <c r="I42" i="43"/>
  <c r="T42" i="43" s="1"/>
  <c r="S42" i="43" s="1"/>
  <c r="H42" i="43"/>
  <c r="R41" i="43"/>
  <c r="L41" i="43"/>
  <c r="U41" i="43" s="1"/>
  <c r="K41" i="43"/>
  <c r="I41" i="43"/>
  <c r="H41" i="43"/>
  <c r="L40" i="43"/>
  <c r="K40" i="43"/>
  <c r="H40" i="43"/>
  <c r="M39" i="43"/>
  <c r="L39" i="43"/>
  <c r="K39" i="43"/>
  <c r="H39" i="43"/>
  <c r="V38" i="43"/>
  <c r="R38" i="43"/>
  <c r="L38" i="43"/>
  <c r="K38" i="43"/>
  <c r="M38" i="43" s="1"/>
  <c r="H38" i="43"/>
  <c r="R37" i="43"/>
  <c r="M37" i="43"/>
  <c r="K37" i="43"/>
  <c r="H37" i="43"/>
  <c r="L37" i="43" s="1"/>
  <c r="R36" i="43"/>
  <c r="L36" i="43"/>
  <c r="K36" i="43"/>
  <c r="H36" i="43"/>
  <c r="V35" i="43"/>
  <c r="R35" i="43"/>
  <c r="M35" i="43"/>
  <c r="K35" i="43"/>
  <c r="H35" i="43"/>
  <c r="L35" i="43" s="1"/>
  <c r="U35" i="43" s="1"/>
  <c r="T34" i="43"/>
  <c r="S34" i="43" s="1"/>
  <c r="R34" i="43"/>
  <c r="L34" i="43"/>
  <c r="K34" i="43"/>
  <c r="M34" i="43" s="1"/>
  <c r="I34" i="43"/>
  <c r="H34" i="43"/>
  <c r="R33" i="43"/>
  <c r="L33" i="43"/>
  <c r="K33" i="43"/>
  <c r="I33" i="43"/>
  <c r="H33" i="43"/>
  <c r="L32" i="43"/>
  <c r="K32" i="43"/>
  <c r="H32" i="43"/>
  <c r="L31" i="43"/>
  <c r="K31" i="43"/>
  <c r="H31" i="43"/>
  <c r="R30" i="43"/>
  <c r="L30" i="43"/>
  <c r="K30" i="43"/>
  <c r="M30" i="43" s="1"/>
  <c r="H30" i="43"/>
  <c r="R29" i="43"/>
  <c r="K29" i="43"/>
  <c r="H29" i="43"/>
  <c r="L29" i="43" s="1"/>
  <c r="R28" i="43"/>
  <c r="L28" i="43"/>
  <c r="K28" i="43"/>
  <c r="H28" i="43"/>
  <c r="V27" i="43"/>
  <c r="R27" i="43"/>
  <c r="M27" i="43"/>
  <c r="K27" i="43"/>
  <c r="H27" i="43"/>
  <c r="L27" i="43" s="1"/>
  <c r="U27" i="43" s="1"/>
  <c r="R26" i="43"/>
  <c r="L26" i="43"/>
  <c r="K26" i="43"/>
  <c r="M26" i="43" s="1"/>
  <c r="I26" i="43"/>
  <c r="T26" i="43" s="1"/>
  <c r="S26" i="43" s="1"/>
  <c r="H26" i="43"/>
  <c r="R25" i="43"/>
  <c r="L25" i="43"/>
  <c r="U25" i="43" s="1"/>
  <c r="K25" i="43"/>
  <c r="I25" i="43"/>
  <c r="H25" i="43"/>
  <c r="L24" i="43"/>
  <c r="K24" i="43"/>
  <c r="H24" i="43"/>
  <c r="M23" i="43"/>
  <c r="L23" i="43"/>
  <c r="K23" i="43"/>
  <c r="H23" i="43"/>
  <c r="V22" i="43"/>
  <c r="R22" i="43"/>
  <c r="L22" i="43"/>
  <c r="K22" i="43"/>
  <c r="M22" i="43" s="1"/>
  <c r="H22" i="43"/>
  <c r="R21" i="43"/>
  <c r="M21" i="43"/>
  <c r="K21" i="43"/>
  <c r="H21" i="43"/>
  <c r="L21" i="43" s="1"/>
  <c r="R20" i="43"/>
  <c r="L20" i="43"/>
  <c r="K20" i="43"/>
  <c r="H20" i="43"/>
  <c r="R19" i="43"/>
  <c r="K19" i="43"/>
  <c r="H19" i="43"/>
  <c r="R18" i="43"/>
  <c r="R48" i="43" s="1"/>
  <c r="I18" i="43"/>
  <c r="H18" i="43"/>
  <c r="I44" i="43" s="1"/>
  <c r="E16" i="43"/>
  <c r="P11" i="43"/>
  <c r="P1" i="43"/>
  <c r="P8" i="43" s="1"/>
  <c r="Q50" i="41"/>
  <c r="H50" i="41"/>
  <c r="G50" i="41"/>
  <c r="F50" i="41"/>
  <c r="R49" i="41"/>
  <c r="K49" i="41"/>
  <c r="I49" i="41"/>
  <c r="H49" i="41"/>
  <c r="L49" i="41" s="1"/>
  <c r="L48" i="41"/>
  <c r="K48" i="41"/>
  <c r="I48" i="41"/>
  <c r="H48" i="41"/>
  <c r="K47" i="41"/>
  <c r="H47" i="41"/>
  <c r="L46" i="41"/>
  <c r="K46" i="41"/>
  <c r="M46" i="41" s="1"/>
  <c r="T46" i="41" s="1"/>
  <c r="S46" i="41" s="1"/>
  <c r="I46" i="41"/>
  <c r="H46" i="41"/>
  <c r="L45" i="41"/>
  <c r="K45" i="41"/>
  <c r="I45" i="41"/>
  <c r="H45" i="41"/>
  <c r="L44" i="41"/>
  <c r="K44" i="41"/>
  <c r="I44" i="41"/>
  <c r="H44" i="41"/>
  <c r="M43" i="41"/>
  <c r="K43" i="41"/>
  <c r="H43" i="41"/>
  <c r="L43" i="41" s="1"/>
  <c r="L42" i="41"/>
  <c r="K42" i="41"/>
  <c r="H42" i="41"/>
  <c r="K41" i="41"/>
  <c r="I41" i="41"/>
  <c r="H41" i="41"/>
  <c r="L41" i="41" s="1"/>
  <c r="L40" i="41"/>
  <c r="K40" i="41"/>
  <c r="I40" i="41"/>
  <c r="H40" i="41"/>
  <c r="K39" i="41"/>
  <c r="H39" i="41"/>
  <c r="L38" i="41"/>
  <c r="K38" i="41"/>
  <c r="M38" i="41" s="1"/>
  <c r="T38" i="41" s="1"/>
  <c r="S38" i="41" s="1"/>
  <c r="I38" i="41"/>
  <c r="H38" i="41"/>
  <c r="L37" i="41"/>
  <c r="K37" i="41"/>
  <c r="I37" i="41"/>
  <c r="H37" i="41"/>
  <c r="L36" i="41"/>
  <c r="K36" i="41"/>
  <c r="I36" i="41"/>
  <c r="H36" i="41"/>
  <c r="M35" i="41"/>
  <c r="K35" i="41"/>
  <c r="H35" i="41"/>
  <c r="L35" i="41" s="1"/>
  <c r="L34" i="41"/>
  <c r="K34" i="41"/>
  <c r="H34" i="41"/>
  <c r="R33" i="41"/>
  <c r="K33" i="41"/>
  <c r="I33" i="41"/>
  <c r="H33" i="41"/>
  <c r="L33" i="41" s="1"/>
  <c r="L32" i="41"/>
  <c r="K32" i="41"/>
  <c r="I32" i="41"/>
  <c r="H32" i="41"/>
  <c r="K31" i="41"/>
  <c r="H31" i="41"/>
  <c r="L30" i="41"/>
  <c r="K30" i="41"/>
  <c r="M30" i="41" s="1"/>
  <c r="T30" i="41" s="1"/>
  <c r="S30" i="41" s="1"/>
  <c r="I30" i="41"/>
  <c r="H30" i="41"/>
  <c r="L29" i="41"/>
  <c r="K29" i="41"/>
  <c r="I29" i="41"/>
  <c r="H29" i="41"/>
  <c r="L28" i="41"/>
  <c r="K28" i="41"/>
  <c r="I28" i="41"/>
  <c r="H28" i="41"/>
  <c r="M27" i="41"/>
  <c r="K27" i="41"/>
  <c r="H27" i="41"/>
  <c r="L27" i="41" s="1"/>
  <c r="L26" i="41"/>
  <c r="K26" i="41"/>
  <c r="H26" i="41"/>
  <c r="R25" i="41"/>
  <c r="K25" i="41"/>
  <c r="I25" i="41"/>
  <c r="H25" i="41"/>
  <c r="L25" i="41" s="1"/>
  <c r="L24" i="41"/>
  <c r="K24" i="41"/>
  <c r="I24" i="41"/>
  <c r="H24" i="41"/>
  <c r="K23" i="41"/>
  <c r="H23" i="41"/>
  <c r="L22" i="41"/>
  <c r="K22" i="41"/>
  <c r="M22" i="41" s="1"/>
  <c r="T22" i="41" s="1"/>
  <c r="S22" i="41" s="1"/>
  <c r="I22" i="41"/>
  <c r="H22" i="41"/>
  <c r="L21" i="41"/>
  <c r="K21" i="41"/>
  <c r="I21" i="41"/>
  <c r="H21" i="41"/>
  <c r="L20" i="41"/>
  <c r="K20" i="41"/>
  <c r="I20" i="41"/>
  <c r="H20" i="41"/>
  <c r="M19" i="41"/>
  <c r="K19" i="41"/>
  <c r="H19" i="41"/>
  <c r="L19" i="41" s="1"/>
  <c r="R18" i="41"/>
  <c r="I18" i="41"/>
  <c r="H18" i="41"/>
  <c r="E16" i="41"/>
  <c r="P11" i="41"/>
  <c r="P1" i="41"/>
  <c r="P8" i="41" s="1"/>
  <c r="Q50" i="39"/>
  <c r="G50" i="39"/>
  <c r="F50" i="39"/>
  <c r="U49" i="39"/>
  <c r="R49" i="39"/>
  <c r="L49" i="39"/>
  <c r="K49" i="39"/>
  <c r="I49" i="39"/>
  <c r="H49" i="39"/>
  <c r="L48" i="39"/>
  <c r="K48" i="39"/>
  <c r="I48" i="39"/>
  <c r="H48" i="39"/>
  <c r="M47" i="39"/>
  <c r="K47" i="39"/>
  <c r="H47" i="39"/>
  <c r="L47" i="39" s="1"/>
  <c r="V46" i="39"/>
  <c r="R46" i="39"/>
  <c r="L46" i="39"/>
  <c r="K46" i="39"/>
  <c r="M46" i="39" s="1"/>
  <c r="H46" i="39"/>
  <c r="R45" i="39"/>
  <c r="K45" i="39"/>
  <c r="I45" i="39"/>
  <c r="H45" i="39"/>
  <c r="L45" i="39" s="1"/>
  <c r="R44" i="39"/>
  <c r="L44" i="39"/>
  <c r="V44" i="39" s="1"/>
  <c r="K44" i="39"/>
  <c r="I44" i="39"/>
  <c r="H44" i="39"/>
  <c r="R43" i="39"/>
  <c r="M43" i="39"/>
  <c r="K43" i="39"/>
  <c r="H43" i="39"/>
  <c r="L43" i="39" s="1"/>
  <c r="T42" i="39"/>
  <c r="S42" i="39" s="1"/>
  <c r="R42" i="39"/>
  <c r="L42" i="39"/>
  <c r="K42" i="39"/>
  <c r="M42" i="39" s="1"/>
  <c r="I42" i="39"/>
  <c r="H42" i="39"/>
  <c r="U41" i="39"/>
  <c r="R41" i="39"/>
  <c r="L41" i="39"/>
  <c r="K41" i="39"/>
  <c r="I41" i="39"/>
  <c r="H41" i="39"/>
  <c r="L40" i="39"/>
  <c r="K40" i="39"/>
  <c r="I40" i="39"/>
  <c r="H40" i="39"/>
  <c r="M39" i="39"/>
  <c r="K39" i="39"/>
  <c r="H39" i="39"/>
  <c r="L39" i="39" s="1"/>
  <c r="R38" i="39"/>
  <c r="L38" i="39"/>
  <c r="K38" i="39"/>
  <c r="H38" i="39"/>
  <c r="R37" i="39"/>
  <c r="K37" i="39"/>
  <c r="I37" i="39"/>
  <c r="H37" i="39"/>
  <c r="L37" i="39" s="1"/>
  <c r="R36" i="39"/>
  <c r="L36" i="39"/>
  <c r="V36" i="39" s="1"/>
  <c r="K36" i="39"/>
  <c r="I36" i="39"/>
  <c r="H36" i="39"/>
  <c r="R35" i="39"/>
  <c r="M35" i="39"/>
  <c r="K35" i="39"/>
  <c r="H35" i="39"/>
  <c r="L35" i="39" s="1"/>
  <c r="T34" i="39"/>
  <c r="S34" i="39" s="1"/>
  <c r="R34" i="39"/>
  <c r="L34" i="39"/>
  <c r="K34" i="39"/>
  <c r="M34" i="39" s="1"/>
  <c r="I34" i="39"/>
  <c r="H34" i="39"/>
  <c r="U33" i="39"/>
  <c r="R33" i="39"/>
  <c r="L33" i="39"/>
  <c r="K33" i="39"/>
  <c r="I33" i="39"/>
  <c r="H33" i="39"/>
  <c r="L32" i="39"/>
  <c r="K32" i="39"/>
  <c r="I32" i="39"/>
  <c r="H32" i="39"/>
  <c r="K31" i="39"/>
  <c r="H31" i="39"/>
  <c r="L31" i="39" s="1"/>
  <c r="R30" i="39"/>
  <c r="L30" i="39"/>
  <c r="K30" i="39"/>
  <c r="H30" i="39"/>
  <c r="R29" i="39"/>
  <c r="K29" i="39"/>
  <c r="I29" i="39"/>
  <c r="H29" i="39"/>
  <c r="L29" i="39" s="1"/>
  <c r="R28" i="39"/>
  <c r="L28" i="39"/>
  <c r="K28" i="39"/>
  <c r="I28" i="39"/>
  <c r="H28" i="39"/>
  <c r="R27" i="39"/>
  <c r="K27" i="39"/>
  <c r="H27" i="39"/>
  <c r="L27" i="39" s="1"/>
  <c r="R26" i="39"/>
  <c r="L26" i="39"/>
  <c r="K26" i="39"/>
  <c r="M26" i="39" s="1"/>
  <c r="T26" i="39" s="1"/>
  <c r="S26" i="39" s="1"/>
  <c r="I26" i="39"/>
  <c r="H26" i="39"/>
  <c r="U25" i="39"/>
  <c r="R25" i="39"/>
  <c r="L25" i="39"/>
  <c r="K25" i="39"/>
  <c r="I25" i="39"/>
  <c r="H25" i="39"/>
  <c r="L24" i="39"/>
  <c r="K24" i="39"/>
  <c r="I24" i="39"/>
  <c r="H24" i="39"/>
  <c r="K23" i="39"/>
  <c r="H23" i="39"/>
  <c r="L23" i="39" s="1"/>
  <c r="V22" i="39"/>
  <c r="R22" i="39"/>
  <c r="L22" i="39"/>
  <c r="K22" i="39"/>
  <c r="M22" i="39" s="1"/>
  <c r="H22" i="39"/>
  <c r="R21" i="39"/>
  <c r="K21" i="39"/>
  <c r="I21" i="39"/>
  <c r="H21" i="39"/>
  <c r="L21" i="39" s="1"/>
  <c r="R20" i="39"/>
  <c r="L20" i="39"/>
  <c r="V20" i="39" s="1"/>
  <c r="K20" i="39"/>
  <c r="I20" i="39"/>
  <c r="H20" i="39"/>
  <c r="R19" i="39"/>
  <c r="K19" i="39"/>
  <c r="H19" i="39"/>
  <c r="L19" i="39" s="1"/>
  <c r="R18" i="39"/>
  <c r="R48" i="39" s="1"/>
  <c r="I18" i="39"/>
  <c r="H18" i="39"/>
  <c r="E16" i="39"/>
  <c r="P11" i="39"/>
  <c r="P1" i="39"/>
  <c r="P8" i="39" s="1"/>
  <c r="Q50" i="16"/>
  <c r="L50" i="16"/>
  <c r="G50" i="16"/>
  <c r="F50" i="16"/>
  <c r="L49" i="16"/>
  <c r="K49" i="16"/>
  <c r="R48" i="16"/>
  <c r="V48" i="16" s="1"/>
  <c r="L48" i="16"/>
  <c r="K48" i="16"/>
  <c r="M48" i="16" s="1"/>
  <c r="I48" i="16"/>
  <c r="T48" i="16" s="1"/>
  <c r="S48" i="16" s="1"/>
  <c r="L47" i="16"/>
  <c r="K47" i="16"/>
  <c r="R46" i="16"/>
  <c r="V46" i="16" s="1"/>
  <c r="L46" i="16"/>
  <c r="K46" i="16"/>
  <c r="M46" i="16" s="1"/>
  <c r="I46" i="16"/>
  <c r="T46" i="16" s="1"/>
  <c r="S46" i="16" s="1"/>
  <c r="L45" i="16"/>
  <c r="M45" i="16" s="1"/>
  <c r="K45" i="16"/>
  <c r="R44" i="16"/>
  <c r="V44" i="16" s="1"/>
  <c r="L44" i="16"/>
  <c r="K44" i="16"/>
  <c r="M44" i="16" s="1"/>
  <c r="I44" i="16"/>
  <c r="T44" i="16" s="1"/>
  <c r="S44" i="16" s="1"/>
  <c r="L43" i="16"/>
  <c r="K43" i="16"/>
  <c r="R42" i="16"/>
  <c r="V42" i="16" s="1"/>
  <c r="L42" i="16"/>
  <c r="K42" i="16"/>
  <c r="M42" i="16" s="1"/>
  <c r="I42" i="16"/>
  <c r="T42" i="16" s="1"/>
  <c r="S42" i="16" s="1"/>
  <c r="L41" i="16"/>
  <c r="K41" i="16"/>
  <c r="R40" i="16"/>
  <c r="V40" i="16" s="1"/>
  <c r="L40" i="16"/>
  <c r="K40" i="16"/>
  <c r="M40" i="16" s="1"/>
  <c r="I40" i="16"/>
  <c r="T40" i="16" s="1"/>
  <c r="S40" i="16" s="1"/>
  <c r="L39" i="16"/>
  <c r="M39" i="16" s="1"/>
  <c r="K39" i="16"/>
  <c r="R38" i="16"/>
  <c r="V38" i="16" s="1"/>
  <c r="L38" i="16"/>
  <c r="K38" i="16"/>
  <c r="M38" i="16" s="1"/>
  <c r="I38" i="16"/>
  <c r="T38" i="16" s="1"/>
  <c r="S38" i="16" s="1"/>
  <c r="L37" i="16"/>
  <c r="K37" i="16"/>
  <c r="R36" i="16"/>
  <c r="V36" i="16" s="1"/>
  <c r="L36" i="16"/>
  <c r="K36" i="16"/>
  <c r="M36" i="16" s="1"/>
  <c r="I36" i="16"/>
  <c r="T36" i="16" s="1"/>
  <c r="S36" i="16" s="1"/>
  <c r="L35" i="16"/>
  <c r="K35" i="16"/>
  <c r="R34" i="16"/>
  <c r="V34" i="16" s="1"/>
  <c r="L34" i="16"/>
  <c r="K34" i="16"/>
  <c r="M34" i="16" s="1"/>
  <c r="I34" i="16"/>
  <c r="T34" i="16" s="1"/>
  <c r="S34" i="16" s="1"/>
  <c r="L33" i="16"/>
  <c r="K33" i="16"/>
  <c r="R32" i="16"/>
  <c r="V32" i="16" s="1"/>
  <c r="L32" i="16"/>
  <c r="K32" i="16"/>
  <c r="M32" i="16" s="1"/>
  <c r="I32" i="16"/>
  <c r="T32" i="16" s="1"/>
  <c r="S32" i="16" s="1"/>
  <c r="L31" i="16"/>
  <c r="M31" i="16" s="1"/>
  <c r="K31" i="16"/>
  <c r="R30" i="16"/>
  <c r="V30" i="16" s="1"/>
  <c r="L30" i="16"/>
  <c r="K30" i="16"/>
  <c r="M30" i="16" s="1"/>
  <c r="I30" i="16"/>
  <c r="T30" i="16" s="1"/>
  <c r="S30" i="16" s="1"/>
  <c r="L29" i="16"/>
  <c r="K29" i="16"/>
  <c r="R28" i="16"/>
  <c r="V28" i="16" s="1"/>
  <c r="L28" i="16"/>
  <c r="K28" i="16"/>
  <c r="M28" i="16" s="1"/>
  <c r="I28" i="16"/>
  <c r="T28" i="16" s="1"/>
  <c r="S28" i="16" s="1"/>
  <c r="L27" i="16"/>
  <c r="M27" i="16" s="1"/>
  <c r="K27" i="16"/>
  <c r="R26" i="16"/>
  <c r="V26" i="16" s="1"/>
  <c r="L26" i="16"/>
  <c r="K26" i="16"/>
  <c r="M26" i="16" s="1"/>
  <c r="I26" i="16"/>
  <c r="T26" i="16" s="1"/>
  <c r="S26" i="16" s="1"/>
  <c r="L25" i="16"/>
  <c r="M25" i="16" s="1"/>
  <c r="K25" i="16"/>
  <c r="R24" i="16"/>
  <c r="V24" i="16" s="1"/>
  <c r="L24" i="16"/>
  <c r="K24" i="16"/>
  <c r="M24" i="16" s="1"/>
  <c r="I24" i="16"/>
  <c r="T24" i="16" s="1"/>
  <c r="S24" i="16" s="1"/>
  <c r="L23" i="16"/>
  <c r="M23" i="16" s="1"/>
  <c r="K23" i="16"/>
  <c r="R22" i="16"/>
  <c r="V22" i="16" s="1"/>
  <c r="L22" i="16"/>
  <c r="K22" i="16"/>
  <c r="M22" i="16" s="1"/>
  <c r="I22" i="16"/>
  <c r="T22" i="16" s="1"/>
  <c r="S22" i="16" s="1"/>
  <c r="L21" i="16"/>
  <c r="M21" i="16" s="1"/>
  <c r="K21" i="16"/>
  <c r="R20" i="16"/>
  <c r="V20" i="16" s="1"/>
  <c r="L20" i="16"/>
  <c r="K20" i="16"/>
  <c r="M20" i="16" s="1"/>
  <c r="I20" i="16"/>
  <c r="T20" i="16" s="1"/>
  <c r="S20" i="16" s="1"/>
  <c r="L19" i="16"/>
  <c r="K19" i="16"/>
  <c r="K50" i="16" s="1"/>
  <c r="R18" i="16"/>
  <c r="I18" i="16"/>
  <c r="H18" i="16"/>
  <c r="I47" i="16" s="1"/>
  <c r="E16" i="16"/>
  <c r="P11" i="16"/>
  <c r="P8" i="16"/>
  <c r="P1" i="16"/>
  <c r="Q50" i="11"/>
  <c r="L50" i="11"/>
  <c r="G50" i="11"/>
  <c r="F50" i="11"/>
  <c r="L49" i="11"/>
  <c r="K49" i="11"/>
  <c r="R48" i="11"/>
  <c r="V48" i="11" s="1"/>
  <c r="L48" i="11"/>
  <c r="U48" i="11" s="1"/>
  <c r="K48" i="11"/>
  <c r="M48" i="11" s="1"/>
  <c r="I48" i="11"/>
  <c r="T48" i="11" s="1"/>
  <c r="S48" i="11" s="1"/>
  <c r="L47" i="11"/>
  <c r="K47" i="11"/>
  <c r="R46" i="11"/>
  <c r="V46" i="11" s="1"/>
  <c r="L46" i="11"/>
  <c r="U46" i="11" s="1"/>
  <c r="K46" i="11"/>
  <c r="M46" i="11" s="1"/>
  <c r="I46" i="11"/>
  <c r="T46" i="11" s="1"/>
  <c r="S46" i="11" s="1"/>
  <c r="L45" i="11"/>
  <c r="K45" i="11"/>
  <c r="R44" i="11"/>
  <c r="V44" i="11" s="1"/>
  <c r="L44" i="11"/>
  <c r="U44" i="11" s="1"/>
  <c r="K44" i="11"/>
  <c r="M44" i="11" s="1"/>
  <c r="I44" i="11"/>
  <c r="T44" i="11" s="1"/>
  <c r="S44" i="11" s="1"/>
  <c r="L43" i="11"/>
  <c r="K43" i="11"/>
  <c r="R42" i="11"/>
  <c r="V42" i="11" s="1"/>
  <c r="L42" i="11"/>
  <c r="U42" i="11" s="1"/>
  <c r="K42" i="11"/>
  <c r="M42" i="11" s="1"/>
  <c r="I42" i="11"/>
  <c r="T42" i="11" s="1"/>
  <c r="S42" i="11" s="1"/>
  <c r="L41" i="11"/>
  <c r="K41" i="11"/>
  <c r="R40" i="11"/>
  <c r="V40" i="11" s="1"/>
  <c r="L40" i="11"/>
  <c r="U40" i="11" s="1"/>
  <c r="K40" i="11"/>
  <c r="M40" i="11" s="1"/>
  <c r="I40" i="11"/>
  <c r="T40" i="11" s="1"/>
  <c r="S40" i="11" s="1"/>
  <c r="L39" i="11"/>
  <c r="K39" i="11"/>
  <c r="R38" i="11"/>
  <c r="V38" i="11" s="1"/>
  <c r="L38" i="11"/>
  <c r="U38" i="11" s="1"/>
  <c r="K38" i="11"/>
  <c r="M38" i="11" s="1"/>
  <c r="I38" i="11"/>
  <c r="T38" i="11" s="1"/>
  <c r="S38" i="11" s="1"/>
  <c r="L37" i="11"/>
  <c r="K37" i="11"/>
  <c r="R36" i="11"/>
  <c r="V36" i="11" s="1"/>
  <c r="L36" i="11"/>
  <c r="U36" i="11" s="1"/>
  <c r="K36" i="11"/>
  <c r="M36" i="11" s="1"/>
  <c r="I36" i="11"/>
  <c r="T36" i="11" s="1"/>
  <c r="S36" i="11" s="1"/>
  <c r="L35" i="11"/>
  <c r="K35" i="11"/>
  <c r="R34" i="11"/>
  <c r="V34" i="11" s="1"/>
  <c r="L34" i="11"/>
  <c r="U34" i="11" s="1"/>
  <c r="K34" i="11"/>
  <c r="M34" i="11" s="1"/>
  <c r="I34" i="11"/>
  <c r="T34" i="11" s="1"/>
  <c r="S34" i="11" s="1"/>
  <c r="L33" i="11"/>
  <c r="K33" i="11"/>
  <c r="R32" i="11"/>
  <c r="V32" i="11" s="1"/>
  <c r="L32" i="11"/>
  <c r="U32" i="11" s="1"/>
  <c r="K32" i="11"/>
  <c r="M32" i="11" s="1"/>
  <c r="I32" i="11"/>
  <c r="T32" i="11" s="1"/>
  <c r="S32" i="11" s="1"/>
  <c r="L31" i="11"/>
  <c r="K31" i="11"/>
  <c r="R30" i="11"/>
  <c r="V30" i="11" s="1"/>
  <c r="L30" i="11"/>
  <c r="U30" i="11" s="1"/>
  <c r="K30" i="11"/>
  <c r="M30" i="11" s="1"/>
  <c r="I30" i="11"/>
  <c r="T30" i="11" s="1"/>
  <c r="S30" i="11" s="1"/>
  <c r="L29" i="11"/>
  <c r="K29" i="11"/>
  <c r="R28" i="11"/>
  <c r="V28" i="11" s="1"/>
  <c r="L28" i="11"/>
  <c r="U28" i="11" s="1"/>
  <c r="K28" i="11"/>
  <c r="M28" i="11" s="1"/>
  <c r="I28" i="11"/>
  <c r="T28" i="11" s="1"/>
  <c r="S28" i="11" s="1"/>
  <c r="L27" i="11"/>
  <c r="K27" i="11"/>
  <c r="R26" i="11"/>
  <c r="V26" i="11" s="1"/>
  <c r="L26" i="11"/>
  <c r="U26" i="11" s="1"/>
  <c r="K26" i="11"/>
  <c r="M26" i="11" s="1"/>
  <c r="I26" i="11"/>
  <c r="T26" i="11" s="1"/>
  <c r="S26" i="11" s="1"/>
  <c r="L25" i="11"/>
  <c r="K25" i="11"/>
  <c r="R24" i="11"/>
  <c r="V24" i="11" s="1"/>
  <c r="L24" i="11"/>
  <c r="U24" i="11" s="1"/>
  <c r="K24" i="11"/>
  <c r="M24" i="11" s="1"/>
  <c r="I24" i="11"/>
  <c r="T24" i="11" s="1"/>
  <c r="S24" i="11" s="1"/>
  <c r="L23" i="11"/>
  <c r="K23" i="11"/>
  <c r="R22" i="11"/>
  <c r="V22" i="11" s="1"/>
  <c r="L22" i="11"/>
  <c r="U22" i="11" s="1"/>
  <c r="K22" i="11"/>
  <c r="M22" i="11" s="1"/>
  <c r="I22" i="11"/>
  <c r="T22" i="11" s="1"/>
  <c r="S22" i="11" s="1"/>
  <c r="L21" i="11"/>
  <c r="K21" i="11"/>
  <c r="R20" i="11"/>
  <c r="V20" i="11" s="1"/>
  <c r="L20" i="11"/>
  <c r="U20" i="11" s="1"/>
  <c r="K20" i="11"/>
  <c r="M20" i="11" s="1"/>
  <c r="I20" i="11"/>
  <c r="T20" i="11" s="1"/>
  <c r="S20" i="11" s="1"/>
  <c r="L19" i="11"/>
  <c r="K19" i="11"/>
  <c r="K50" i="11" s="1"/>
  <c r="R18" i="11"/>
  <c r="I18" i="11"/>
  <c r="H18" i="11"/>
  <c r="I49" i="11" s="1"/>
  <c r="E16" i="11"/>
  <c r="P11" i="11"/>
  <c r="P8" i="11"/>
  <c r="P1" i="11"/>
  <c r="Q50" i="7"/>
  <c r="L50" i="7"/>
  <c r="G50" i="7"/>
  <c r="F50" i="7"/>
  <c r="L49" i="7"/>
  <c r="K49" i="7"/>
  <c r="R48" i="7"/>
  <c r="V48" i="7" s="1"/>
  <c r="L48" i="7"/>
  <c r="U48" i="7" s="1"/>
  <c r="K48" i="7"/>
  <c r="M48" i="7" s="1"/>
  <c r="I48" i="7"/>
  <c r="T48" i="7" s="1"/>
  <c r="S48" i="7" s="1"/>
  <c r="L47" i="7"/>
  <c r="K47" i="7"/>
  <c r="R46" i="7"/>
  <c r="V46" i="7" s="1"/>
  <c r="L46" i="7"/>
  <c r="U46" i="7" s="1"/>
  <c r="K46" i="7"/>
  <c r="M46" i="7" s="1"/>
  <c r="I46" i="7"/>
  <c r="T46" i="7" s="1"/>
  <c r="S46" i="7" s="1"/>
  <c r="L45" i="7"/>
  <c r="K45" i="7"/>
  <c r="R44" i="7"/>
  <c r="V44" i="7" s="1"/>
  <c r="L44" i="7"/>
  <c r="U44" i="7" s="1"/>
  <c r="K44" i="7"/>
  <c r="M44" i="7" s="1"/>
  <c r="I44" i="7"/>
  <c r="T44" i="7" s="1"/>
  <c r="S44" i="7" s="1"/>
  <c r="L43" i="7"/>
  <c r="K43" i="7"/>
  <c r="R42" i="7"/>
  <c r="V42" i="7" s="1"/>
  <c r="L42" i="7"/>
  <c r="U42" i="7" s="1"/>
  <c r="K42" i="7"/>
  <c r="M42" i="7" s="1"/>
  <c r="I42" i="7"/>
  <c r="T42" i="7" s="1"/>
  <c r="S42" i="7" s="1"/>
  <c r="L41" i="7"/>
  <c r="K41" i="7"/>
  <c r="R40" i="7"/>
  <c r="V40" i="7" s="1"/>
  <c r="L40" i="7"/>
  <c r="U40" i="7" s="1"/>
  <c r="K40" i="7"/>
  <c r="M40" i="7" s="1"/>
  <c r="I40" i="7"/>
  <c r="T40" i="7" s="1"/>
  <c r="S40" i="7" s="1"/>
  <c r="L39" i="7"/>
  <c r="K39" i="7"/>
  <c r="R38" i="7"/>
  <c r="V38" i="7" s="1"/>
  <c r="L38" i="7"/>
  <c r="U38" i="7" s="1"/>
  <c r="K38" i="7"/>
  <c r="M38" i="7" s="1"/>
  <c r="I38" i="7"/>
  <c r="T38" i="7" s="1"/>
  <c r="S38" i="7" s="1"/>
  <c r="L37" i="7"/>
  <c r="K37" i="7"/>
  <c r="R36" i="7"/>
  <c r="V36" i="7" s="1"/>
  <c r="L36" i="7"/>
  <c r="U36" i="7" s="1"/>
  <c r="K36" i="7"/>
  <c r="M36" i="7" s="1"/>
  <c r="I36" i="7"/>
  <c r="T36" i="7" s="1"/>
  <c r="S36" i="7" s="1"/>
  <c r="L35" i="7"/>
  <c r="K35" i="7"/>
  <c r="R34" i="7"/>
  <c r="V34" i="7" s="1"/>
  <c r="L34" i="7"/>
  <c r="U34" i="7" s="1"/>
  <c r="K34" i="7"/>
  <c r="M34" i="7" s="1"/>
  <c r="I34" i="7"/>
  <c r="T34" i="7" s="1"/>
  <c r="S34" i="7" s="1"/>
  <c r="L33" i="7"/>
  <c r="K33" i="7"/>
  <c r="S32" i="7"/>
  <c r="R32" i="7"/>
  <c r="V32" i="7" s="1"/>
  <c r="L32" i="7"/>
  <c r="U32" i="7" s="1"/>
  <c r="K32" i="7"/>
  <c r="M32" i="7" s="1"/>
  <c r="I32" i="7"/>
  <c r="T32" i="7" s="1"/>
  <c r="L31" i="7"/>
  <c r="K31" i="7"/>
  <c r="R30" i="7"/>
  <c r="V30" i="7" s="1"/>
  <c r="L30" i="7"/>
  <c r="U30" i="7" s="1"/>
  <c r="K30" i="7"/>
  <c r="M30" i="7" s="1"/>
  <c r="I30" i="7"/>
  <c r="T30" i="7" s="1"/>
  <c r="S30" i="7" s="1"/>
  <c r="L29" i="7"/>
  <c r="K29" i="7"/>
  <c r="R28" i="7"/>
  <c r="V28" i="7" s="1"/>
  <c r="L28" i="7"/>
  <c r="U28" i="7" s="1"/>
  <c r="K28" i="7"/>
  <c r="M28" i="7" s="1"/>
  <c r="I28" i="7"/>
  <c r="T28" i="7" s="1"/>
  <c r="S28" i="7" s="1"/>
  <c r="L27" i="7"/>
  <c r="K27" i="7"/>
  <c r="R26" i="7"/>
  <c r="V26" i="7" s="1"/>
  <c r="L26" i="7"/>
  <c r="U26" i="7" s="1"/>
  <c r="K26" i="7"/>
  <c r="M26" i="7" s="1"/>
  <c r="I26" i="7"/>
  <c r="T26" i="7" s="1"/>
  <c r="S26" i="7" s="1"/>
  <c r="L25" i="7"/>
  <c r="K25" i="7"/>
  <c r="R24" i="7"/>
  <c r="V24" i="7" s="1"/>
  <c r="L24" i="7"/>
  <c r="U24" i="7" s="1"/>
  <c r="K24" i="7"/>
  <c r="M24" i="7" s="1"/>
  <c r="I24" i="7"/>
  <c r="T24" i="7" s="1"/>
  <c r="S24" i="7" s="1"/>
  <c r="L23" i="7"/>
  <c r="K23" i="7"/>
  <c r="R22" i="7"/>
  <c r="V22" i="7" s="1"/>
  <c r="L22" i="7"/>
  <c r="U22" i="7" s="1"/>
  <c r="K22" i="7"/>
  <c r="M22" i="7" s="1"/>
  <c r="I22" i="7"/>
  <c r="T22" i="7" s="1"/>
  <c r="S22" i="7" s="1"/>
  <c r="L21" i="7"/>
  <c r="K21" i="7"/>
  <c r="R20" i="7"/>
  <c r="V20" i="7" s="1"/>
  <c r="L20" i="7"/>
  <c r="U20" i="7" s="1"/>
  <c r="K20" i="7"/>
  <c r="M20" i="7" s="1"/>
  <c r="I20" i="7"/>
  <c r="T20" i="7" s="1"/>
  <c r="S20" i="7" s="1"/>
  <c r="L19" i="7"/>
  <c r="K19" i="7"/>
  <c r="K50" i="7" s="1"/>
  <c r="R18" i="7"/>
  <c r="I18" i="7"/>
  <c r="H18" i="7"/>
  <c r="I47" i="7" s="1"/>
  <c r="E16" i="7"/>
  <c r="P11" i="7"/>
  <c r="P8" i="7"/>
  <c r="P1" i="7"/>
  <c r="Q50" i="5"/>
  <c r="G50" i="5"/>
  <c r="F50" i="5"/>
  <c r="L49" i="5"/>
  <c r="K49" i="5"/>
  <c r="L48" i="5"/>
  <c r="K48" i="5"/>
  <c r="M48" i="5" s="1"/>
  <c r="I48" i="5"/>
  <c r="T48" i="5" s="1"/>
  <c r="S48" i="5" s="1"/>
  <c r="L47" i="5"/>
  <c r="K47" i="5"/>
  <c r="L46" i="5"/>
  <c r="K46" i="5"/>
  <c r="M46" i="5" s="1"/>
  <c r="I46" i="5"/>
  <c r="T46" i="5" s="1"/>
  <c r="S46" i="5" s="1"/>
  <c r="L45" i="5"/>
  <c r="K45" i="5"/>
  <c r="L44" i="5"/>
  <c r="K44" i="5"/>
  <c r="M44" i="5" s="1"/>
  <c r="I44" i="5"/>
  <c r="T44" i="5" s="1"/>
  <c r="S44" i="5" s="1"/>
  <c r="L43" i="5"/>
  <c r="K43" i="5"/>
  <c r="L42" i="5"/>
  <c r="K42" i="5"/>
  <c r="M42" i="5" s="1"/>
  <c r="I42" i="5"/>
  <c r="T42" i="5" s="1"/>
  <c r="S42" i="5" s="1"/>
  <c r="L41" i="5"/>
  <c r="M41" i="5" s="1"/>
  <c r="K41" i="5"/>
  <c r="L40" i="5"/>
  <c r="K40" i="5"/>
  <c r="M40" i="5" s="1"/>
  <c r="I40" i="5"/>
  <c r="T40" i="5" s="1"/>
  <c r="S40" i="5" s="1"/>
  <c r="L39" i="5"/>
  <c r="K39" i="5"/>
  <c r="L38" i="5"/>
  <c r="K38" i="5"/>
  <c r="M38" i="5" s="1"/>
  <c r="I38" i="5"/>
  <c r="T38" i="5" s="1"/>
  <c r="S38" i="5" s="1"/>
  <c r="L37" i="5"/>
  <c r="K37" i="5"/>
  <c r="L36" i="5"/>
  <c r="K36" i="5"/>
  <c r="M36" i="5" s="1"/>
  <c r="I36" i="5"/>
  <c r="T36" i="5" s="1"/>
  <c r="S36" i="5" s="1"/>
  <c r="L35" i="5"/>
  <c r="M35" i="5" s="1"/>
  <c r="K35" i="5"/>
  <c r="L34" i="5"/>
  <c r="K34" i="5"/>
  <c r="M34" i="5" s="1"/>
  <c r="I34" i="5"/>
  <c r="T34" i="5" s="1"/>
  <c r="S34" i="5" s="1"/>
  <c r="L33" i="5"/>
  <c r="K33" i="5"/>
  <c r="L32" i="5"/>
  <c r="K32" i="5"/>
  <c r="M32" i="5" s="1"/>
  <c r="I32" i="5"/>
  <c r="T32" i="5" s="1"/>
  <c r="S32" i="5" s="1"/>
  <c r="L31" i="5"/>
  <c r="M31" i="5" s="1"/>
  <c r="K31" i="5"/>
  <c r="L30" i="5"/>
  <c r="K30" i="5"/>
  <c r="M30" i="5" s="1"/>
  <c r="I30" i="5"/>
  <c r="T30" i="5" s="1"/>
  <c r="S30" i="5" s="1"/>
  <c r="L29" i="5"/>
  <c r="K29" i="5"/>
  <c r="L28" i="5"/>
  <c r="K28" i="5"/>
  <c r="M28" i="5" s="1"/>
  <c r="I28" i="5"/>
  <c r="T28" i="5" s="1"/>
  <c r="S28" i="5" s="1"/>
  <c r="L27" i="5"/>
  <c r="M27" i="5" s="1"/>
  <c r="K27" i="5"/>
  <c r="L26" i="5"/>
  <c r="K26" i="5"/>
  <c r="M26" i="5" s="1"/>
  <c r="I26" i="5"/>
  <c r="T26" i="5" s="1"/>
  <c r="S26" i="5" s="1"/>
  <c r="L25" i="5"/>
  <c r="M25" i="5" s="1"/>
  <c r="K25" i="5"/>
  <c r="L24" i="5"/>
  <c r="K24" i="5"/>
  <c r="M24" i="5" s="1"/>
  <c r="I24" i="5"/>
  <c r="T24" i="5" s="1"/>
  <c r="S24" i="5" s="1"/>
  <c r="L23" i="5"/>
  <c r="K23" i="5"/>
  <c r="L22" i="5"/>
  <c r="K22" i="5"/>
  <c r="M22" i="5" s="1"/>
  <c r="I22" i="5"/>
  <c r="T22" i="5" s="1"/>
  <c r="S22" i="5" s="1"/>
  <c r="L21" i="5"/>
  <c r="K21" i="5"/>
  <c r="L20" i="5"/>
  <c r="K20" i="5"/>
  <c r="M20" i="5" s="1"/>
  <c r="I20" i="5"/>
  <c r="T20" i="5" s="1"/>
  <c r="S20" i="5" s="1"/>
  <c r="L19" i="5"/>
  <c r="K19" i="5"/>
  <c r="R18" i="5"/>
  <c r="I18" i="5"/>
  <c r="H18" i="5"/>
  <c r="I49" i="5" s="1"/>
  <c r="E16" i="5"/>
  <c r="P11" i="5"/>
  <c r="P8" i="5"/>
  <c r="P1" i="5"/>
  <c r="Q50" i="3"/>
  <c r="L50" i="3"/>
  <c r="G50" i="3"/>
  <c r="F50" i="3"/>
  <c r="L49" i="3"/>
  <c r="K49" i="3"/>
  <c r="R48" i="3"/>
  <c r="V48" i="3" s="1"/>
  <c r="L48" i="3"/>
  <c r="U48" i="3" s="1"/>
  <c r="K48" i="3"/>
  <c r="M48" i="3" s="1"/>
  <c r="I48" i="3"/>
  <c r="T48" i="3" s="1"/>
  <c r="S48" i="3" s="1"/>
  <c r="L47" i="3"/>
  <c r="K47" i="3"/>
  <c r="R46" i="3"/>
  <c r="V46" i="3" s="1"/>
  <c r="L46" i="3"/>
  <c r="U46" i="3" s="1"/>
  <c r="K46" i="3"/>
  <c r="M46" i="3" s="1"/>
  <c r="I46" i="3"/>
  <c r="T46" i="3" s="1"/>
  <c r="S46" i="3" s="1"/>
  <c r="L45" i="3"/>
  <c r="K45" i="3"/>
  <c r="R44" i="3"/>
  <c r="V44" i="3" s="1"/>
  <c r="L44" i="3"/>
  <c r="U44" i="3" s="1"/>
  <c r="K44" i="3"/>
  <c r="M44" i="3" s="1"/>
  <c r="I44" i="3"/>
  <c r="T44" i="3" s="1"/>
  <c r="S44" i="3" s="1"/>
  <c r="L43" i="3"/>
  <c r="K43" i="3"/>
  <c r="R42" i="3"/>
  <c r="V42" i="3" s="1"/>
  <c r="L42" i="3"/>
  <c r="U42" i="3" s="1"/>
  <c r="K42" i="3"/>
  <c r="M42" i="3" s="1"/>
  <c r="I42" i="3"/>
  <c r="T42" i="3" s="1"/>
  <c r="S42" i="3" s="1"/>
  <c r="L41" i="3"/>
  <c r="K41" i="3"/>
  <c r="R40" i="3"/>
  <c r="V40" i="3" s="1"/>
  <c r="L40" i="3"/>
  <c r="U40" i="3" s="1"/>
  <c r="K40" i="3"/>
  <c r="M40" i="3" s="1"/>
  <c r="I40" i="3"/>
  <c r="T40" i="3" s="1"/>
  <c r="S40" i="3" s="1"/>
  <c r="L39" i="3"/>
  <c r="K39" i="3"/>
  <c r="R38" i="3"/>
  <c r="V38" i="3" s="1"/>
  <c r="L38" i="3"/>
  <c r="U38" i="3" s="1"/>
  <c r="K38" i="3"/>
  <c r="M38" i="3" s="1"/>
  <c r="I38" i="3"/>
  <c r="T38" i="3" s="1"/>
  <c r="S38" i="3" s="1"/>
  <c r="L37" i="3"/>
  <c r="K37" i="3"/>
  <c r="R36" i="3"/>
  <c r="V36" i="3" s="1"/>
  <c r="L36" i="3"/>
  <c r="U36" i="3" s="1"/>
  <c r="K36" i="3"/>
  <c r="M36" i="3" s="1"/>
  <c r="I36" i="3"/>
  <c r="T36" i="3" s="1"/>
  <c r="S36" i="3" s="1"/>
  <c r="L35" i="3"/>
  <c r="K35" i="3"/>
  <c r="R34" i="3"/>
  <c r="V34" i="3" s="1"/>
  <c r="L34" i="3"/>
  <c r="U34" i="3" s="1"/>
  <c r="K34" i="3"/>
  <c r="M34" i="3" s="1"/>
  <c r="I34" i="3"/>
  <c r="T34" i="3" s="1"/>
  <c r="S34" i="3" s="1"/>
  <c r="L33" i="3"/>
  <c r="K33" i="3"/>
  <c r="R32" i="3"/>
  <c r="V32" i="3" s="1"/>
  <c r="L32" i="3"/>
  <c r="U32" i="3" s="1"/>
  <c r="K32" i="3"/>
  <c r="M32" i="3" s="1"/>
  <c r="I32" i="3"/>
  <c r="T32" i="3" s="1"/>
  <c r="S32" i="3" s="1"/>
  <c r="L31" i="3"/>
  <c r="K31" i="3"/>
  <c r="R30" i="3"/>
  <c r="V30" i="3" s="1"/>
  <c r="L30" i="3"/>
  <c r="U30" i="3" s="1"/>
  <c r="K30" i="3"/>
  <c r="M30" i="3" s="1"/>
  <c r="I30" i="3"/>
  <c r="T30" i="3" s="1"/>
  <c r="S30" i="3" s="1"/>
  <c r="L29" i="3"/>
  <c r="K29" i="3"/>
  <c r="R28" i="3"/>
  <c r="V28" i="3" s="1"/>
  <c r="L28" i="3"/>
  <c r="U28" i="3" s="1"/>
  <c r="K28" i="3"/>
  <c r="M28" i="3" s="1"/>
  <c r="I28" i="3"/>
  <c r="T28" i="3" s="1"/>
  <c r="S28" i="3" s="1"/>
  <c r="L27" i="3"/>
  <c r="K27" i="3"/>
  <c r="R26" i="3"/>
  <c r="V26" i="3" s="1"/>
  <c r="L26" i="3"/>
  <c r="U26" i="3" s="1"/>
  <c r="K26" i="3"/>
  <c r="M26" i="3" s="1"/>
  <c r="I26" i="3"/>
  <c r="T26" i="3" s="1"/>
  <c r="S26" i="3" s="1"/>
  <c r="L25" i="3"/>
  <c r="K25" i="3"/>
  <c r="R24" i="3"/>
  <c r="V24" i="3" s="1"/>
  <c r="L24" i="3"/>
  <c r="U24" i="3" s="1"/>
  <c r="K24" i="3"/>
  <c r="M24" i="3" s="1"/>
  <c r="I24" i="3"/>
  <c r="T24" i="3" s="1"/>
  <c r="S24" i="3" s="1"/>
  <c r="L23" i="3"/>
  <c r="K23" i="3"/>
  <c r="R22" i="3"/>
  <c r="V22" i="3" s="1"/>
  <c r="L22" i="3"/>
  <c r="U22" i="3" s="1"/>
  <c r="K22" i="3"/>
  <c r="M22" i="3" s="1"/>
  <c r="I22" i="3"/>
  <c r="T22" i="3" s="1"/>
  <c r="S22" i="3" s="1"/>
  <c r="L21" i="3"/>
  <c r="K21" i="3"/>
  <c r="R20" i="3"/>
  <c r="V20" i="3" s="1"/>
  <c r="L20" i="3"/>
  <c r="U20" i="3" s="1"/>
  <c r="K20" i="3"/>
  <c r="M20" i="3" s="1"/>
  <c r="I20" i="3"/>
  <c r="T20" i="3" s="1"/>
  <c r="S20" i="3" s="1"/>
  <c r="L19" i="3"/>
  <c r="K19" i="3"/>
  <c r="K50" i="3" s="1"/>
  <c r="R18" i="3"/>
  <c r="I18" i="3"/>
  <c r="H18" i="3"/>
  <c r="I47" i="3" s="1"/>
  <c r="E16" i="3"/>
  <c r="P11" i="3"/>
  <c r="P8" i="3"/>
  <c r="P1" i="3"/>
  <c r="Q50" i="2"/>
  <c r="G50" i="2"/>
  <c r="F50" i="2"/>
  <c r="M49" i="2"/>
  <c r="L49" i="2"/>
  <c r="K49" i="2"/>
  <c r="H49" i="2"/>
  <c r="L48" i="2"/>
  <c r="K48" i="2"/>
  <c r="M48" i="2" s="1"/>
  <c r="M47" i="2"/>
  <c r="L47" i="2"/>
  <c r="K47" i="2"/>
  <c r="H47" i="2"/>
  <c r="L46" i="2"/>
  <c r="K46" i="2"/>
  <c r="M46" i="2" s="1"/>
  <c r="M45" i="2"/>
  <c r="L45" i="2"/>
  <c r="K45" i="2"/>
  <c r="H45" i="2"/>
  <c r="L44" i="2"/>
  <c r="K44" i="2"/>
  <c r="M44" i="2" s="1"/>
  <c r="M43" i="2"/>
  <c r="L43" i="2"/>
  <c r="K43" i="2"/>
  <c r="H43" i="2"/>
  <c r="L42" i="2"/>
  <c r="K42" i="2"/>
  <c r="M42" i="2" s="1"/>
  <c r="M41" i="2"/>
  <c r="L41" i="2"/>
  <c r="K41" i="2"/>
  <c r="H41" i="2"/>
  <c r="L40" i="2"/>
  <c r="K40" i="2"/>
  <c r="M40" i="2" s="1"/>
  <c r="M39" i="2"/>
  <c r="L39" i="2"/>
  <c r="K39" i="2"/>
  <c r="H39" i="2"/>
  <c r="L38" i="2"/>
  <c r="K38" i="2"/>
  <c r="M38" i="2" s="1"/>
  <c r="M37" i="2"/>
  <c r="L37" i="2"/>
  <c r="K37" i="2"/>
  <c r="H37" i="2"/>
  <c r="L36" i="2"/>
  <c r="K36" i="2"/>
  <c r="M36" i="2" s="1"/>
  <c r="M35" i="2"/>
  <c r="L35" i="2"/>
  <c r="K35" i="2"/>
  <c r="H35" i="2"/>
  <c r="L34" i="2"/>
  <c r="K34" i="2"/>
  <c r="M34" i="2" s="1"/>
  <c r="M33" i="2"/>
  <c r="L33" i="2"/>
  <c r="K33" i="2"/>
  <c r="H33" i="2"/>
  <c r="L32" i="2"/>
  <c r="K32" i="2"/>
  <c r="M32" i="2" s="1"/>
  <c r="M31" i="2"/>
  <c r="L31" i="2"/>
  <c r="K31" i="2"/>
  <c r="H31" i="2"/>
  <c r="L30" i="2"/>
  <c r="K30" i="2"/>
  <c r="M30" i="2" s="1"/>
  <c r="M29" i="2"/>
  <c r="L29" i="2"/>
  <c r="K29" i="2"/>
  <c r="H29" i="2"/>
  <c r="L28" i="2"/>
  <c r="K28" i="2"/>
  <c r="M28" i="2" s="1"/>
  <c r="M27" i="2"/>
  <c r="L27" i="2"/>
  <c r="K27" i="2"/>
  <c r="H27" i="2"/>
  <c r="L26" i="2"/>
  <c r="K26" i="2"/>
  <c r="M26" i="2" s="1"/>
  <c r="M25" i="2"/>
  <c r="L25" i="2"/>
  <c r="K25" i="2"/>
  <c r="H25" i="2"/>
  <c r="L24" i="2"/>
  <c r="K24" i="2"/>
  <c r="M24" i="2" s="1"/>
  <c r="L23" i="2"/>
  <c r="M23" i="2" s="1"/>
  <c r="K23" i="2"/>
  <c r="L22" i="2"/>
  <c r="K22" i="2"/>
  <c r="M22" i="2" s="1"/>
  <c r="L21" i="2"/>
  <c r="K21" i="2"/>
  <c r="L20" i="2"/>
  <c r="K20" i="2"/>
  <c r="M20" i="2" s="1"/>
  <c r="L19" i="2"/>
  <c r="L50" i="2" s="1"/>
  <c r="K19" i="2"/>
  <c r="K50" i="2" s="1"/>
  <c r="R18" i="2"/>
  <c r="R44" i="2" s="1"/>
  <c r="V44" i="2" s="1"/>
  <c r="I18" i="2"/>
  <c r="H18" i="2"/>
  <c r="E16" i="2"/>
  <c r="P11" i="2"/>
  <c r="P1" i="2"/>
  <c r="P8" i="2" s="1"/>
  <c r="T32" i="39" l="1"/>
  <c r="S32" i="39" s="1"/>
  <c r="V26" i="41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21" i="3"/>
  <c r="H31" i="3"/>
  <c r="H33" i="3"/>
  <c r="H35" i="3"/>
  <c r="H37" i="3"/>
  <c r="H39" i="3"/>
  <c r="H41" i="3"/>
  <c r="H43" i="3"/>
  <c r="H45" i="3"/>
  <c r="V19" i="5"/>
  <c r="V29" i="5"/>
  <c r="V37" i="5"/>
  <c r="V47" i="5"/>
  <c r="H48" i="7"/>
  <c r="H46" i="7"/>
  <c r="H44" i="7"/>
  <c r="H42" i="7"/>
  <c r="H40" i="7"/>
  <c r="H38" i="7"/>
  <c r="H36" i="7"/>
  <c r="H34" i="7"/>
  <c r="H32" i="7"/>
  <c r="H30" i="7"/>
  <c r="H28" i="7"/>
  <c r="H26" i="7"/>
  <c r="H24" i="7"/>
  <c r="H22" i="7"/>
  <c r="H20" i="7"/>
  <c r="H23" i="7"/>
  <c r="H25" i="7"/>
  <c r="H39" i="7"/>
  <c r="H41" i="7"/>
  <c r="H49" i="7"/>
  <c r="H48" i="11"/>
  <c r="H46" i="11"/>
  <c r="H44" i="11"/>
  <c r="H42" i="11"/>
  <c r="H40" i="11"/>
  <c r="H38" i="11"/>
  <c r="H36" i="11"/>
  <c r="H34" i="11"/>
  <c r="H32" i="11"/>
  <c r="H30" i="11"/>
  <c r="H28" i="11"/>
  <c r="H26" i="11"/>
  <c r="H24" i="11"/>
  <c r="H22" i="11"/>
  <c r="H20" i="11"/>
  <c r="H21" i="11"/>
  <c r="H23" i="11"/>
  <c r="H25" i="11"/>
  <c r="H27" i="11"/>
  <c r="H29" i="11"/>
  <c r="H31" i="11"/>
  <c r="H33" i="11"/>
  <c r="H37" i="11"/>
  <c r="H39" i="11"/>
  <c r="H47" i="11"/>
  <c r="M37" i="39"/>
  <c r="V37" i="39"/>
  <c r="T40" i="41"/>
  <c r="S40" i="41" s="1"/>
  <c r="U20" i="43"/>
  <c r="V20" i="43"/>
  <c r="U40" i="43"/>
  <c r="L19" i="47"/>
  <c r="H50" i="47"/>
  <c r="U30" i="2"/>
  <c r="U34" i="2"/>
  <c r="R49" i="5"/>
  <c r="V49" i="5" s="1"/>
  <c r="R47" i="5"/>
  <c r="R45" i="5"/>
  <c r="V45" i="5" s="1"/>
  <c r="R39" i="5"/>
  <c r="R33" i="5"/>
  <c r="V33" i="5" s="1"/>
  <c r="R31" i="5"/>
  <c r="R29" i="5"/>
  <c r="R27" i="5"/>
  <c r="R25" i="5"/>
  <c r="U25" i="5" s="1"/>
  <c r="R23" i="5"/>
  <c r="R19" i="5"/>
  <c r="R43" i="5"/>
  <c r="V43" i="5" s="1"/>
  <c r="R41" i="5"/>
  <c r="U41" i="5" s="1"/>
  <c r="R37" i="5"/>
  <c r="R35" i="5"/>
  <c r="R21" i="5"/>
  <c r="V21" i="5" s="1"/>
  <c r="M19" i="5"/>
  <c r="M37" i="5"/>
  <c r="M47" i="5"/>
  <c r="V19" i="16"/>
  <c r="V33" i="16"/>
  <c r="V43" i="16"/>
  <c r="U27" i="39"/>
  <c r="V27" i="39"/>
  <c r="M27" i="39"/>
  <c r="T48" i="39"/>
  <c r="S48" i="39" s="1"/>
  <c r="H50" i="39"/>
  <c r="M33" i="41"/>
  <c r="V33" i="41"/>
  <c r="V34" i="41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M19" i="2"/>
  <c r="M50" i="2" s="1"/>
  <c r="P3" i="2" s="1"/>
  <c r="R20" i="2"/>
  <c r="V20" i="2" s="1"/>
  <c r="H23" i="2"/>
  <c r="V23" i="2"/>
  <c r="R32" i="2"/>
  <c r="V32" i="2" s="1"/>
  <c r="V25" i="3"/>
  <c r="V27" i="3"/>
  <c r="V41" i="3"/>
  <c r="V45" i="3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U20" i="5"/>
  <c r="H25" i="5"/>
  <c r="H29" i="5"/>
  <c r="H37" i="5"/>
  <c r="H39" i="5"/>
  <c r="H41" i="5"/>
  <c r="H45" i="5"/>
  <c r="H49" i="5"/>
  <c r="V21" i="7"/>
  <c r="V25" i="7"/>
  <c r="V45" i="7"/>
  <c r="V19" i="11"/>
  <c r="V27" i="11"/>
  <c r="V35" i="11"/>
  <c r="V43" i="11"/>
  <c r="R49" i="16"/>
  <c r="U49" i="16" s="1"/>
  <c r="R47" i="16"/>
  <c r="U47" i="16" s="1"/>
  <c r="R35" i="16"/>
  <c r="U35" i="16" s="1"/>
  <c r="R33" i="16"/>
  <c r="U33" i="16" s="1"/>
  <c r="R29" i="16"/>
  <c r="U29" i="16" s="1"/>
  <c r="R21" i="16"/>
  <c r="U21" i="16" s="1"/>
  <c r="R19" i="16"/>
  <c r="R45" i="16"/>
  <c r="U45" i="16" s="1"/>
  <c r="R43" i="16"/>
  <c r="U43" i="16" s="1"/>
  <c r="R41" i="16"/>
  <c r="U41" i="16" s="1"/>
  <c r="R39" i="16"/>
  <c r="U39" i="16" s="1"/>
  <c r="R37" i="16"/>
  <c r="U37" i="16" s="1"/>
  <c r="R31" i="16"/>
  <c r="U31" i="16" s="1"/>
  <c r="R27" i="16"/>
  <c r="U27" i="16" s="1"/>
  <c r="R25" i="16"/>
  <c r="U25" i="16" s="1"/>
  <c r="R23" i="16"/>
  <c r="U23" i="16" s="1"/>
  <c r="M19" i="16"/>
  <c r="M29" i="16"/>
  <c r="M33" i="16"/>
  <c r="M35" i="16"/>
  <c r="M37" i="16"/>
  <c r="M41" i="16"/>
  <c r="M43" i="16"/>
  <c r="M47" i="16"/>
  <c r="T47" i="16" s="1"/>
  <c r="S47" i="16" s="1"/>
  <c r="M49" i="16"/>
  <c r="V31" i="39"/>
  <c r="M31" i="39"/>
  <c r="M45" i="39"/>
  <c r="T45" i="39" s="1"/>
  <c r="S45" i="39" s="1"/>
  <c r="V45" i="39"/>
  <c r="U45" i="39"/>
  <c r="M25" i="41"/>
  <c r="T25" i="41" s="1"/>
  <c r="S25" i="41" s="1"/>
  <c r="V25" i="41"/>
  <c r="U25" i="41"/>
  <c r="U36" i="43"/>
  <c r="V36" i="43"/>
  <c r="V45" i="43"/>
  <c r="U45" i="43"/>
  <c r="M45" i="43"/>
  <c r="U20" i="47"/>
  <c r="V20" i="47"/>
  <c r="M21" i="47"/>
  <c r="V21" i="47"/>
  <c r="U21" i="47"/>
  <c r="M39" i="47"/>
  <c r="U39" i="47"/>
  <c r="H19" i="3"/>
  <c r="H23" i="3"/>
  <c r="H25" i="3"/>
  <c r="H27" i="3"/>
  <c r="H29" i="3"/>
  <c r="H47" i="3"/>
  <c r="H49" i="3"/>
  <c r="V23" i="5"/>
  <c r="V27" i="5"/>
  <c r="V31" i="5"/>
  <c r="V35" i="5"/>
  <c r="V39" i="5"/>
  <c r="V41" i="5"/>
  <c r="H19" i="7"/>
  <c r="H21" i="7"/>
  <c r="H27" i="7"/>
  <c r="H29" i="7"/>
  <c r="H31" i="7"/>
  <c r="H33" i="7"/>
  <c r="H35" i="7"/>
  <c r="H37" i="7"/>
  <c r="H43" i="7"/>
  <c r="H45" i="7"/>
  <c r="H47" i="7"/>
  <c r="H19" i="11"/>
  <c r="H35" i="11"/>
  <c r="H41" i="11"/>
  <c r="H43" i="11"/>
  <c r="H45" i="11"/>
  <c r="H49" i="11"/>
  <c r="U19" i="39"/>
  <c r="V19" i="39"/>
  <c r="M19" i="39"/>
  <c r="L50" i="39"/>
  <c r="U30" i="39"/>
  <c r="V30" i="39"/>
  <c r="U37" i="39"/>
  <c r="M41" i="41"/>
  <c r="V41" i="41"/>
  <c r="V29" i="43"/>
  <c r="U29" i="43"/>
  <c r="M29" i="43"/>
  <c r="M45" i="47"/>
  <c r="V45" i="47"/>
  <c r="R49" i="2"/>
  <c r="U49" i="2" s="1"/>
  <c r="R47" i="2"/>
  <c r="U47" i="2" s="1"/>
  <c r="R45" i="2"/>
  <c r="U45" i="2" s="1"/>
  <c r="R43" i="2"/>
  <c r="U43" i="2" s="1"/>
  <c r="R41" i="2"/>
  <c r="U41" i="2" s="1"/>
  <c r="R35" i="2"/>
  <c r="U35" i="2" s="1"/>
  <c r="R33" i="2"/>
  <c r="U33" i="2" s="1"/>
  <c r="R25" i="2"/>
  <c r="U25" i="2" s="1"/>
  <c r="R39" i="2"/>
  <c r="U39" i="2" s="1"/>
  <c r="R37" i="2"/>
  <c r="U37" i="2" s="1"/>
  <c r="R31" i="2"/>
  <c r="U31" i="2" s="1"/>
  <c r="R29" i="2"/>
  <c r="U29" i="2" s="1"/>
  <c r="R27" i="2"/>
  <c r="U27" i="2" s="1"/>
  <c r="U20" i="2"/>
  <c r="U23" i="2"/>
  <c r="U32" i="2"/>
  <c r="U38" i="2"/>
  <c r="U40" i="2"/>
  <c r="U44" i="2"/>
  <c r="U48" i="2"/>
  <c r="M21" i="5"/>
  <c r="M23" i="5"/>
  <c r="M29" i="5"/>
  <c r="M33" i="5"/>
  <c r="M39" i="5"/>
  <c r="M43" i="5"/>
  <c r="M45" i="5"/>
  <c r="M49" i="5"/>
  <c r="T49" i="5" s="1"/>
  <c r="S49" i="5" s="1"/>
  <c r="V21" i="16"/>
  <c r="V23" i="16"/>
  <c r="V25" i="16"/>
  <c r="V31" i="16"/>
  <c r="V39" i="16"/>
  <c r="V45" i="16"/>
  <c r="T21" i="39"/>
  <c r="S21" i="39" s="1"/>
  <c r="M23" i="39"/>
  <c r="T24" i="39"/>
  <c r="S24" i="39" s="1"/>
  <c r="U26" i="41"/>
  <c r="U33" i="41"/>
  <c r="I29" i="43"/>
  <c r="V47" i="43"/>
  <c r="U47" i="43"/>
  <c r="M47" i="43"/>
  <c r="U43" i="47"/>
  <c r="V43" i="47"/>
  <c r="M43" i="47"/>
  <c r="H19" i="2"/>
  <c r="H21" i="2"/>
  <c r="M21" i="2"/>
  <c r="R22" i="2"/>
  <c r="U22" i="2" s="1"/>
  <c r="R24" i="2"/>
  <c r="V24" i="2" s="1"/>
  <c r="R26" i="2"/>
  <c r="V26" i="2" s="1"/>
  <c r="R28" i="2"/>
  <c r="V28" i="2" s="1"/>
  <c r="R30" i="2"/>
  <c r="V30" i="2" s="1"/>
  <c r="R34" i="2"/>
  <c r="V34" i="2" s="1"/>
  <c r="R36" i="2"/>
  <c r="V36" i="2" s="1"/>
  <c r="R38" i="2"/>
  <c r="V38" i="2" s="1"/>
  <c r="R40" i="2"/>
  <c r="V40" i="2" s="1"/>
  <c r="R42" i="2"/>
  <c r="V42" i="2" s="1"/>
  <c r="R46" i="2"/>
  <c r="V46" i="2" s="1"/>
  <c r="R48" i="2"/>
  <c r="V48" i="2" s="1"/>
  <c r="V29" i="3"/>
  <c r="V39" i="3"/>
  <c r="H19" i="5"/>
  <c r="H21" i="5"/>
  <c r="H23" i="5"/>
  <c r="H27" i="5"/>
  <c r="U28" i="5"/>
  <c r="H31" i="5"/>
  <c r="H33" i="5"/>
  <c r="H35" i="5"/>
  <c r="U36" i="5"/>
  <c r="U38" i="5"/>
  <c r="H43" i="5"/>
  <c r="U44" i="5"/>
  <c r="H47" i="5"/>
  <c r="V41" i="7"/>
  <c r="I47" i="2"/>
  <c r="T47" i="2" s="1"/>
  <c r="S47" i="2" s="1"/>
  <c r="I45" i="2"/>
  <c r="T45" i="2" s="1"/>
  <c r="S45" i="2" s="1"/>
  <c r="I41" i="2"/>
  <c r="T41" i="2" s="1"/>
  <c r="S41" i="2" s="1"/>
  <c r="I35" i="2"/>
  <c r="T35" i="2" s="1"/>
  <c r="S35" i="2" s="1"/>
  <c r="I33" i="2"/>
  <c r="T33" i="2" s="1"/>
  <c r="S33" i="2" s="1"/>
  <c r="I25" i="2"/>
  <c r="T25" i="2" s="1"/>
  <c r="S25" i="2" s="1"/>
  <c r="I49" i="2"/>
  <c r="T49" i="2" s="1"/>
  <c r="S49" i="2" s="1"/>
  <c r="I43" i="2"/>
  <c r="T43" i="2" s="1"/>
  <c r="S43" i="2" s="1"/>
  <c r="I39" i="2"/>
  <c r="T39" i="2" s="1"/>
  <c r="S39" i="2" s="1"/>
  <c r="I37" i="2"/>
  <c r="T37" i="2" s="1"/>
  <c r="S37" i="2" s="1"/>
  <c r="I31" i="2"/>
  <c r="T31" i="2" s="1"/>
  <c r="S31" i="2" s="1"/>
  <c r="I29" i="2"/>
  <c r="T29" i="2" s="1"/>
  <c r="S29" i="2" s="1"/>
  <c r="I27" i="2"/>
  <c r="T27" i="2" s="1"/>
  <c r="S27" i="2" s="1"/>
  <c r="I19" i="2"/>
  <c r="R19" i="2"/>
  <c r="R50" i="2" s="1"/>
  <c r="I20" i="2"/>
  <c r="T20" i="2" s="1"/>
  <c r="S20" i="2" s="1"/>
  <c r="I21" i="2"/>
  <c r="T21" i="2" s="1"/>
  <c r="S21" i="2" s="1"/>
  <c r="R21" i="2"/>
  <c r="U21" i="2" s="1"/>
  <c r="I22" i="2"/>
  <c r="T22" i="2" s="1"/>
  <c r="S22" i="2" s="1"/>
  <c r="I23" i="2"/>
  <c r="T23" i="2" s="1"/>
  <c r="S23" i="2" s="1"/>
  <c r="R23" i="2"/>
  <c r="I24" i="2"/>
  <c r="T24" i="2" s="1"/>
  <c r="S24" i="2" s="1"/>
  <c r="V25" i="2"/>
  <c r="I26" i="2"/>
  <c r="T26" i="2" s="1"/>
  <c r="S26" i="2" s="1"/>
  <c r="I28" i="2"/>
  <c r="T28" i="2" s="1"/>
  <c r="S28" i="2" s="1"/>
  <c r="V29" i="2"/>
  <c r="I30" i="2"/>
  <c r="T30" i="2" s="1"/>
  <c r="S30" i="2" s="1"/>
  <c r="V31" i="2"/>
  <c r="I32" i="2"/>
  <c r="T32" i="2" s="1"/>
  <c r="S32" i="2" s="1"/>
  <c r="V33" i="2"/>
  <c r="I34" i="2"/>
  <c r="T34" i="2" s="1"/>
  <c r="S34" i="2" s="1"/>
  <c r="I36" i="2"/>
  <c r="T36" i="2" s="1"/>
  <c r="S36" i="2" s="1"/>
  <c r="V37" i="2"/>
  <c r="I38" i="2"/>
  <c r="T38" i="2" s="1"/>
  <c r="S38" i="2" s="1"/>
  <c r="I40" i="2"/>
  <c r="T40" i="2" s="1"/>
  <c r="S40" i="2" s="1"/>
  <c r="V41" i="2"/>
  <c r="I42" i="2"/>
  <c r="T42" i="2" s="1"/>
  <c r="S42" i="2" s="1"/>
  <c r="V43" i="2"/>
  <c r="I44" i="2"/>
  <c r="T44" i="2" s="1"/>
  <c r="S44" i="2" s="1"/>
  <c r="V45" i="2"/>
  <c r="I46" i="2"/>
  <c r="T46" i="2" s="1"/>
  <c r="S46" i="2" s="1"/>
  <c r="I48" i="2"/>
  <c r="T48" i="2" s="1"/>
  <c r="S48" i="2" s="1"/>
  <c r="V49" i="2"/>
  <c r="R49" i="3"/>
  <c r="U49" i="3" s="1"/>
  <c r="R47" i="3"/>
  <c r="U47" i="3" s="1"/>
  <c r="R45" i="3"/>
  <c r="U45" i="3" s="1"/>
  <c r="R43" i="3"/>
  <c r="U43" i="3" s="1"/>
  <c r="R41" i="3"/>
  <c r="U41" i="3" s="1"/>
  <c r="R39" i="3"/>
  <c r="U39" i="3" s="1"/>
  <c r="R37" i="3"/>
  <c r="U37" i="3" s="1"/>
  <c r="R35" i="3"/>
  <c r="U35" i="3" s="1"/>
  <c r="R31" i="3"/>
  <c r="U31" i="3" s="1"/>
  <c r="R29" i="3"/>
  <c r="U29" i="3" s="1"/>
  <c r="R27" i="3"/>
  <c r="U27" i="3" s="1"/>
  <c r="R21" i="3"/>
  <c r="U21" i="3" s="1"/>
  <c r="R33" i="3"/>
  <c r="U33" i="3" s="1"/>
  <c r="R25" i="3"/>
  <c r="U25" i="3" s="1"/>
  <c r="R23" i="3"/>
  <c r="U23" i="3" s="1"/>
  <c r="R19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T47" i="3" s="1"/>
  <c r="S47" i="3" s="1"/>
  <c r="M49" i="3"/>
  <c r="K50" i="5"/>
  <c r="U19" i="5"/>
  <c r="R20" i="5"/>
  <c r="V20" i="5" s="1"/>
  <c r="R22" i="5"/>
  <c r="V22" i="5" s="1"/>
  <c r="U23" i="5"/>
  <c r="R24" i="5"/>
  <c r="V24" i="5" s="1"/>
  <c r="R26" i="5"/>
  <c r="V26" i="5" s="1"/>
  <c r="U27" i="5"/>
  <c r="R28" i="5"/>
  <c r="V28" i="5" s="1"/>
  <c r="U29" i="5"/>
  <c r="R30" i="5"/>
  <c r="V30" i="5" s="1"/>
  <c r="U31" i="5"/>
  <c r="R32" i="5"/>
  <c r="V32" i="5" s="1"/>
  <c r="R34" i="5"/>
  <c r="V34" i="5" s="1"/>
  <c r="U35" i="5"/>
  <c r="R36" i="5"/>
  <c r="V36" i="5" s="1"/>
  <c r="U37" i="5"/>
  <c r="R38" i="5"/>
  <c r="V38" i="5" s="1"/>
  <c r="U39" i="5"/>
  <c r="R40" i="5"/>
  <c r="V40" i="5" s="1"/>
  <c r="R42" i="5"/>
  <c r="V42" i="5" s="1"/>
  <c r="U43" i="5"/>
  <c r="R44" i="5"/>
  <c r="V44" i="5" s="1"/>
  <c r="U45" i="5"/>
  <c r="R46" i="5"/>
  <c r="V46" i="5" s="1"/>
  <c r="U47" i="5"/>
  <c r="R48" i="5"/>
  <c r="V48" i="5" s="1"/>
  <c r="L50" i="5"/>
  <c r="R49" i="7"/>
  <c r="U49" i="7" s="1"/>
  <c r="R47" i="7"/>
  <c r="U47" i="7" s="1"/>
  <c r="R41" i="7"/>
  <c r="U41" i="7" s="1"/>
  <c r="R37" i="7"/>
  <c r="U37" i="7" s="1"/>
  <c r="R27" i="7"/>
  <c r="U27" i="7" s="1"/>
  <c r="R23" i="7"/>
  <c r="U23" i="7" s="1"/>
  <c r="R21" i="7"/>
  <c r="U21" i="7" s="1"/>
  <c r="R45" i="7"/>
  <c r="U45" i="7" s="1"/>
  <c r="R43" i="7"/>
  <c r="U43" i="7" s="1"/>
  <c r="R39" i="7"/>
  <c r="U39" i="7" s="1"/>
  <c r="R35" i="7"/>
  <c r="U35" i="7" s="1"/>
  <c r="R33" i="7"/>
  <c r="U33" i="7" s="1"/>
  <c r="R31" i="7"/>
  <c r="U31" i="7" s="1"/>
  <c r="R29" i="7"/>
  <c r="U29" i="7" s="1"/>
  <c r="R25" i="7"/>
  <c r="U25" i="7" s="1"/>
  <c r="R19" i="7"/>
  <c r="M19" i="7"/>
  <c r="M21" i="7"/>
  <c r="M23" i="7"/>
  <c r="M25" i="7"/>
  <c r="M27" i="7"/>
  <c r="M29" i="7"/>
  <c r="M31" i="7"/>
  <c r="M33" i="7"/>
  <c r="M35" i="7"/>
  <c r="M37" i="7"/>
  <c r="M39" i="7"/>
  <c r="M41" i="7"/>
  <c r="M43" i="7"/>
  <c r="M45" i="7"/>
  <c r="M47" i="7"/>
  <c r="T47" i="7" s="1"/>
  <c r="S47" i="7" s="1"/>
  <c r="M49" i="7"/>
  <c r="R39" i="11"/>
  <c r="U39" i="11" s="1"/>
  <c r="R37" i="11"/>
  <c r="U37" i="11" s="1"/>
  <c r="R35" i="11"/>
  <c r="U35" i="11" s="1"/>
  <c r="R33" i="11"/>
  <c r="U33" i="11" s="1"/>
  <c r="R31" i="11"/>
  <c r="U31" i="11" s="1"/>
  <c r="R21" i="11"/>
  <c r="U21" i="11" s="1"/>
  <c r="R19" i="11"/>
  <c r="R49" i="11"/>
  <c r="U49" i="11" s="1"/>
  <c r="R47" i="11"/>
  <c r="U47" i="11" s="1"/>
  <c r="R45" i="11"/>
  <c r="U45" i="11" s="1"/>
  <c r="R43" i="11"/>
  <c r="U43" i="11" s="1"/>
  <c r="R41" i="11"/>
  <c r="U41" i="11" s="1"/>
  <c r="R29" i="11"/>
  <c r="U29" i="11" s="1"/>
  <c r="R27" i="11"/>
  <c r="U27" i="11" s="1"/>
  <c r="R25" i="11"/>
  <c r="U25" i="11" s="1"/>
  <c r="R23" i="11"/>
  <c r="U23" i="11" s="1"/>
  <c r="M19" i="11"/>
  <c r="M21" i="11"/>
  <c r="M23" i="11"/>
  <c r="M25" i="11"/>
  <c r="M27" i="11"/>
  <c r="M29" i="11"/>
  <c r="M31" i="11"/>
  <c r="M33" i="11"/>
  <c r="M35" i="11"/>
  <c r="M37" i="11"/>
  <c r="M39" i="11"/>
  <c r="M41" i="11"/>
  <c r="M43" i="11"/>
  <c r="M45" i="11"/>
  <c r="M47" i="11"/>
  <c r="M49" i="11"/>
  <c r="T49" i="11" s="1"/>
  <c r="S49" i="11" s="1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9" i="16"/>
  <c r="U20" i="16"/>
  <c r="H21" i="16"/>
  <c r="U22" i="16"/>
  <c r="H23" i="16"/>
  <c r="U24" i="16"/>
  <c r="H25" i="16"/>
  <c r="U26" i="16"/>
  <c r="H27" i="16"/>
  <c r="U28" i="16"/>
  <c r="H29" i="16"/>
  <c r="U30" i="16"/>
  <c r="H31" i="16"/>
  <c r="U32" i="16"/>
  <c r="H33" i="16"/>
  <c r="U34" i="16"/>
  <c r="H35" i="16"/>
  <c r="U36" i="16"/>
  <c r="H37" i="16"/>
  <c r="U38" i="16"/>
  <c r="H39" i="16"/>
  <c r="U40" i="16"/>
  <c r="H41" i="16"/>
  <c r="U42" i="16"/>
  <c r="H43" i="16"/>
  <c r="U44" i="16"/>
  <c r="H45" i="16"/>
  <c r="U46" i="16"/>
  <c r="H47" i="16"/>
  <c r="U48" i="16"/>
  <c r="H49" i="16"/>
  <c r="V24" i="39"/>
  <c r="M30" i="39"/>
  <c r="T36" i="39"/>
  <c r="S36" i="39" s="1"/>
  <c r="U38" i="39"/>
  <c r="V38" i="39"/>
  <c r="V48" i="39"/>
  <c r="R44" i="41"/>
  <c r="U44" i="41" s="1"/>
  <c r="R43" i="41"/>
  <c r="R36" i="41"/>
  <c r="V36" i="41" s="1"/>
  <c r="R35" i="41"/>
  <c r="U35" i="41" s="1"/>
  <c r="R28" i="41"/>
  <c r="U28" i="41" s="1"/>
  <c r="R27" i="41"/>
  <c r="R20" i="41"/>
  <c r="R19" i="41"/>
  <c r="R45" i="41"/>
  <c r="U45" i="41" s="1"/>
  <c r="R37" i="41"/>
  <c r="U37" i="41" s="1"/>
  <c r="R29" i="41"/>
  <c r="U29" i="41" s="1"/>
  <c r="R21" i="41"/>
  <c r="U21" i="41" s="1"/>
  <c r="R46" i="41"/>
  <c r="U46" i="41" s="1"/>
  <c r="R42" i="41"/>
  <c r="V42" i="41" s="1"/>
  <c r="R38" i="41"/>
  <c r="R34" i="41"/>
  <c r="U34" i="41" s="1"/>
  <c r="R30" i="41"/>
  <c r="U30" i="41" s="1"/>
  <c r="R26" i="41"/>
  <c r="R22" i="41"/>
  <c r="R48" i="41"/>
  <c r="V48" i="41" s="1"/>
  <c r="R40" i="41"/>
  <c r="U40" i="41" s="1"/>
  <c r="R32" i="41"/>
  <c r="R24" i="41"/>
  <c r="R47" i="41"/>
  <c r="R39" i="41"/>
  <c r="R31" i="41"/>
  <c r="R23" i="41"/>
  <c r="V20" i="41"/>
  <c r="T36" i="41"/>
  <c r="S36" i="41" s="1"/>
  <c r="R41" i="41"/>
  <c r="U41" i="41" s="1"/>
  <c r="T48" i="41"/>
  <c r="S48" i="41" s="1"/>
  <c r="M49" i="41"/>
  <c r="T49" i="41" s="1"/>
  <c r="S49" i="41" s="1"/>
  <c r="V49" i="41"/>
  <c r="U49" i="41"/>
  <c r="M31" i="43"/>
  <c r="I45" i="43"/>
  <c r="T45" i="43" s="1"/>
  <c r="S45" i="43" s="1"/>
  <c r="M31" i="47"/>
  <c r="V37" i="47"/>
  <c r="U37" i="47"/>
  <c r="M37" i="47"/>
  <c r="V38" i="47"/>
  <c r="U45" i="47"/>
  <c r="I19" i="3"/>
  <c r="I21" i="3"/>
  <c r="T21" i="3" s="1"/>
  <c r="S21" i="3" s="1"/>
  <c r="I23" i="3"/>
  <c r="I33" i="3"/>
  <c r="I41" i="3"/>
  <c r="I49" i="3"/>
  <c r="T49" i="3" s="1"/>
  <c r="S49" i="3" s="1"/>
  <c r="I21" i="5"/>
  <c r="I35" i="5"/>
  <c r="T35" i="5" s="1"/>
  <c r="S35" i="5" s="1"/>
  <c r="I19" i="7"/>
  <c r="I25" i="7"/>
  <c r="T25" i="7" s="1"/>
  <c r="S25" i="7" s="1"/>
  <c r="I29" i="7"/>
  <c r="I31" i="7"/>
  <c r="T31" i="7" s="1"/>
  <c r="S31" i="7" s="1"/>
  <c r="I33" i="7"/>
  <c r="T33" i="7" s="1"/>
  <c r="S33" i="7" s="1"/>
  <c r="I39" i="7"/>
  <c r="T39" i="7" s="1"/>
  <c r="S39" i="7" s="1"/>
  <c r="I43" i="7"/>
  <c r="I49" i="7"/>
  <c r="T49" i="7" s="1"/>
  <c r="S49" i="7" s="1"/>
  <c r="I23" i="11"/>
  <c r="T23" i="11" s="1"/>
  <c r="S23" i="11" s="1"/>
  <c r="I25" i="11"/>
  <c r="I27" i="11"/>
  <c r="T27" i="11" s="1"/>
  <c r="S27" i="11" s="1"/>
  <c r="I29" i="11"/>
  <c r="T29" i="11" s="1"/>
  <c r="S29" i="11" s="1"/>
  <c r="I39" i="11"/>
  <c r="T39" i="11" s="1"/>
  <c r="S39" i="11" s="1"/>
  <c r="I41" i="11"/>
  <c r="I45" i="11"/>
  <c r="T45" i="11" s="1"/>
  <c r="S45" i="11" s="1"/>
  <c r="I47" i="11"/>
  <c r="T47" i="11" s="1"/>
  <c r="S47" i="11" s="1"/>
  <c r="I23" i="16"/>
  <c r="T23" i="16" s="1"/>
  <c r="S23" i="16" s="1"/>
  <c r="I25" i="16"/>
  <c r="T25" i="16" s="1"/>
  <c r="S25" i="16" s="1"/>
  <c r="I27" i="16"/>
  <c r="T27" i="16" s="1"/>
  <c r="S27" i="16" s="1"/>
  <c r="I31" i="16"/>
  <c r="T31" i="16" s="1"/>
  <c r="S31" i="16" s="1"/>
  <c r="I39" i="16"/>
  <c r="T39" i="16" s="1"/>
  <c r="S39" i="16" s="1"/>
  <c r="I41" i="16"/>
  <c r="T41" i="16" s="1"/>
  <c r="S41" i="16" s="1"/>
  <c r="I43" i="16"/>
  <c r="T43" i="16" s="1"/>
  <c r="S43" i="16" s="1"/>
  <c r="I49" i="16"/>
  <c r="T20" i="39"/>
  <c r="S20" i="39" s="1"/>
  <c r="U22" i="39"/>
  <c r="M29" i="39"/>
  <c r="V29" i="39"/>
  <c r="U29" i="39"/>
  <c r="T37" i="39"/>
  <c r="S37" i="39" s="1"/>
  <c r="U43" i="39"/>
  <c r="V43" i="39"/>
  <c r="V19" i="41"/>
  <c r="V24" i="41"/>
  <c r="V27" i="41"/>
  <c r="U27" i="41"/>
  <c r="V32" i="41"/>
  <c r="T33" i="41"/>
  <c r="S33" i="41" s="1"/>
  <c r="V35" i="41"/>
  <c r="T41" i="41"/>
  <c r="S41" i="41" s="1"/>
  <c r="V43" i="41"/>
  <c r="U43" i="41"/>
  <c r="T44" i="43"/>
  <c r="S44" i="43" s="1"/>
  <c r="K50" i="43"/>
  <c r="V21" i="43"/>
  <c r="U21" i="43"/>
  <c r="U28" i="43"/>
  <c r="V28" i="43"/>
  <c r="V30" i="43"/>
  <c r="V32" i="43"/>
  <c r="V37" i="43"/>
  <c r="U37" i="43"/>
  <c r="U44" i="43"/>
  <c r="V44" i="43"/>
  <c r="V46" i="43"/>
  <c r="I47" i="47"/>
  <c r="I46" i="47"/>
  <c r="T46" i="47" s="1"/>
  <c r="S46" i="47" s="1"/>
  <c r="I39" i="47"/>
  <c r="T39" i="47" s="1"/>
  <c r="S39" i="47" s="1"/>
  <c r="I38" i="47"/>
  <c r="T38" i="47" s="1"/>
  <c r="S38" i="47" s="1"/>
  <c r="I31" i="47"/>
  <c r="T31" i="47" s="1"/>
  <c r="S31" i="47" s="1"/>
  <c r="I30" i="47"/>
  <c r="I23" i="47"/>
  <c r="T23" i="47" s="1"/>
  <c r="S23" i="47" s="1"/>
  <c r="I22" i="47"/>
  <c r="T22" i="47" s="1"/>
  <c r="S22" i="47" s="1"/>
  <c r="I45" i="47"/>
  <c r="T45" i="47" s="1"/>
  <c r="S45" i="47" s="1"/>
  <c r="I44" i="47"/>
  <c r="I37" i="47"/>
  <c r="T37" i="47" s="1"/>
  <c r="S37" i="47" s="1"/>
  <c r="I36" i="47"/>
  <c r="I29" i="47"/>
  <c r="I28" i="47"/>
  <c r="I21" i="47"/>
  <c r="T21" i="47" s="1"/>
  <c r="S21" i="47" s="1"/>
  <c r="I20" i="47"/>
  <c r="I48" i="47"/>
  <c r="T48" i="47" s="1"/>
  <c r="S48" i="47" s="1"/>
  <c r="I35" i="47"/>
  <c r="T35" i="47" s="1"/>
  <c r="S35" i="47" s="1"/>
  <c r="I33" i="47"/>
  <c r="T33" i="47" s="1"/>
  <c r="S33" i="47" s="1"/>
  <c r="I43" i="47"/>
  <c r="T43" i="47" s="1"/>
  <c r="S43" i="47" s="1"/>
  <c r="I41" i="47"/>
  <c r="I26" i="47"/>
  <c r="T26" i="47" s="1"/>
  <c r="S26" i="47" s="1"/>
  <c r="I24" i="47"/>
  <c r="T24" i="47" s="1"/>
  <c r="S24" i="47" s="1"/>
  <c r="I19" i="47"/>
  <c r="U22" i="47"/>
  <c r="V22" i="47"/>
  <c r="I25" i="3"/>
  <c r="I27" i="3"/>
  <c r="T27" i="3" s="1"/>
  <c r="S27" i="3" s="1"/>
  <c r="I29" i="3"/>
  <c r="T29" i="3" s="1"/>
  <c r="S29" i="3" s="1"/>
  <c r="I31" i="3"/>
  <c r="I35" i="3"/>
  <c r="T35" i="3" s="1"/>
  <c r="S35" i="3" s="1"/>
  <c r="I37" i="3"/>
  <c r="T37" i="3" s="1"/>
  <c r="S37" i="3" s="1"/>
  <c r="I39" i="3"/>
  <c r="I43" i="3"/>
  <c r="T43" i="3" s="1"/>
  <c r="S43" i="3" s="1"/>
  <c r="I45" i="3"/>
  <c r="T45" i="3" s="1"/>
  <c r="S45" i="3" s="1"/>
  <c r="I19" i="5"/>
  <c r="I23" i="5"/>
  <c r="I25" i="5"/>
  <c r="T25" i="5" s="1"/>
  <c r="S25" i="5" s="1"/>
  <c r="I27" i="5"/>
  <c r="T27" i="5" s="1"/>
  <c r="S27" i="5" s="1"/>
  <c r="I29" i="5"/>
  <c r="T29" i="5" s="1"/>
  <c r="S29" i="5" s="1"/>
  <c r="I31" i="5"/>
  <c r="T31" i="5" s="1"/>
  <c r="S31" i="5" s="1"/>
  <c r="I33" i="5"/>
  <c r="T33" i="5" s="1"/>
  <c r="S33" i="5" s="1"/>
  <c r="I37" i="5"/>
  <c r="T37" i="5" s="1"/>
  <c r="S37" i="5" s="1"/>
  <c r="I39" i="5"/>
  <c r="I41" i="5"/>
  <c r="T41" i="5" s="1"/>
  <c r="S41" i="5" s="1"/>
  <c r="I43" i="5"/>
  <c r="T43" i="5" s="1"/>
  <c r="S43" i="5" s="1"/>
  <c r="I45" i="5"/>
  <c r="T45" i="5" s="1"/>
  <c r="S45" i="5" s="1"/>
  <c r="I47" i="5"/>
  <c r="T47" i="5" s="1"/>
  <c r="S47" i="5" s="1"/>
  <c r="I21" i="7"/>
  <c r="I23" i="7"/>
  <c r="T23" i="7" s="1"/>
  <c r="S23" i="7" s="1"/>
  <c r="I27" i="7"/>
  <c r="I35" i="7"/>
  <c r="I37" i="7"/>
  <c r="I41" i="7"/>
  <c r="T41" i="7" s="1"/>
  <c r="S41" i="7" s="1"/>
  <c r="I45" i="7"/>
  <c r="I19" i="11"/>
  <c r="I21" i="11"/>
  <c r="T21" i="11" s="1"/>
  <c r="S21" i="11" s="1"/>
  <c r="I31" i="11"/>
  <c r="T31" i="11" s="1"/>
  <c r="S31" i="11" s="1"/>
  <c r="I33" i="11"/>
  <c r="I35" i="11"/>
  <c r="T35" i="11" s="1"/>
  <c r="S35" i="11" s="1"/>
  <c r="I37" i="11"/>
  <c r="T37" i="11" s="1"/>
  <c r="S37" i="11" s="1"/>
  <c r="I43" i="11"/>
  <c r="T43" i="11" s="1"/>
  <c r="S43" i="11" s="1"/>
  <c r="I19" i="16"/>
  <c r="I21" i="16"/>
  <c r="T21" i="16" s="1"/>
  <c r="S21" i="16" s="1"/>
  <c r="I29" i="16"/>
  <c r="T29" i="16" s="1"/>
  <c r="S29" i="16" s="1"/>
  <c r="I33" i="16"/>
  <c r="T33" i="16" s="1"/>
  <c r="S33" i="16" s="1"/>
  <c r="I35" i="16"/>
  <c r="T35" i="16" s="1"/>
  <c r="S35" i="16" s="1"/>
  <c r="I37" i="16"/>
  <c r="T37" i="16" s="1"/>
  <c r="S37" i="16" s="1"/>
  <c r="I45" i="16"/>
  <c r="T45" i="16" s="1"/>
  <c r="S45" i="16" s="1"/>
  <c r="M21" i="39"/>
  <c r="V21" i="39"/>
  <c r="U21" i="39"/>
  <c r="V28" i="39"/>
  <c r="T29" i="39"/>
  <c r="S29" i="39" s="1"/>
  <c r="U35" i="39"/>
  <c r="V35" i="39"/>
  <c r="M38" i="39"/>
  <c r="U39" i="39"/>
  <c r="T44" i="39"/>
  <c r="S44" i="39" s="1"/>
  <c r="U46" i="39"/>
  <c r="L23" i="41"/>
  <c r="I23" i="41"/>
  <c r="M26" i="41"/>
  <c r="L31" i="41"/>
  <c r="I31" i="41"/>
  <c r="M34" i="41"/>
  <c r="L39" i="41"/>
  <c r="I39" i="41"/>
  <c r="M42" i="41"/>
  <c r="L47" i="41"/>
  <c r="I47" i="41"/>
  <c r="I21" i="43"/>
  <c r="T21" i="43" s="1"/>
  <c r="S21" i="43" s="1"/>
  <c r="U23" i="43"/>
  <c r="U33" i="43"/>
  <c r="I37" i="43"/>
  <c r="T37" i="43" s="1"/>
  <c r="S37" i="43" s="1"/>
  <c r="U39" i="43"/>
  <c r="I27" i="47"/>
  <c r="M29" i="47"/>
  <c r="I32" i="47"/>
  <c r="T32" i="47" s="1"/>
  <c r="S32" i="47" s="1"/>
  <c r="I40" i="47"/>
  <c r="T40" i="47" s="1"/>
  <c r="S40" i="47" s="1"/>
  <c r="U44" i="47"/>
  <c r="V44" i="47"/>
  <c r="U46" i="47"/>
  <c r="I49" i="47"/>
  <c r="I47" i="39"/>
  <c r="T47" i="39" s="1"/>
  <c r="S47" i="39" s="1"/>
  <c r="I46" i="39"/>
  <c r="T46" i="39" s="1"/>
  <c r="S46" i="39" s="1"/>
  <c r="I39" i="39"/>
  <c r="T39" i="39" s="1"/>
  <c r="S39" i="39" s="1"/>
  <c r="I38" i="39"/>
  <c r="T38" i="39" s="1"/>
  <c r="S38" i="39" s="1"/>
  <c r="I31" i="39"/>
  <c r="T31" i="39" s="1"/>
  <c r="S31" i="39" s="1"/>
  <c r="I30" i="39"/>
  <c r="T30" i="39" s="1"/>
  <c r="S30" i="39" s="1"/>
  <c r="I23" i="39"/>
  <c r="T23" i="39" s="1"/>
  <c r="S23" i="39" s="1"/>
  <c r="I22" i="39"/>
  <c r="T22" i="39" s="1"/>
  <c r="S22" i="39" s="1"/>
  <c r="I19" i="39"/>
  <c r="M24" i="39"/>
  <c r="V25" i="39"/>
  <c r="M25" i="39"/>
  <c r="T25" i="39" s="1"/>
  <c r="S25" i="39" s="1"/>
  <c r="I27" i="39"/>
  <c r="T27" i="39" s="1"/>
  <c r="S27" i="39" s="1"/>
  <c r="M32" i="39"/>
  <c r="V33" i="39"/>
  <c r="M33" i="39"/>
  <c r="T33" i="39" s="1"/>
  <c r="S33" i="39" s="1"/>
  <c r="I35" i="39"/>
  <c r="T35" i="39" s="1"/>
  <c r="S35" i="39" s="1"/>
  <c r="M40" i="39"/>
  <c r="T40" i="39" s="1"/>
  <c r="S40" i="39" s="1"/>
  <c r="V41" i="39"/>
  <c r="M41" i="39"/>
  <c r="T41" i="39" s="1"/>
  <c r="S41" i="39" s="1"/>
  <c r="I43" i="39"/>
  <c r="T43" i="39" s="1"/>
  <c r="S43" i="39" s="1"/>
  <c r="M48" i="39"/>
  <c r="V49" i="39"/>
  <c r="M49" i="39"/>
  <c r="T49" i="39" s="1"/>
  <c r="S49" i="39" s="1"/>
  <c r="I43" i="41"/>
  <c r="T43" i="41" s="1"/>
  <c r="S43" i="41" s="1"/>
  <c r="K50" i="41"/>
  <c r="M20" i="41"/>
  <c r="V21" i="41"/>
  <c r="M21" i="41"/>
  <c r="T21" i="41" s="1"/>
  <c r="S21" i="41" s="1"/>
  <c r="M28" i="41"/>
  <c r="T28" i="41" s="1"/>
  <c r="S28" i="41" s="1"/>
  <c r="V29" i="41"/>
  <c r="M29" i="41"/>
  <c r="T29" i="41" s="1"/>
  <c r="S29" i="41" s="1"/>
  <c r="M36" i="41"/>
  <c r="V37" i="41"/>
  <c r="M37" i="41"/>
  <c r="T37" i="41" s="1"/>
  <c r="S37" i="41" s="1"/>
  <c r="M44" i="41"/>
  <c r="T44" i="41" s="1"/>
  <c r="S44" i="41" s="1"/>
  <c r="M45" i="41"/>
  <c r="T45" i="41" s="1"/>
  <c r="S45" i="41" s="1"/>
  <c r="L19" i="43"/>
  <c r="H50" i="43"/>
  <c r="I20" i="43"/>
  <c r="U22" i="43"/>
  <c r="I24" i="43"/>
  <c r="T24" i="43" s="1"/>
  <c r="S24" i="43" s="1"/>
  <c r="I28" i="43"/>
  <c r="U30" i="43"/>
  <c r="I32" i="43"/>
  <c r="T32" i="43" s="1"/>
  <c r="S32" i="43" s="1"/>
  <c r="I36" i="43"/>
  <c r="U38" i="43"/>
  <c r="I40" i="43"/>
  <c r="U46" i="43"/>
  <c r="M23" i="47"/>
  <c r="V25" i="47"/>
  <c r="M27" i="47"/>
  <c r="M30" i="47"/>
  <c r="V30" i="47"/>
  <c r="U36" i="47"/>
  <c r="U38" i="47"/>
  <c r="K50" i="39"/>
  <c r="U20" i="39"/>
  <c r="U28" i="39"/>
  <c r="U32" i="39"/>
  <c r="U36" i="39"/>
  <c r="U44" i="39"/>
  <c r="U48" i="39"/>
  <c r="U20" i="41"/>
  <c r="U24" i="41"/>
  <c r="U32" i="41"/>
  <c r="U36" i="41"/>
  <c r="U48" i="41"/>
  <c r="I47" i="43"/>
  <c r="T47" i="43" s="1"/>
  <c r="S47" i="43" s="1"/>
  <c r="I46" i="43"/>
  <c r="T46" i="43" s="1"/>
  <c r="S46" i="43" s="1"/>
  <c r="I39" i="43"/>
  <c r="T39" i="43" s="1"/>
  <c r="S39" i="43" s="1"/>
  <c r="I38" i="43"/>
  <c r="T38" i="43" s="1"/>
  <c r="S38" i="43" s="1"/>
  <c r="I31" i="43"/>
  <c r="I30" i="43"/>
  <c r="T30" i="43" s="1"/>
  <c r="S30" i="43" s="1"/>
  <c r="I23" i="43"/>
  <c r="T23" i="43" s="1"/>
  <c r="S23" i="43" s="1"/>
  <c r="I22" i="43"/>
  <c r="T22" i="43" s="1"/>
  <c r="S22" i="43" s="1"/>
  <c r="I19" i="43"/>
  <c r="M24" i="43"/>
  <c r="V25" i="43"/>
  <c r="M25" i="43"/>
  <c r="T25" i="43" s="1"/>
  <c r="S25" i="43" s="1"/>
  <c r="I27" i="43"/>
  <c r="T27" i="43" s="1"/>
  <c r="S27" i="43" s="1"/>
  <c r="M32" i="43"/>
  <c r="V33" i="43"/>
  <c r="M33" i="43"/>
  <c r="T33" i="43" s="1"/>
  <c r="S33" i="43" s="1"/>
  <c r="I35" i="43"/>
  <c r="T35" i="43" s="1"/>
  <c r="S35" i="43" s="1"/>
  <c r="M40" i="43"/>
  <c r="V41" i="43"/>
  <c r="M41" i="43"/>
  <c r="T41" i="43" s="1"/>
  <c r="S41" i="43" s="1"/>
  <c r="I43" i="43"/>
  <c r="T43" i="43" s="1"/>
  <c r="S43" i="43" s="1"/>
  <c r="I49" i="43"/>
  <c r="M22" i="47"/>
  <c r="U28" i="47"/>
  <c r="M47" i="47"/>
  <c r="V49" i="47"/>
  <c r="U48" i="43"/>
  <c r="V48" i="43"/>
  <c r="U49" i="43"/>
  <c r="K50" i="47"/>
  <c r="V24" i="47"/>
  <c r="U25" i="47"/>
  <c r="U33" i="47"/>
  <c r="U40" i="47"/>
  <c r="V40" i="47"/>
  <c r="U41" i="47"/>
  <c r="U48" i="47"/>
  <c r="V48" i="47"/>
  <c r="U49" i="47"/>
  <c r="M20" i="39"/>
  <c r="R23" i="39"/>
  <c r="V23" i="39" s="1"/>
  <c r="R24" i="39"/>
  <c r="U24" i="39" s="1"/>
  <c r="U26" i="39"/>
  <c r="V26" i="39"/>
  <c r="M28" i="39"/>
  <c r="T28" i="39" s="1"/>
  <c r="S28" i="39" s="1"/>
  <c r="R31" i="39"/>
  <c r="U31" i="39" s="1"/>
  <c r="R32" i="39"/>
  <c r="V32" i="39" s="1"/>
  <c r="U34" i="39"/>
  <c r="V34" i="39"/>
  <c r="M36" i="39"/>
  <c r="R39" i="39"/>
  <c r="V39" i="39" s="1"/>
  <c r="R40" i="39"/>
  <c r="U40" i="39" s="1"/>
  <c r="U42" i="39"/>
  <c r="V42" i="39"/>
  <c r="M44" i="39"/>
  <c r="R47" i="39"/>
  <c r="V47" i="39" s="1"/>
  <c r="I19" i="41"/>
  <c r="U22" i="41"/>
  <c r="V22" i="41"/>
  <c r="M24" i="41"/>
  <c r="T24" i="41" s="1"/>
  <c r="S24" i="41" s="1"/>
  <c r="I26" i="41"/>
  <c r="T26" i="41" s="1"/>
  <c r="S26" i="41" s="1"/>
  <c r="I27" i="41"/>
  <c r="T27" i="41" s="1"/>
  <c r="S27" i="41" s="1"/>
  <c r="M32" i="41"/>
  <c r="T32" i="41" s="1"/>
  <c r="S32" i="41" s="1"/>
  <c r="I34" i="41"/>
  <c r="T34" i="41" s="1"/>
  <c r="S34" i="41" s="1"/>
  <c r="I35" i="41"/>
  <c r="T35" i="41" s="1"/>
  <c r="S35" i="41" s="1"/>
  <c r="U38" i="41"/>
  <c r="V38" i="41"/>
  <c r="M40" i="41"/>
  <c r="I42" i="41"/>
  <c r="T42" i="41" s="1"/>
  <c r="S42" i="41" s="1"/>
  <c r="V46" i="41"/>
  <c r="M48" i="41"/>
  <c r="M20" i="43"/>
  <c r="R23" i="43"/>
  <c r="V23" i="43" s="1"/>
  <c r="R24" i="43"/>
  <c r="U24" i="43" s="1"/>
  <c r="U26" i="43"/>
  <c r="V26" i="43"/>
  <c r="M28" i="43"/>
  <c r="R31" i="43"/>
  <c r="U31" i="43" s="1"/>
  <c r="R32" i="43"/>
  <c r="U32" i="43" s="1"/>
  <c r="U34" i="43"/>
  <c r="V34" i="43"/>
  <c r="M36" i="43"/>
  <c r="R39" i="43"/>
  <c r="V39" i="43" s="1"/>
  <c r="R40" i="43"/>
  <c r="V40" i="43" s="1"/>
  <c r="U42" i="43"/>
  <c r="V42" i="43"/>
  <c r="M44" i="43"/>
  <c r="R47" i="43"/>
  <c r="M49" i="43"/>
  <c r="M20" i="47"/>
  <c r="R23" i="47"/>
  <c r="U23" i="47" s="1"/>
  <c r="R24" i="47"/>
  <c r="U24" i="47" s="1"/>
  <c r="M25" i="47"/>
  <c r="T25" i="47" s="1"/>
  <c r="S25" i="47" s="1"/>
  <c r="U26" i="47"/>
  <c r="V26" i="47"/>
  <c r="M28" i="47"/>
  <c r="R31" i="47"/>
  <c r="V31" i="47" s="1"/>
  <c r="R32" i="47"/>
  <c r="U32" i="47" s="1"/>
  <c r="M33" i="47"/>
  <c r="U34" i="47"/>
  <c r="V34" i="47"/>
  <c r="M36" i="47"/>
  <c r="R39" i="47"/>
  <c r="V39" i="47" s="1"/>
  <c r="R40" i="47"/>
  <c r="M41" i="47"/>
  <c r="U42" i="47"/>
  <c r="V42" i="47"/>
  <c r="M44" i="47"/>
  <c r="R47" i="47"/>
  <c r="U47" i="47" s="1"/>
  <c r="M49" i="47"/>
  <c r="I50" i="41" l="1"/>
  <c r="P2" i="41" s="1"/>
  <c r="T19" i="41"/>
  <c r="T36" i="43"/>
  <c r="S36" i="43" s="1"/>
  <c r="I50" i="47"/>
  <c r="P2" i="47" s="1"/>
  <c r="T36" i="47"/>
  <c r="S36" i="47" s="1"/>
  <c r="V43" i="3"/>
  <c r="M50" i="5"/>
  <c r="P3" i="5" s="1"/>
  <c r="U19" i="2"/>
  <c r="U19" i="47"/>
  <c r="M19" i="47"/>
  <c r="M50" i="47" s="1"/>
  <c r="P3" i="47" s="1"/>
  <c r="L50" i="47"/>
  <c r="V19" i="47"/>
  <c r="U31" i="41"/>
  <c r="V31" i="41"/>
  <c r="M31" i="41"/>
  <c r="V44" i="41"/>
  <c r="R50" i="3"/>
  <c r="U19" i="3"/>
  <c r="P7" i="2"/>
  <c r="S9" i="2" s="1"/>
  <c r="T9" i="2" s="1"/>
  <c r="V9" i="2" s="1"/>
  <c r="V15" i="2"/>
  <c r="P9" i="2" s="1"/>
  <c r="U26" i="2"/>
  <c r="V24" i="43"/>
  <c r="U9" i="2"/>
  <c r="V30" i="41"/>
  <c r="U19" i="43"/>
  <c r="L50" i="43"/>
  <c r="M19" i="43"/>
  <c r="M50" i="43" s="1"/>
  <c r="P3" i="43" s="1"/>
  <c r="V19" i="43"/>
  <c r="U39" i="41"/>
  <c r="V39" i="41"/>
  <c r="M39" i="41"/>
  <c r="T39" i="41" s="1"/>
  <c r="S39" i="41" s="1"/>
  <c r="T37" i="7"/>
  <c r="S37" i="7" s="1"/>
  <c r="T21" i="7"/>
  <c r="S21" i="7" s="1"/>
  <c r="T23" i="5"/>
  <c r="S23" i="5" s="1"/>
  <c r="T25" i="3"/>
  <c r="S25" i="3" s="1"/>
  <c r="L50" i="41"/>
  <c r="I50" i="7"/>
  <c r="P2" i="7" s="1"/>
  <c r="T19" i="7"/>
  <c r="T41" i="3"/>
  <c r="S41" i="3" s="1"/>
  <c r="U31" i="47"/>
  <c r="V31" i="43"/>
  <c r="R50" i="11"/>
  <c r="U19" i="11"/>
  <c r="I50" i="2"/>
  <c r="P2" i="2" s="1"/>
  <c r="T19" i="2"/>
  <c r="V39" i="7"/>
  <c r="V27" i="7"/>
  <c r="V23" i="3"/>
  <c r="H50" i="2"/>
  <c r="V27" i="16"/>
  <c r="U46" i="2"/>
  <c r="V25" i="5"/>
  <c r="R50" i="47"/>
  <c r="V28" i="41"/>
  <c r="R50" i="39"/>
  <c r="M50" i="16"/>
  <c r="P3" i="16" s="1"/>
  <c r="V49" i="11"/>
  <c r="V41" i="11"/>
  <c r="V33" i="11"/>
  <c r="V25" i="11"/>
  <c r="U42" i="5"/>
  <c r="U34" i="5"/>
  <c r="U26" i="5"/>
  <c r="V41" i="16"/>
  <c r="V29" i="16"/>
  <c r="V21" i="2"/>
  <c r="V32" i="47"/>
  <c r="T49" i="43"/>
  <c r="S49" i="43" s="1"/>
  <c r="T40" i="43"/>
  <c r="S40" i="43" s="1"/>
  <c r="T20" i="43"/>
  <c r="S20" i="43" s="1"/>
  <c r="T27" i="47"/>
  <c r="S27" i="47" s="1"/>
  <c r="U47" i="41"/>
  <c r="V47" i="41"/>
  <c r="M47" i="41"/>
  <c r="I50" i="16"/>
  <c r="P2" i="16" s="1"/>
  <c r="T19" i="16"/>
  <c r="I50" i="11"/>
  <c r="P2" i="11" s="1"/>
  <c r="T19" i="11"/>
  <c r="T35" i="7"/>
  <c r="S35" i="7" s="1"/>
  <c r="T39" i="5"/>
  <c r="S39" i="5" s="1"/>
  <c r="I50" i="5"/>
  <c r="P2" i="5" s="1"/>
  <c r="T19" i="5"/>
  <c r="T31" i="3"/>
  <c r="S31" i="3" s="1"/>
  <c r="T28" i="47"/>
  <c r="S28" i="47" s="1"/>
  <c r="T44" i="47"/>
  <c r="S44" i="47" s="1"/>
  <c r="T30" i="47"/>
  <c r="S30" i="47" s="1"/>
  <c r="V40" i="41"/>
  <c r="U47" i="39"/>
  <c r="V40" i="39"/>
  <c r="T49" i="16"/>
  <c r="S49" i="16" s="1"/>
  <c r="T21" i="5"/>
  <c r="S21" i="5" s="1"/>
  <c r="T33" i="3"/>
  <c r="S33" i="3" s="1"/>
  <c r="U42" i="41"/>
  <c r="H50" i="16"/>
  <c r="R50" i="7"/>
  <c r="U19" i="7"/>
  <c r="U49" i="5"/>
  <c r="U33" i="5"/>
  <c r="U21" i="5"/>
  <c r="V47" i="2"/>
  <c r="V39" i="2"/>
  <c r="V35" i="2"/>
  <c r="V27" i="2"/>
  <c r="V35" i="7"/>
  <c r="V23" i="7"/>
  <c r="H50" i="5"/>
  <c r="V49" i="3"/>
  <c r="V33" i="3"/>
  <c r="V19" i="3"/>
  <c r="T29" i="43"/>
  <c r="S29" i="43" s="1"/>
  <c r="T20" i="41"/>
  <c r="S20" i="41" s="1"/>
  <c r="U23" i="39"/>
  <c r="V22" i="2"/>
  <c r="M50" i="39"/>
  <c r="P3" i="39" s="1"/>
  <c r="H50" i="11"/>
  <c r="H50" i="7"/>
  <c r="H50" i="3"/>
  <c r="V47" i="11"/>
  <c r="V39" i="11"/>
  <c r="V31" i="11"/>
  <c r="V23" i="11"/>
  <c r="V37" i="7"/>
  <c r="V19" i="7"/>
  <c r="U32" i="5"/>
  <c r="V37" i="3"/>
  <c r="V21" i="3"/>
  <c r="V49" i="16"/>
  <c r="V37" i="16"/>
  <c r="R50" i="5"/>
  <c r="U24" i="2"/>
  <c r="T20" i="47"/>
  <c r="S20" i="47" s="1"/>
  <c r="V29" i="7"/>
  <c r="V47" i="7"/>
  <c r="T47" i="41"/>
  <c r="S47" i="41" s="1"/>
  <c r="I50" i="3"/>
  <c r="P2" i="3" s="1"/>
  <c r="T19" i="3"/>
  <c r="R50" i="41"/>
  <c r="M50" i="7"/>
  <c r="P3" i="7" s="1"/>
  <c r="V47" i="47"/>
  <c r="I50" i="43"/>
  <c r="P2" i="43" s="1"/>
  <c r="T19" i="43"/>
  <c r="T31" i="43"/>
  <c r="S31" i="43" s="1"/>
  <c r="V23" i="47"/>
  <c r="T28" i="43"/>
  <c r="S28" i="43" s="1"/>
  <c r="R50" i="43"/>
  <c r="V45" i="41"/>
  <c r="I50" i="39"/>
  <c r="P2" i="39" s="1"/>
  <c r="T19" i="39"/>
  <c r="T49" i="47"/>
  <c r="S49" i="47" s="1"/>
  <c r="T31" i="41"/>
  <c r="S31" i="41" s="1"/>
  <c r="U23" i="41"/>
  <c r="V23" i="41"/>
  <c r="M23" i="41"/>
  <c r="M50" i="41" s="1"/>
  <c r="P3" i="41" s="1"/>
  <c r="T33" i="11"/>
  <c r="S33" i="11" s="1"/>
  <c r="T45" i="7"/>
  <c r="S45" i="7" s="1"/>
  <c r="T27" i="7"/>
  <c r="S27" i="7" s="1"/>
  <c r="T39" i="3"/>
  <c r="S39" i="3" s="1"/>
  <c r="T41" i="47"/>
  <c r="S41" i="47" s="1"/>
  <c r="T29" i="47"/>
  <c r="S29" i="47" s="1"/>
  <c r="T47" i="47"/>
  <c r="S47" i="47" s="1"/>
  <c r="U19" i="41"/>
  <c r="T41" i="11"/>
  <c r="S41" i="11" s="1"/>
  <c r="T25" i="11"/>
  <c r="S25" i="11" s="1"/>
  <c r="T43" i="7"/>
  <c r="S43" i="7" s="1"/>
  <c r="T29" i="7"/>
  <c r="S29" i="7" s="1"/>
  <c r="T23" i="3"/>
  <c r="S23" i="3" s="1"/>
  <c r="M50" i="11"/>
  <c r="P3" i="11" s="1"/>
  <c r="M50" i="3"/>
  <c r="P3" i="3" s="1"/>
  <c r="V43" i="7"/>
  <c r="V33" i="7"/>
  <c r="U48" i="5"/>
  <c r="U40" i="5"/>
  <c r="U24" i="5"/>
  <c r="V47" i="3"/>
  <c r="V31" i="3"/>
  <c r="U42" i="2"/>
  <c r="U28" i="2"/>
  <c r="R50" i="16"/>
  <c r="U19" i="16"/>
  <c r="V45" i="11"/>
  <c r="V37" i="11"/>
  <c r="V29" i="11"/>
  <c r="V21" i="11"/>
  <c r="V49" i="7"/>
  <c r="V31" i="7"/>
  <c r="U46" i="5"/>
  <c r="U30" i="5"/>
  <c r="U22" i="5"/>
  <c r="V35" i="3"/>
  <c r="V19" i="2"/>
  <c r="V47" i="16"/>
  <c r="V35" i="16"/>
  <c r="U36" i="2"/>
  <c r="V15" i="43" l="1"/>
  <c r="P9" i="43" s="1"/>
  <c r="P7" i="43"/>
  <c r="S9" i="43" s="1"/>
  <c r="P5" i="5"/>
  <c r="P4" i="5"/>
  <c r="S19" i="39"/>
  <c r="S50" i="39" s="1"/>
  <c r="T50" i="39"/>
  <c r="P6" i="39" s="1"/>
  <c r="S19" i="43"/>
  <c r="S50" i="43" s="1"/>
  <c r="T50" i="43"/>
  <c r="P6" i="43" s="1"/>
  <c r="P7" i="41"/>
  <c r="V15" i="41"/>
  <c r="P9" i="41" s="1"/>
  <c r="V15" i="5"/>
  <c r="P9" i="5" s="1"/>
  <c r="P7" i="5"/>
  <c r="S9" i="5" s="1"/>
  <c r="U9" i="5" s="1"/>
  <c r="P5" i="11"/>
  <c r="P4" i="11"/>
  <c r="T23" i="41"/>
  <c r="S23" i="41" s="1"/>
  <c r="V15" i="47"/>
  <c r="P9" i="47" s="1"/>
  <c r="P7" i="47"/>
  <c r="S9" i="47" s="1"/>
  <c r="T9" i="47" s="1"/>
  <c r="V9" i="47" s="1"/>
  <c r="S19" i="2"/>
  <c r="S50" i="2" s="1"/>
  <c r="T50" i="2"/>
  <c r="P6" i="2" s="1"/>
  <c r="S19" i="7"/>
  <c r="S50" i="7" s="1"/>
  <c r="T50" i="7"/>
  <c r="P6" i="7" s="1"/>
  <c r="S19" i="11"/>
  <c r="S50" i="11" s="1"/>
  <c r="T50" i="11"/>
  <c r="P6" i="11" s="1"/>
  <c r="P5" i="16"/>
  <c r="P4" i="16"/>
  <c r="V15" i="11"/>
  <c r="P9" i="11" s="1"/>
  <c r="P7" i="11"/>
  <c r="P5" i="39"/>
  <c r="P4" i="39"/>
  <c r="P5" i="43"/>
  <c r="P4" i="43"/>
  <c r="S19" i="3"/>
  <c r="S50" i="3" s="1"/>
  <c r="T50" i="3"/>
  <c r="P6" i="3" s="1"/>
  <c r="V15" i="39"/>
  <c r="P9" i="39" s="1"/>
  <c r="P7" i="39"/>
  <c r="P5" i="2"/>
  <c r="P4" i="2"/>
  <c r="P5" i="7"/>
  <c r="P4" i="7"/>
  <c r="T9" i="43"/>
  <c r="V9" i="43" s="1"/>
  <c r="U9" i="43"/>
  <c r="V15" i="3"/>
  <c r="P9" i="3" s="1"/>
  <c r="P7" i="3"/>
  <c r="T9" i="5"/>
  <c r="V9" i="5" s="1"/>
  <c r="T19" i="47"/>
  <c r="S19" i="41"/>
  <c r="S50" i="41" s="1"/>
  <c r="T50" i="41"/>
  <c r="P6" i="41" s="1"/>
  <c r="P7" i="16"/>
  <c r="S9" i="16" s="1"/>
  <c r="U9" i="16" s="1"/>
  <c r="V15" i="16"/>
  <c r="P9" i="16" s="1"/>
  <c r="P5" i="3"/>
  <c r="P4" i="3"/>
  <c r="V15" i="7"/>
  <c r="P9" i="7" s="1"/>
  <c r="P7" i="7"/>
  <c r="S19" i="5"/>
  <c r="S50" i="5" s="1"/>
  <c r="T50" i="5"/>
  <c r="P6" i="5" s="1"/>
  <c r="S19" i="16"/>
  <c r="S50" i="16" s="1"/>
  <c r="T50" i="16"/>
  <c r="P6" i="16" s="1"/>
  <c r="P5" i="47"/>
  <c r="P4" i="47"/>
  <c r="P5" i="41"/>
  <c r="P4" i="41"/>
  <c r="T9" i="16" l="1"/>
  <c r="V9" i="16" s="1"/>
  <c r="U9" i="47"/>
  <c r="S9" i="3"/>
  <c r="S9" i="39"/>
  <c r="S9" i="11"/>
  <c r="S9" i="7"/>
  <c r="S9" i="41"/>
  <c r="S19" i="47"/>
  <c r="S50" i="47" s="1"/>
  <c r="T50" i="47"/>
  <c r="P6" i="47" s="1"/>
  <c r="U9" i="3" l="1"/>
  <c r="T9" i="3"/>
  <c r="V9" i="3" s="1"/>
  <c r="T9" i="7"/>
  <c r="V9" i="7" s="1"/>
  <c r="U9" i="7"/>
  <c r="U9" i="41"/>
  <c r="T9" i="41"/>
  <c r="V9" i="41" s="1"/>
  <c r="U9" i="11"/>
  <c r="T9" i="11"/>
  <c r="V9" i="11" s="1"/>
  <c r="T9" i="39"/>
  <c r="V9" i="39" s="1"/>
  <c r="U9" i="39"/>
</calcChain>
</file>

<file path=xl/sharedStrings.xml><?xml version="1.0" encoding="utf-8"?>
<sst xmlns="http://schemas.openxmlformats.org/spreadsheetml/2006/main" count="1602" uniqueCount="414">
  <si>
    <t>Global Wholesale Machinery Inc.</t>
  </si>
  <si>
    <t>MOQ Workbook Instructions</t>
  </si>
  <si>
    <t>Purpose of MOQ Workbook is used to determine service requrements and savings for each machine model.</t>
  </si>
  <si>
    <t>Total MOQ presented to the VIP Customers/Certified Dealers will be summarized and totalled on a separate working paper.</t>
  </si>
  <si>
    <t>Customer Information Section</t>
  </si>
  <si>
    <t>Required. Highly recommended to be completed first before making new worksheets.</t>
  </si>
  <si>
    <t>Machine Information Section</t>
  </si>
  <si>
    <t>Make and Model are manditory fields.</t>
  </si>
  <si>
    <t>Recommand one sheet for each model of machine to reduce workload.</t>
  </si>
  <si>
    <t>Fleet list can be provided separately to determine the number of units for each model in the MOQ.</t>
  </si>
  <si>
    <t>Machine Service Interval Section</t>
  </si>
  <si>
    <t>Optional - depends on customer request.</t>
  </si>
  <si>
    <t>For internal use only.</t>
  </si>
  <si>
    <t>Parts Pricing and Cost Section</t>
  </si>
  <si>
    <t>Part Number - OEM Part Number (with exception to UC and Tires)</t>
  </si>
  <si>
    <t>Description - Description of Part</t>
  </si>
  <si>
    <t>Vendor - Name of the Vendor where we acquire parts from</t>
  </si>
  <si>
    <t>OEM Name - Name of OEM Manufacturer used for MSRP comparison</t>
  </si>
  <si>
    <t>Freight Cost - Vendor shipping cost.</t>
  </si>
  <si>
    <t>Create a New OEM COMPARISON worksheet</t>
  </si>
  <si>
    <t>1) Right Click on the tab you want to copy and select Move or Copy…</t>
  </si>
  <si>
    <t>2) Check off the box "Create a copy". Chose which the position of the new sheet as instructed below. Click "OK" button.</t>
  </si>
  <si>
    <t>Customizable Features</t>
  </si>
  <si>
    <t>1) Enter OEM pricing in USD or CAD.</t>
  </si>
  <si>
    <t>Select from drop down option at cell G17</t>
  </si>
  <si>
    <t>2) Provide customer quotes in USD or CAD.</t>
  </si>
  <si>
    <t>Select from drop down option at cell L17</t>
  </si>
  <si>
    <t>3) Enter Vendor pricing in USD or CAD.</t>
  </si>
  <si>
    <t>Select from drop down option at cell Q17</t>
  </si>
  <si>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</si>
  <si>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</si>
  <si>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</si>
  <si>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</si>
  <si>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</si>
  <si>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</si>
  <si>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</si>
  <si>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GR06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</si>
  <si>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</si>
  <si>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</si>
  <si>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</si>
  <si>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</si>
  <si>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</si>
  <si>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</si>
  <si>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</si>
  <si>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</si>
  <si>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</si>
  <si>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</si>
  <si>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CAT</t>
  </si>
  <si>
    <t>FUEL FILTERS</t>
  </si>
  <si>
    <t>$ SAVINGS</t>
  </si>
  <si>
    <t>PROJECT #</t>
  </si>
  <si>
    <t>PHONE:</t>
  </si>
  <si>
    <t>MODEL</t>
  </si>
  <si>
    <t>16G MOTOR GRADER</t>
  </si>
  <si>
    <t>HYDRAULIC FILTERS</t>
  </si>
  <si>
    <t>% SAVINGS</t>
  </si>
  <si>
    <t>CUST INVOICE #</t>
  </si>
  <si>
    <t>EMAIL:</t>
  </si>
  <si>
    <t>SERIAL NUMBER</t>
  </si>
  <si>
    <t>93U02745</t>
  </si>
  <si>
    <t>TRANSMISSION FILTERS</t>
  </si>
  <si>
    <t>TOTAL ORDER MARGIN</t>
  </si>
  <si>
    <t>PAYMENT TYPE</t>
  </si>
  <si>
    <t>SALES REP:</t>
  </si>
  <si>
    <t>ENGINE SER NUMBER</t>
  </si>
  <si>
    <t>70V25952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</si>
  <si>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</si>
  <si>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</si>
  <si>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</si>
  <si>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</si>
  <si>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</si>
  <si>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</si>
  <si>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</si>
  <si>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</si>
  <si>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</si>
  <si>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</si>
  <si>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</si>
  <si>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</si>
  <si>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EQUIPMENT TYPE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</si>
  <si>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</si>
  <si>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</si>
  <si>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</si>
  <si>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</si>
  <si>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</si>
  <si>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</si>
  <si>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</si>
  <si>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</si>
  <si>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</si>
  <si>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</si>
  <si>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</si>
  <si>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</si>
  <si>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</si>
  <si>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</si>
  <si>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</si>
  <si>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</si>
  <si>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</si>
  <si>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</si>
  <si>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</si>
  <si>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</si>
  <si>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</si>
  <si>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</si>
  <si>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</si>
  <si>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</si>
  <si>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</si>
  <si>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</si>
  <si>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</si>
  <si>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</si>
  <si>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</si>
  <si>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</si>
  <si>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</si>
  <si>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</si>
  <si>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</si>
  <si>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2P-4005</t>
  </si>
  <si>
    <t xml:space="preserve">ENGINE OIL </t>
  </si>
  <si>
    <t>9M-2341</t>
  </si>
  <si>
    <t>FUEL WATER SEPARATOR FILTER</t>
  </si>
  <si>
    <t>GQP</t>
  </si>
  <si>
    <t>1R-0749</t>
  </si>
  <si>
    <t>FUEL FILTER</t>
  </si>
  <si>
    <t>CTP</t>
  </si>
  <si>
    <t>132-8875</t>
  </si>
  <si>
    <t>HYDRAULIC OIL FILTER</t>
  </si>
  <si>
    <t>BLMQ</t>
  </si>
  <si>
    <t>4T-3131</t>
  </si>
  <si>
    <t>435-5142</t>
  </si>
  <si>
    <t>COOLANT FILTER</t>
  </si>
  <si>
    <t>FINNING</t>
  </si>
  <si>
    <t>7W-5495</t>
  </si>
  <si>
    <t>PRIMARY AIR FILTER</t>
  </si>
  <si>
    <t>JD</t>
  </si>
  <si>
    <t>1P-7360</t>
  </si>
  <si>
    <t>SECONDARY AIR FILTER</t>
  </si>
  <si>
    <t>BRANDT</t>
  </si>
  <si>
    <t>5G-1913</t>
  </si>
  <si>
    <t>CABIN AIR FILTER</t>
  </si>
  <si>
    <t>PTI</t>
  </si>
  <si>
    <t>6W-2917</t>
  </si>
  <si>
    <t>SEAT GP-SUSPENSION</t>
  </si>
  <si>
    <t>AS REQ'D</t>
  </si>
  <si>
    <t>CONEQUIP</t>
  </si>
  <si>
    <t>153-5720</t>
  </si>
  <si>
    <t>BATTERY 12V 1500CCA</t>
  </si>
  <si>
    <t>CANDY</t>
  </si>
  <si>
    <t>4W-4257</t>
  </si>
  <si>
    <t>TURBOCHARGER</t>
  </si>
  <si>
    <t>U/C</t>
  </si>
  <si>
    <t>4W-7017</t>
  </si>
  <si>
    <t>FUEL INJECTOR</t>
  </si>
  <si>
    <t>18.00-25 12PR E2</t>
  </si>
  <si>
    <t>18.00-25 12PR E2 TIRE</t>
  </si>
  <si>
    <t xml:space="preserve">                  G.E.T</t>
  </si>
  <si>
    <t>7D-9999</t>
  </si>
  <si>
    <t>END BIT</t>
  </si>
  <si>
    <t>9D-4881</t>
  </si>
  <si>
    <t>9D-4880</t>
  </si>
  <si>
    <t>7D-1949</t>
  </si>
  <si>
    <t>CUTTING EDGE</t>
  </si>
  <si>
    <t>2K-0703</t>
  </si>
  <si>
    <t>BAR</t>
  </si>
  <si>
    <t>9J-3139</t>
  </si>
  <si>
    <t>SHANK</t>
  </si>
  <si>
    <t>6Y-0359</t>
  </si>
  <si>
    <t>RIPPER TIP</t>
  </si>
  <si>
    <t>TOTALS</t>
  </si>
  <si>
    <t>GR03</t>
  </si>
  <si>
    <t>140H Motor Grader</t>
  </si>
  <si>
    <t>CCA02529</t>
  </si>
  <si>
    <t>3PD16523</t>
  </si>
  <si>
    <t>1R-1808</t>
  </si>
  <si>
    <t>ENGINE OIL FILTER</t>
  </si>
  <si>
    <t>1R-0762</t>
  </si>
  <si>
    <t xml:space="preserve">FUEL FILTER </t>
  </si>
  <si>
    <t>513-4490</t>
  </si>
  <si>
    <t>1R-0774</t>
  </si>
  <si>
    <t>HYDRAULIC FILTER</t>
  </si>
  <si>
    <t>328-3655</t>
  </si>
  <si>
    <t xml:space="preserve">TRANSMISSION FILTER </t>
  </si>
  <si>
    <t>6I-0273</t>
  </si>
  <si>
    <t>6i-0274</t>
  </si>
  <si>
    <t>7T-7358</t>
  </si>
  <si>
    <t>231-4487</t>
  </si>
  <si>
    <t>302-8814</t>
  </si>
  <si>
    <t>153-5710</t>
  </si>
  <si>
    <t>BATTERY</t>
  </si>
  <si>
    <t>174-1644</t>
  </si>
  <si>
    <t>317-5278</t>
  </si>
  <si>
    <t xml:space="preserve">FUEL INJECTOR </t>
  </si>
  <si>
    <t>GB02N (17.5R25)</t>
  </si>
  <si>
    <t>17.5R25 TIRE</t>
  </si>
  <si>
    <t xml:space="preserve">      G.E.T</t>
  </si>
  <si>
    <t>8E-5529</t>
  </si>
  <si>
    <t xml:space="preserve">END BIT </t>
  </si>
  <si>
    <t>7D-1158</t>
  </si>
  <si>
    <t>CUTING EDGE</t>
  </si>
  <si>
    <t>5J-4773</t>
  </si>
  <si>
    <t>PLOW BOLT</t>
  </si>
  <si>
    <t>2J-3506</t>
  </si>
  <si>
    <t>FULL NUT</t>
  </si>
  <si>
    <t>9J-6586</t>
  </si>
  <si>
    <t>8J-1434</t>
  </si>
  <si>
    <t>114-0359</t>
  </si>
  <si>
    <t>RETAINER</t>
  </si>
  <si>
    <t>377-6969</t>
  </si>
  <si>
    <t>363-5819</t>
  </si>
  <si>
    <t>TOOTH</t>
  </si>
  <si>
    <t>EX56</t>
  </si>
  <si>
    <t>305.5E2 MINI HYD EXCAVATOR</t>
  </si>
  <si>
    <t>CR502356</t>
  </si>
  <si>
    <t>156-1200</t>
  </si>
  <si>
    <t>421-5481</t>
  </si>
  <si>
    <t>262-5689</t>
  </si>
  <si>
    <t>HYDRAULIC TANK STRAINER</t>
  </si>
  <si>
    <t>415-5292</t>
  </si>
  <si>
    <t>454-5034</t>
  </si>
  <si>
    <t>477-7660</t>
  </si>
  <si>
    <t>DPF FILTER KIT</t>
  </si>
  <si>
    <t>486-5209</t>
  </si>
  <si>
    <t>DPF BODY KIT</t>
  </si>
  <si>
    <t>486-5208</t>
  </si>
  <si>
    <t>DOC KIT</t>
  </si>
  <si>
    <t>432-2820</t>
  </si>
  <si>
    <t xml:space="preserve">SEAT </t>
  </si>
  <si>
    <t>153-5656</t>
  </si>
  <si>
    <t>477-7735</t>
  </si>
  <si>
    <t>INJECTOR</t>
  </si>
  <si>
    <t>2C05-40400-01</t>
  </si>
  <si>
    <t>GQP LEVEL 1 FULL UNDERCARRIAGE QUOTE</t>
  </si>
  <si>
    <t xml:space="preserve">                    G.E.T</t>
  </si>
  <si>
    <t>1U-3202</t>
  </si>
  <si>
    <t>TIP-LONG</t>
  </si>
  <si>
    <t>433-3945</t>
  </si>
  <si>
    <t>EDGE</t>
  </si>
  <si>
    <t>119-3205</t>
  </si>
  <si>
    <t>ADAPTER</t>
  </si>
  <si>
    <t>219-9488</t>
  </si>
  <si>
    <t>325F Lcr Excavator</t>
  </si>
  <si>
    <t>322-3155</t>
  </si>
  <si>
    <t>360-8960</t>
  </si>
  <si>
    <t>479-4131</t>
  </si>
  <si>
    <t>5I-8670</t>
  </si>
  <si>
    <t>179-9806</t>
  </si>
  <si>
    <t>093-7521</t>
  </si>
  <si>
    <t>222-9020</t>
  </si>
  <si>
    <t>222-9021</t>
  </si>
  <si>
    <t>327-6618</t>
  </si>
  <si>
    <t>363-9402</t>
  </si>
  <si>
    <t>543-2858</t>
  </si>
  <si>
    <t>FUMES DISPOSAL FILTER KIT</t>
  </si>
  <si>
    <t>316-8884</t>
  </si>
  <si>
    <t xml:space="preserve">SEAT GP-BREAKDOWN AVAILABLE </t>
  </si>
  <si>
    <t>115-2422</t>
  </si>
  <si>
    <t>421-3007</t>
  </si>
  <si>
    <t>587-3239</t>
  </si>
  <si>
    <t>370-7280</t>
  </si>
  <si>
    <t>2C25-49790-01</t>
  </si>
  <si>
    <t>GQP FULL UNDERCARRIAGE KIT</t>
  </si>
  <si>
    <t xml:space="preserve">             G.E.T</t>
  </si>
  <si>
    <t>347-7580</t>
  </si>
  <si>
    <t>EDGE AS</t>
  </si>
  <si>
    <t>220-9084</t>
  </si>
  <si>
    <t>ADAPTER TIP</t>
  </si>
  <si>
    <t>232-2085</t>
  </si>
  <si>
    <t>232-2086</t>
  </si>
  <si>
    <t>378-2559</t>
  </si>
  <si>
    <t>WEAR PLATE</t>
  </si>
  <si>
    <t>348-3193</t>
  </si>
  <si>
    <t>348-3198</t>
  </si>
  <si>
    <t>EX47</t>
  </si>
  <si>
    <t>XAA00468</t>
  </si>
  <si>
    <t>W7N14293</t>
  </si>
  <si>
    <t>500-0483</t>
  </si>
  <si>
    <t>590-9787</t>
  </si>
  <si>
    <t>500-0957</t>
  </si>
  <si>
    <t>580-5439</t>
  </si>
  <si>
    <t>584-8137</t>
  </si>
  <si>
    <t>DEF FILTER</t>
  </si>
  <si>
    <t>488-6511</t>
  </si>
  <si>
    <t>SUSPENSION SEAT</t>
  </si>
  <si>
    <t>GQP LEVEL 1 FULL UNDERCARRIAGE KIT</t>
  </si>
  <si>
    <t>PROTECTOR</t>
  </si>
  <si>
    <t>EX67</t>
  </si>
  <si>
    <t>349 EXCAVATOR</t>
  </si>
  <si>
    <t>RYG20189</t>
  </si>
  <si>
    <t>F4E01080</t>
  </si>
  <si>
    <t>570-1623</t>
  </si>
  <si>
    <t>500-0481</t>
  </si>
  <si>
    <t xml:space="preserve">WATER FUEL SEPARATOR </t>
  </si>
  <si>
    <t>496-9845</t>
  </si>
  <si>
    <t>496-9846</t>
  </si>
  <si>
    <t>390-0696</t>
  </si>
  <si>
    <t>INLET MODULE KIT</t>
  </si>
  <si>
    <t>390-0697</t>
  </si>
  <si>
    <t>OUTLET MODULE KIT</t>
  </si>
  <si>
    <t>582-7467</t>
  </si>
  <si>
    <t>565-5143</t>
  </si>
  <si>
    <t>378-4609</t>
  </si>
  <si>
    <t>2C349-52750-01</t>
  </si>
  <si>
    <t xml:space="preserve">       G.E.T</t>
  </si>
  <si>
    <t>522-6331</t>
  </si>
  <si>
    <t>522-6328</t>
  </si>
  <si>
    <t>326-3407</t>
  </si>
  <si>
    <t>326-3405</t>
  </si>
  <si>
    <t>SIDE CUTTER</t>
  </si>
  <si>
    <t>326-3406</t>
  </si>
  <si>
    <t>505-4113</t>
  </si>
  <si>
    <t>TIP</t>
  </si>
  <si>
    <t>144-6691</t>
  </si>
  <si>
    <t>HYDDRAULIC FILTER</t>
  </si>
  <si>
    <t>132-8876</t>
  </si>
  <si>
    <t>142-1339</t>
  </si>
  <si>
    <t>142-1404</t>
  </si>
  <si>
    <t>259-3222</t>
  </si>
  <si>
    <t>421-1230</t>
  </si>
  <si>
    <t>BATTERY 12V</t>
  </si>
  <si>
    <t>255-8862</t>
  </si>
  <si>
    <t>249-0712</t>
  </si>
  <si>
    <t>GB02N (23.5R25)</t>
  </si>
  <si>
    <t>23.5R25 TIRE</t>
  </si>
  <si>
    <t>730 ARTICULATED TRUCK</t>
  </si>
  <si>
    <t>WT09</t>
  </si>
  <si>
    <t>AGF00915</t>
  </si>
  <si>
    <t>5ED01533</t>
  </si>
  <si>
    <t xml:space="preserve">        G.E.T</t>
  </si>
  <si>
    <t xml:space="preserve">   G.E.T</t>
  </si>
  <si>
    <t>JOHN DEERE</t>
  </si>
  <si>
    <t>135G EXCAVATOR</t>
  </si>
  <si>
    <t xml:space="preserve"> 8983020750R</t>
  </si>
  <si>
    <t>AT529833</t>
  </si>
  <si>
    <t>FYA00005785</t>
  </si>
  <si>
    <t>PRIMARY FUEL FILTER</t>
  </si>
  <si>
    <t>AT171853</t>
  </si>
  <si>
    <t>AT171854</t>
  </si>
  <si>
    <t>4S00687</t>
  </si>
  <si>
    <t>FYA00011003</t>
  </si>
  <si>
    <t>AIR FILTER ELEMENT</t>
  </si>
  <si>
    <t>FYA60052521</t>
  </si>
  <si>
    <t>DEF DOSING FILTER</t>
  </si>
  <si>
    <t xml:space="preserve">DOC </t>
  </si>
  <si>
    <t>DOC FILTER</t>
  </si>
  <si>
    <t xml:space="preserve">MUFFLER </t>
  </si>
  <si>
    <t>FYA00009134</t>
  </si>
  <si>
    <t>SEAT GP-MECHANICAL</t>
  </si>
  <si>
    <t>TY26442B</t>
  </si>
  <si>
    <t>BATTERY 12V 800CCA 34BCI</t>
  </si>
  <si>
    <t>FUEL NOZZLE</t>
  </si>
  <si>
    <t>UC</t>
  </si>
  <si>
    <t>CE17748R3</t>
  </si>
  <si>
    <t>END BIT RH</t>
  </si>
  <si>
    <t>CE17748L3</t>
  </si>
  <si>
    <t>END BIT LH</t>
  </si>
  <si>
    <t>TPDE31329</t>
  </si>
  <si>
    <t xml:space="preserve">SHROUD </t>
  </si>
  <si>
    <t>T109X220</t>
  </si>
  <si>
    <t>TF220</t>
  </si>
  <si>
    <t>EX60</t>
  </si>
  <si>
    <t>1FF135GXLLF502280</t>
  </si>
  <si>
    <t>245G LC EXCAVATOR</t>
  </si>
  <si>
    <t>8983020750R</t>
  </si>
  <si>
    <t>FYA00033065</t>
  </si>
  <si>
    <t>AT280662</t>
  </si>
  <si>
    <t>AT280663</t>
  </si>
  <si>
    <t>FYA00064453</t>
  </si>
  <si>
    <t>FYA00009135</t>
  </si>
  <si>
    <t>TY25879</t>
  </si>
  <si>
    <t>BATTERY 12V 800CCA 31BCI</t>
  </si>
  <si>
    <t>2A45-49800-01</t>
  </si>
  <si>
    <t>GQP FULL UNDERCARRIAGE KIT LEVEL 1</t>
  </si>
  <si>
    <t>T1156A</t>
  </si>
  <si>
    <t>T1157A</t>
  </si>
  <si>
    <t>TK350C150</t>
  </si>
  <si>
    <t>TK350FD</t>
  </si>
  <si>
    <t>EX70</t>
  </si>
  <si>
    <t>1FF245GXJMF802218</t>
  </si>
  <si>
    <t>EX61</t>
  </si>
  <si>
    <t>1FF245GXPLF801793</t>
  </si>
  <si>
    <t>MIU800650</t>
  </si>
  <si>
    <t>MIU805005</t>
  </si>
  <si>
    <t>FINAL FUEL FILTER</t>
  </si>
  <si>
    <t>MIU802421</t>
  </si>
  <si>
    <t>AT435649</t>
  </si>
  <si>
    <t>HYDROSTATIC FILTER</t>
  </si>
  <si>
    <t>AT101565</t>
  </si>
  <si>
    <t>HYDRAULIC BREATHER</t>
  </si>
  <si>
    <t>AT338105</t>
  </si>
  <si>
    <t>AT336803</t>
  </si>
  <si>
    <t>AT359416</t>
  </si>
  <si>
    <t>AT441536</t>
  </si>
  <si>
    <t>MIU802901</t>
  </si>
  <si>
    <t>DPF FILTER</t>
  </si>
  <si>
    <t>MIA885320</t>
  </si>
  <si>
    <t>DPF</t>
  </si>
  <si>
    <t>MIU805050</t>
  </si>
  <si>
    <t>DPF CASE</t>
  </si>
  <si>
    <t>AT532015</t>
  </si>
  <si>
    <t>SEAT AS</t>
  </si>
  <si>
    <t>TY25879B</t>
  </si>
  <si>
    <t>MIU804493</t>
  </si>
  <si>
    <t>TRUBOCHARGER</t>
  </si>
  <si>
    <t>MIU802933</t>
  </si>
  <si>
    <t>T445531</t>
  </si>
  <si>
    <t>RUBBER TRACK ZIGZAG</t>
  </si>
  <si>
    <t>T385219</t>
  </si>
  <si>
    <t>T625x230</t>
  </si>
  <si>
    <t>SHANK WELD ON</t>
  </si>
  <si>
    <t>TF23L</t>
  </si>
  <si>
    <t>TF23P</t>
  </si>
  <si>
    <t>TOOTH PIN</t>
  </si>
  <si>
    <t>SS09</t>
  </si>
  <si>
    <t>325G CTL SKID STEER</t>
  </si>
  <si>
    <t>1T0325GKKNJ431045</t>
  </si>
  <si>
    <t>Motor Grader</t>
  </si>
  <si>
    <t>Excavator</t>
  </si>
  <si>
    <t>Articulated Truck</t>
  </si>
  <si>
    <t>Skid Steer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</si>
</sst>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.00"/>
    <numFmt numFmtId="166" formatCode="_(&quot;$&quot;* #,##0.00_);_(&quot;$&quot;* \(#,##0.00\);_(&quot;$&quot;* &quot;-&quot;??_);_(@_)"/>
  </numFmts>
  <fonts count="28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rgb="FFFF0000"/>
      <name val="Aptos Narrow"/>
    </font>
    <font>
      <b/>
      <u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name val="Aptos Narrow"/>
    </font>
    <font>
      <b/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color theme="10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b/>
      <sz val="11"/>
      <color theme="0"/>
      <name val="Calibri"/>
    </font>
    <font>
      <sz val="11"/>
      <color theme="0"/>
      <name val="Calibri"/>
    </font>
    <font>
      <b/>
      <sz val="18"/>
      <color theme="0"/>
      <name val="Calibri"/>
    </font>
    <font>
      <b/>
      <sz val="18"/>
      <color theme="1"/>
      <name val="Calibri"/>
    </font>
    <font>
      <b/>
      <sz val="16"/>
      <color theme="0"/>
      <name val="Calibri"/>
    </font>
    <font>
      <b/>
      <sz val="10"/>
      <color theme="1"/>
      <name val="Calibri"/>
    </font>
    <font>
      <b/>
      <sz val="8"/>
      <color theme="0"/>
      <name val="Calibri"/>
    </font>
    <font>
      <b/>
      <sz val="14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0"/>
      <color rgb="FF47D45A"/>
      <name val="Calibri"/>
    </font>
    <font>
      <b/>
      <sz val="11"/>
      <color rgb="FFE8E8E8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262626"/>
        <bgColor rgb="FF262626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3A3A3A"/>
        <bgColor rgb="FF3A3A3A"/>
      </patternFill>
    </fill>
    <fill>
      <patternFill patternType="solid">
        <fgColor rgb="FFFAE2D5"/>
        <bgColor rgb="FFFAE2D5"/>
      </patternFill>
    </fill>
    <fill>
      <patternFill patternType="solid">
        <fgColor rgb="FFC1F0C8"/>
        <bgColor rgb="FFC1F0C8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8" fillId="2" borderId="1" xfId="0" applyFont="1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8" fillId="4" borderId="13" xfId="0" applyFont="1" applyFill="1" applyBorder="1" applyAlignment="1">
      <alignment horizontal="right"/>
    </xf>
    <xf numFmtId="164" fontId="5" fillId="5" borderId="14" xfId="0" applyNumberFormat="1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 wrapText="1"/>
    </xf>
    <xf numFmtId="164" fontId="5" fillId="5" borderId="22" xfId="0" applyNumberFormat="1" applyFont="1" applyFill="1" applyBorder="1"/>
    <xf numFmtId="164" fontId="5" fillId="2" borderId="1" xfId="0" applyNumberFormat="1" applyFont="1" applyFill="1" applyBorder="1"/>
    <xf numFmtId="0" fontId="8" fillId="4" borderId="23" xfId="0" applyFont="1" applyFill="1" applyBorder="1" applyAlignment="1">
      <alignment horizontal="right"/>
    </xf>
    <xf numFmtId="0" fontId="5" fillId="5" borderId="23" xfId="0" applyFont="1" applyFill="1" applyBorder="1" applyAlignment="1">
      <alignment horizontal="center"/>
    </xf>
    <xf numFmtId="0" fontId="5" fillId="5" borderId="22" xfId="0" applyFont="1" applyFill="1" applyBorder="1"/>
    <xf numFmtId="165" fontId="10" fillId="0" borderId="0" xfId="0" applyNumberFormat="1" applyFont="1"/>
    <xf numFmtId="0" fontId="8" fillId="4" borderId="24" xfId="0" applyFont="1" applyFill="1" applyBorder="1" applyAlignment="1">
      <alignment horizontal="right"/>
    </xf>
    <xf numFmtId="1" fontId="11" fillId="5" borderId="15" xfId="0" applyNumberFormat="1" applyFont="1" applyFill="1" applyBorder="1" applyAlignment="1">
      <alignment horizontal="left"/>
    </xf>
    <xf numFmtId="0" fontId="12" fillId="5" borderId="22" xfId="0" applyFont="1" applyFill="1" applyBorder="1"/>
    <xf numFmtId="0" fontId="13" fillId="2" borderId="1" xfId="0" applyFont="1" applyFill="1" applyBorder="1"/>
    <xf numFmtId="9" fontId="10" fillId="0" borderId="0" xfId="0" applyNumberFormat="1" applyFont="1"/>
    <xf numFmtId="0" fontId="5" fillId="0" borderId="24" xfId="0" applyFont="1" applyBorder="1"/>
    <xf numFmtId="0" fontId="14" fillId="2" borderId="1" xfId="0" applyFont="1" applyFill="1" applyBorder="1"/>
    <xf numFmtId="0" fontId="8" fillId="8" borderId="33" xfId="0" applyFont="1" applyFill="1" applyBorder="1" applyAlignment="1">
      <alignment horizontal="right"/>
    </xf>
    <xf numFmtId="0" fontId="5" fillId="8" borderId="34" xfId="0" applyFont="1" applyFill="1" applyBorder="1"/>
    <xf numFmtId="0" fontId="15" fillId="9" borderId="35" xfId="0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/>
    </xf>
    <xf numFmtId="0" fontId="5" fillId="5" borderId="1" xfId="0" applyFont="1" applyFill="1" applyBorder="1"/>
    <xf numFmtId="165" fontId="8" fillId="2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/>
    <xf numFmtId="0" fontId="5" fillId="8" borderId="38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9" fontId="5" fillId="8" borderId="1" xfId="0" applyNumberFormat="1" applyFont="1" applyFill="1" applyBorder="1" applyAlignment="1">
      <alignment horizontal="center"/>
    </xf>
    <xf numFmtId="0" fontId="8" fillId="8" borderId="43" xfId="0" applyFont="1" applyFill="1" applyBorder="1" applyAlignment="1">
      <alignment horizontal="right"/>
    </xf>
    <xf numFmtId="0" fontId="5" fillId="8" borderId="43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 vertical="center"/>
    </xf>
    <xf numFmtId="0" fontId="18" fillId="0" borderId="52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 wrapText="1"/>
    </xf>
    <xf numFmtId="0" fontId="18" fillId="0" borderId="60" xfId="0" applyFont="1" applyBorder="1" applyAlignment="1">
      <alignment vertical="center"/>
    </xf>
    <xf numFmtId="0" fontId="8" fillId="5" borderId="63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18" fillId="0" borderId="67" xfId="0" applyFont="1" applyBorder="1" applyAlignment="1">
      <alignment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69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21" fillId="11" borderId="72" xfId="0" applyFont="1" applyFill="1" applyBorder="1" applyAlignment="1">
      <alignment vertical="center" wrapText="1"/>
    </xf>
    <xf numFmtId="0" fontId="5" fillId="7" borderId="22" xfId="0" applyFont="1" applyFill="1" applyBorder="1" applyAlignment="1">
      <alignment horizontal="center"/>
    </xf>
    <xf numFmtId="0" fontId="20" fillId="4" borderId="73" xfId="0" applyFont="1" applyFill="1" applyBorder="1" applyAlignment="1">
      <alignment horizontal="center" vertical="center" wrapText="1"/>
    </xf>
    <xf numFmtId="0" fontId="8" fillId="5" borderId="74" xfId="0" applyFont="1" applyFill="1" applyBorder="1" applyAlignment="1">
      <alignment horizontal="center" vertical="center" wrapText="1"/>
    </xf>
    <xf numFmtId="166" fontId="8" fillId="5" borderId="73" xfId="0" applyNumberFormat="1" applyFont="1" applyFill="1" applyBorder="1" applyAlignment="1">
      <alignment horizontal="center" vertical="center"/>
    </xf>
    <xf numFmtId="10" fontId="10" fillId="5" borderId="73" xfId="0" applyNumberFormat="1" applyFont="1" applyFill="1" applyBorder="1" applyAlignment="1">
      <alignment horizontal="center" vertical="center"/>
    </xf>
    <xf numFmtId="166" fontId="10" fillId="12" borderId="35" xfId="0" applyNumberFormat="1" applyFont="1" applyFill="1" applyBorder="1" applyAlignment="1">
      <alignment vertical="center"/>
    </xf>
    <xf numFmtId="0" fontId="5" fillId="0" borderId="1" xfId="0" applyFont="1" applyBorder="1"/>
    <xf numFmtId="2" fontId="22" fillId="0" borderId="24" xfId="0" applyNumberFormat="1" applyFont="1" applyBorder="1" applyAlignment="1">
      <alignment horizontal="center" vertical="center"/>
    </xf>
    <xf numFmtId="0" fontId="22" fillId="5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8" fillId="2" borderId="83" xfId="0" applyFont="1" applyFill="1" applyBorder="1" applyAlignment="1">
      <alignment horizontal="center" vertical="center" wrapText="1"/>
    </xf>
    <xf numFmtId="0" fontId="15" fillId="11" borderId="88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5" fillId="11" borderId="90" xfId="0" applyFont="1" applyFill="1" applyBorder="1" applyAlignment="1">
      <alignment horizontal="center" vertical="center" wrapText="1"/>
    </xf>
    <xf numFmtId="0" fontId="23" fillId="11" borderId="9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5" fillId="11" borderId="93" xfId="0" applyFont="1" applyFill="1" applyBorder="1" applyAlignment="1">
      <alignment horizontal="center" vertical="center" wrapText="1"/>
    </xf>
    <xf numFmtId="0" fontId="26" fillId="11" borderId="9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8" fillId="7" borderId="97" xfId="0" applyFont="1" applyFill="1" applyBorder="1" applyAlignment="1">
      <alignment horizontal="center" vertical="center" wrapText="1"/>
    </xf>
    <xf numFmtId="0" fontId="20" fillId="7" borderId="9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44" xfId="0" applyFont="1" applyBorder="1" applyAlignment="1">
      <alignment horizontal="left"/>
    </xf>
    <xf numFmtId="0" fontId="5" fillId="0" borderId="96" xfId="0" applyFont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0" borderId="67" xfId="0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166" fontId="5" fillId="0" borderId="44" xfId="0" applyNumberFormat="1" applyFont="1" applyBorder="1"/>
    <xf numFmtId="166" fontId="5" fillId="0" borderId="96" xfId="0" applyNumberFormat="1" applyFont="1" applyBorder="1"/>
    <xf numFmtId="166" fontId="5" fillId="7" borderId="22" xfId="0" applyNumberFormat="1" applyFont="1" applyFill="1" applyBorder="1"/>
    <xf numFmtId="9" fontId="5" fillId="0" borderId="96" xfId="0" applyNumberFormat="1" applyFont="1" applyBorder="1"/>
    <xf numFmtId="9" fontId="5" fillId="7" borderId="22" xfId="0" applyNumberFormat="1" applyFont="1" applyFill="1" applyBorder="1"/>
    <xf numFmtId="166" fontId="5" fillId="0" borderId="24" xfId="0" applyNumberFormat="1" applyFont="1" applyBorder="1"/>
    <xf numFmtId="10" fontId="5" fillId="0" borderId="24" xfId="0" applyNumberFormat="1" applyFont="1" applyBorder="1"/>
    <xf numFmtId="10" fontId="5" fillId="0" borderId="0" xfId="0" applyNumberFormat="1" applyFont="1"/>
    <xf numFmtId="10" fontId="5" fillId="2" borderId="1" xfId="0" applyNumberFormat="1" applyFont="1" applyFill="1" applyBorder="1"/>
    <xf numFmtId="0" fontId="5" fillId="5" borderId="24" xfId="0" applyFont="1" applyFill="1" applyBorder="1" applyAlignment="1">
      <alignment horizontal="left"/>
    </xf>
    <xf numFmtId="0" fontId="5" fillId="5" borderId="23" xfId="0" applyFont="1" applyFill="1" applyBorder="1" applyAlignment="1">
      <alignment horizontal="left"/>
    </xf>
    <xf numFmtId="0" fontId="5" fillId="5" borderId="74" xfId="0" applyFont="1" applyFill="1" applyBorder="1" applyAlignment="1">
      <alignment horizontal="center"/>
    </xf>
    <xf numFmtId="3" fontId="5" fillId="5" borderId="24" xfId="0" applyNumberFormat="1" applyFont="1" applyFill="1" applyBorder="1" applyAlignment="1">
      <alignment horizontal="center"/>
    </xf>
    <xf numFmtId="166" fontId="5" fillId="5" borderId="24" xfId="0" applyNumberFormat="1" applyFont="1" applyFill="1" applyBorder="1"/>
    <xf numFmtId="166" fontId="5" fillId="12" borderId="97" xfId="0" applyNumberFormat="1" applyFont="1" applyFill="1" applyBorder="1"/>
    <xf numFmtId="166" fontId="5" fillId="12" borderId="13" xfId="0" applyNumberFormat="1" applyFont="1" applyFill="1" applyBorder="1"/>
    <xf numFmtId="166" fontId="5" fillId="2" borderId="22" xfId="0" applyNumberFormat="1" applyFont="1" applyFill="1" applyBorder="1"/>
    <xf numFmtId="3" fontId="5" fillId="12" borderId="97" xfId="0" applyNumberFormat="1" applyFont="1" applyFill="1" applyBorder="1" applyAlignment="1">
      <alignment horizontal="center"/>
    </xf>
    <xf numFmtId="9" fontId="5" fillId="5" borderId="23" xfId="0" applyNumberFormat="1" applyFont="1" applyFill="1" applyBorder="1"/>
    <xf numFmtId="166" fontId="5" fillId="12" borderId="24" xfId="0" applyNumberFormat="1" applyFont="1" applyFill="1" applyBorder="1"/>
    <xf numFmtId="166" fontId="5" fillId="13" borderId="24" xfId="0" applyNumberFormat="1" applyFont="1" applyFill="1" applyBorder="1"/>
    <xf numFmtId="10" fontId="5" fillId="12" borderId="24" xfId="0" applyNumberFormat="1" applyFont="1" applyFill="1" applyBorder="1"/>
    <xf numFmtId="10" fontId="5" fillId="5" borderId="1" xfId="0" applyNumberFormat="1" applyFont="1" applyFill="1" applyBorder="1"/>
    <xf numFmtId="0" fontId="5" fillId="0" borderId="15" xfId="0" applyFont="1" applyBorder="1" applyAlignment="1">
      <alignment horizontal="left"/>
    </xf>
    <xf numFmtId="3" fontId="5" fillId="0" borderId="24" xfId="0" applyNumberFormat="1" applyFont="1" applyBorder="1" applyAlignment="1">
      <alignment horizontal="center"/>
    </xf>
    <xf numFmtId="9" fontId="5" fillId="0" borderId="15" xfId="0" applyNumberFormat="1" applyFont="1" applyBorder="1"/>
    <xf numFmtId="0" fontId="5" fillId="0" borderId="24" xfId="0" applyFont="1" applyBorder="1" applyAlignment="1">
      <alignment horizontal="left"/>
    </xf>
    <xf numFmtId="3" fontId="5" fillId="0" borderId="0" xfId="0" applyNumberFormat="1" applyFont="1"/>
    <xf numFmtId="0" fontId="5" fillId="12" borderId="100" xfId="0" applyFont="1" applyFill="1" applyBorder="1"/>
    <xf numFmtId="0" fontId="10" fillId="2" borderId="24" xfId="0" applyFont="1" applyFill="1" applyBorder="1"/>
    <xf numFmtId="0" fontId="10" fillId="12" borderId="24" xfId="0" applyFont="1" applyFill="1" applyBorder="1" applyAlignment="1">
      <alignment horizontal="right"/>
    </xf>
    <xf numFmtId="3" fontId="8" fillId="12" borderId="24" xfId="0" applyNumberFormat="1" applyFont="1" applyFill="1" applyBorder="1"/>
    <xf numFmtId="166" fontId="8" fillId="12" borderId="24" xfId="0" applyNumberFormat="1" applyFont="1" applyFill="1" applyBorder="1" applyAlignment="1">
      <alignment horizontal="center"/>
    </xf>
    <xf numFmtId="166" fontId="8" fillId="12" borderId="24" xfId="0" applyNumberFormat="1" applyFont="1" applyFill="1" applyBorder="1" applyAlignment="1">
      <alignment horizontal="right"/>
    </xf>
    <xf numFmtId="166" fontId="8" fillId="12" borderId="24" xfId="0" applyNumberFormat="1" applyFont="1" applyFill="1" applyBorder="1"/>
    <xf numFmtId="166" fontId="27" fillId="2" borderId="24" xfId="0" applyNumberFormat="1" applyFont="1" applyFill="1" applyBorder="1"/>
    <xf numFmtId="3" fontId="8" fillId="12" borderId="24" xfId="0" applyNumberFormat="1" applyFont="1" applyFill="1" applyBorder="1" applyAlignment="1">
      <alignment horizontal="center"/>
    </xf>
    <xf numFmtId="166" fontId="8" fillId="2" borderId="24" xfId="0" applyNumberFormat="1" applyFont="1" applyFill="1" applyBorder="1"/>
    <xf numFmtId="0" fontId="10" fillId="12" borderId="100" xfId="0" applyFont="1" applyFill="1" applyBorder="1"/>
    <xf numFmtId="10" fontId="8" fillId="12" borderId="24" xfId="0" applyNumberFormat="1" applyFont="1" applyFill="1" applyBorder="1" applyAlignment="1">
      <alignment horizontal="center"/>
    </xf>
    <xf numFmtId="10" fontId="10" fillId="12" borderId="24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left"/>
    </xf>
    <xf numFmtId="1" fontId="11" fillId="5" borderId="23" xfId="0" applyNumberFormat="1" applyFont="1" applyFill="1" applyBorder="1" applyAlignment="1">
      <alignment horizontal="left"/>
    </xf>
    <xf numFmtId="0" fontId="8" fillId="8" borderId="1" xfId="0" applyFont="1" applyFill="1" applyBorder="1" applyAlignment="1">
      <alignment horizontal="right"/>
    </xf>
    <xf numFmtId="11" fontId="5" fillId="5" borderId="24" xfId="0" applyNumberFormat="1" applyFont="1" applyFill="1" applyBorder="1" applyAlignment="1">
      <alignment horizontal="left"/>
    </xf>
    <xf numFmtId="0" fontId="8" fillId="4" borderId="15" xfId="0" applyFont="1" applyFill="1" applyBorder="1" applyAlignment="1">
      <alignment horizontal="right"/>
    </xf>
    <xf numFmtId="0" fontId="7" fillId="0" borderId="16" xfId="0" applyFont="1" applyBorder="1"/>
    <xf numFmtId="0" fontId="7" fillId="0" borderId="17" xfId="0" applyFont="1" applyBorder="1"/>
    <xf numFmtId="0" fontId="5" fillId="5" borderId="15" xfId="0" applyFont="1" applyFill="1" applyBorder="1" applyAlignment="1">
      <alignment horizontal="left"/>
    </xf>
    <xf numFmtId="0" fontId="8" fillId="6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8" fillId="6" borderId="15" xfId="0" applyFont="1" applyFill="1" applyBorder="1" applyAlignment="1">
      <alignment horizontal="center" vertical="center"/>
    </xf>
    <xf numFmtId="0" fontId="17" fillId="11" borderId="70" xfId="0" applyFont="1" applyFill="1" applyBorder="1" applyAlignment="1">
      <alignment horizontal="center" vertical="center"/>
    </xf>
    <xf numFmtId="0" fontId="7" fillId="0" borderId="19" xfId="0" applyFont="1" applyBorder="1"/>
    <xf numFmtId="0" fontId="7" fillId="0" borderId="20" xfId="0" applyFont="1" applyBorder="1"/>
    <xf numFmtId="0" fontId="19" fillId="11" borderId="48" xfId="0" applyFont="1" applyFill="1" applyBorder="1" applyAlignment="1">
      <alignment horizontal="center" vertical="center" wrapText="1"/>
    </xf>
    <xf numFmtId="0" fontId="7" fillId="0" borderId="50" xfId="0" applyFont="1" applyBorder="1"/>
    <xf numFmtId="0" fontId="7" fillId="0" borderId="51" xfId="0" applyFont="1" applyBorder="1"/>
    <xf numFmtId="0" fontId="7" fillId="0" borderId="55" xfId="0" applyFont="1" applyBorder="1"/>
    <xf numFmtId="0" fontId="0" fillId="0" borderId="0" xfId="0"/>
    <xf numFmtId="0" fontId="7" fillId="0" borderId="60" xfId="0" applyFont="1" applyBorder="1"/>
    <xf numFmtId="0" fontId="7" fillId="0" borderId="61" xfId="0" applyFont="1" applyBorder="1"/>
    <xf numFmtId="0" fontId="7" fillId="0" borderId="58" xfId="0" applyFont="1" applyBorder="1"/>
    <xf numFmtId="0" fontId="7" fillId="0" borderId="59" xfId="0" applyFont="1" applyBorder="1"/>
    <xf numFmtId="0" fontId="6" fillId="11" borderId="4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7" fillId="0" borderId="62" xfId="0" applyFont="1" applyBorder="1"/>
    <xf numFmtId="9" fontId="9" fillId="5" borderId="71" xfId="0" applyNumberFormat="1" applyFont="1" applyFill="1" applyBorder="1" applyAlignment="1">
      <alignment horizontal="center" vertical="center" wrapText="1"/>
    </xf>
    <xf numFmtId="0" fontId="7" fillId="0" borderId="76" xfId="0" applyFont="1" applyBorder="1"/>
    <xf numFmtId="0" fontId="21" fillId="11" borderId="77" xfId="0" applyFont="1" applyFill="1" applyBorder="1" applyAlignment="1">
      <alignment horizontal="center" vertical="center" wrapText="1"/>
    </xf>
    <xf numFmtId="0" fontId="7" fillId="0" borderId="91" xfId="0" applyFont="1" applyBorder="1"/>
    <xf numFmtId="0" fontId="7" fillId="0" borderId="98" xfId="0" applyFont="1" applyBorder="1"/>
    <xf numFmtId="0" fontId="15" fillId="11" borderId="89" xfId="0" applyFont="1" applyFill="1" applyBorder="1" applyAlignment="1">
      <alignment horizontal="center" vertical="center" wrapText="1"/>
    </xf>
    <xf numFmtId="0" fontId="7" fillId="0" borderId="95" xfId="0" applyFont="1" applyBorder="1"/>
    <xf numFmtId="0" fontId="8" fillId="5" borderId="70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 wrapText="1"/>
    </xf>
    <xf numFmtId="0" fontId="7" fillId="0" borderId="87" xfId="0" applyFont="1" applyBorder="1"/>
    <xf numFmtId="0" fontId="15" fillId="11" borderId="81" xfId="0" applyFont="1" applyFill="1" applyBorder="1" applyAlignment="1">
      <alignment horizontal="center" vertical="center" wrapText="1"/>
    </xf>
    <xf numFmtId="0" fontId="15" fillId="11" borderId="82" xfId="0" applyFont="1" applyFill="1" applyBorder="1" applyAlignment="1">
      <alignment horizontal="center" vertical="center" wrapText="1"/>
    </xf>
    <xf numFmtId="0" fontId="7" fillId="0" borderId="94" xfId="0" applyFont="1" applyBorder="1"/>
    <xf numFmtId="0" fontId="23" fillId="11" borderId="84" xfId="0" applyFont="1" applyFill="1" applyBorder="1" applyAlignment="1">
      <alignment horizontal="center" vertical="center" wrapText="1"/>
    </xf>
    <xf numFmtId="0" fontId="15" fillId="11" borderId="85" xfId="0" applyFont="1" applyFill="1" applyBorder="1" applyAlignment="1">
      <alignment horizontal="center" vertical="center" wrapText="1"/>
    </xf>
    <xf numFmtId="0" fontId="16" fillId="9" borderId="46" xfId="0" applyFont="1" applyFill="1" applyBorder="1" applyAlignment="1">
      <alignment horizontal="center"/>
    </xf>
    <xf numFmtId="0" fontId="7" fillId="0" borderId="47" xfId="0" applyFont="1" applyBorder="1"/>
    <xf numFmtId="0" fontId="7" fillId="0" borderId="53" xfId="0" applyFont="1" applyBorder="1"/>
    <xf numFmtId="0" fontId="7" fillId="0" borderId="54" xfId="0" applyFont="1" applyBorder="1"/>
    <xf numFmtId="0" fontId="7" fillId="0" borderId="57" xfId="0" applyFont="1" applyBorder="1"/>
    <xf numFmtId="0" fontId="7" fillId="0" borderId="75" xfId="0" applyFont="1" applyBorder="1"/>
    <xf numFmtId="0" fontId="6" fillId="11" borderId="48" xfId="0" applyFont="1" applyFill="1" applyBorder="1" applyAlignment="1">
      <alignment horizontal="center" vertical="center" wrapText="1"/>
    </xf>
    <xf numFmtId="0" fontId="7" fillId="0" borderId="49" xfId="0" applyFont="1" applyBorder="1"/>
    <xf numFmtId="0" fontId="7" fillId="0" borderId="56" xfId="0" applyFont="1" applyBorder="1"/>
    <xf numFmtId="0" fontId="17" fillId="11" borderId="46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right" vertical="center"/>
    </xf>
    <xf numFmtId="0" fontId="7" fillId="0" borderId="8" xfId="0" applyFont="1" applyBorder="1"/>
    <xf numFmtId="165" fontId="8" fillId="0" borderId="16" xfId="0" applyNumberFormat="1" applyFont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9" fontId="10" fillId="0" borderId="39" xfId="0" applyNumberFormat="1" applyFont="1" applyBorder="1" applyAlignment="1">
      <alignment horizontal="center" vertical="center"/>
    </xf>
    <xf numFmtId="0" fontId="7" fillId="0" borderId="41" xfId="0" applyFont="1" applyBorder="1"/>
    <xf numFmtId="0" fontId="7" fillId="0" borderId="44" xfId="0" applyFont="1" applyBorder="1"/>
    <xf numFmtId="0" fontId="5" fillId="5" borderId="40" xfId="0" applyFont="1" applyFill="1" applyBorder="1" applyAlignment="1">
      <alignment horizontal="center"/>
    </xf>
    <xf numFmtId="0" fontId="7" fillId="0" borderId="42" xfId="0" applyFont="1" applyBorder="1"/>
    <xf numFmtId="0" fontId="7" fillId="0" borderId="45" xfId="0" applyFont="1" applyBorder="1"/>
    <xf numFmtId="165" fontId="8" fillId="0" borderId="16" xfId="0" applyNumberFormat="1" applyFont="1" applyBorder="1" applyAlignment="1">
      <alignment horizontal="center" vertical="center"/>
    </xf>
    <xf numFmtId="165" fontId="8" fillId="10" borderId="39" xfId="0" applyNumberFormat="1" applyFont="1" applyFill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7" fillId="0" borderId="64" xfId="0" applyFont="1" applyBorder="1"/>
    <xf numFmtId="0" fontId="7" fillId="0" borderId="65" xfId="0" applyFont="1" applyBorder="1"/>
    <xf numFmtId="0" fontId="7" fillId="0" borderId="66" xfId="0" applyFont="1" applyBorder="1"/>
    <xf numFmtId="0" fontId="23" fillId="11" borderId="78" xfId="0" applyFont="1" applyFill="1" applyBorder="1" applyAlignment="1">
      <alignment horizontal="center" vertical="center"/>
    </xf>
    <xf numFmtId="0" fontId="7" fillId="0" borderId="79" xfId="0" applyFont="1" applyBorder="1"/>
    <xf numFmtId="0" fontId="7" fillId="0" borderId="80" xfId="0" applyFont="1" applyBorder="1"/>
    <xf numFmtId="0" fontId="15" fillId="11" borderId="92" xfId="0" applyFont="1" applyFill="1" applyBorder="1" applyAlignment="1">
      <alignment horizontal="center" vertical="center"/>
    </xf>
    <xf numFmtId="0" fontId="7" fillId="0" borderId="99" xfId="0" applyFont="1" applyBorder="1"/>
    <xf numFmtId="0" fontId="8" fillId="0" borderId="18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7" xfId="0" applyFont="1" applyBorder="1"/>
    <xf numFmtId="0" fontId="6" fillId="3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3" borderId="12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right"/>
    </xf>
    <xf numFmtId="0" fontId="8" fillId="6" borderId="31" xfId="0" applyFont="1" applyFill="1" applyBorder="1" applyAlignment="1">
      <alignment horizontal="center"/>
    </xf>
    <xf numFmtId="0" fontId="7" fillId="0" borderId="32" xfId="0" applyFont="1" applyBorder="1"/>
    <xf numFmtId="0" fontId="8" fillId="5" borderId="15" xfId="0" applyFont="1" applyFill="1" applyBorder="1" applyAlignment="1">
      <alignment horizontal="left"/>
    </xf>
    <xf numFmtId="0" fontId="8" fillId="5" borderId="31" xfId="0" applyFont="1" applyFill="1" applyBorder="1" applyAlignment="1">
      <alignment horizontal="left"/>
    </xf>
    <xf numFmtId="0" fontId="8" fillId="6" borderId="25" xfId="0" applyFont="1" applyFill="1" applyBorder="1" applyAlignment="1">
      <alignment horizontal="center"/>
    </xf>
    <xf numFmtId="0" fontId="7" fillId="0" borderId="26" xfId="0" applyFont="1" applyBorder="1"/>
    <xf numFmtId="0" fontId="8" fillId="5" borderId="18" xfId="0" applyFont="1" applyFill="1" applyBorder="1" applyAlignment="1">
      <alignment horizontal="left"/>
    </xf>
    <xf numFmtId="165" fontId="10" fillId="0" borderId="19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9" fontId="10" fillId="0" borderId="27" xfId="0" applyNumberFormat="1" applyFont="1" applyBorder="1" applyAlignment="1">
      <alignment horizontal="center"/>
    </xf>
    <xf numFmtId="0" fontId="7" fillId="0" borderId="27" xfId="0" applyFont="1" applyBorder="1"/>
    <xf numFmtId="165" fontId="8" fillId="0" borderId="30" xfId="0" applyNumberFormat="1" applyFont="1" applyBorder="1" applyAlignment="1">
      <alignment horizontal="center" vertical="center"/>
    </xf>
    <xf numFmtId="0" fontId="7" fillId="0" borderId="30" xfId="0" applyFont="1" applyBorder="1"/>
    <xf numFmtId="0" fontId="6" fillId="3" borderId="101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 wrapText="1"/>
    </xf>
  </cellXfs>
  <cellStyles count="1">
    <cellStyle name="Normal" xfId="0" builtinId="0"/>
  </cellStyles>
  <dxfs count="40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56</xdr:row>
      <xdr:rowOff>0</xdr:rowOff>
    </xdr:from>
    <xdr:ext cx="3676650" cy="14001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438525" cy="8667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381250" cy="5429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27</xdr:row>
      <xdr:rowOff>123825</xdr:rowOff>
    </xdr:from>
    <xdr:ext cx="2628900" cy="33147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27</xdr:row>
      <xdr:rowOff>171450</xdr:rowOff>
    </xdr:from>
    <xdr:ext cx="3067050" cy="31337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7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0075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workbookViewId="0"/>
  </sheetViews>
  <sheetFormatPr defaultColWidth="12.5703125" defaultRowHeight="15" customHeight="1"/>
  <cols>
    <col min="1" max="1" width="5.42578125" customWidth="1"/>
    <col min="2" max="26" width="8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 t="s">
        <v>2</v>
      </c>
    </row>
    <row r="5" spans="1:2">
      <c r="A5" s="2" t="s">
        <v>3</v>
      </c>
    </row>
    <row r="7" spans="1:2">
      <c r="A7" s="3" t="s">
        <v>4</v>
      </c>
    </row>
    <row r="8" spans="1:2">
      <c r="B8" s="2" t="s">
        <v>5</v>
      </c>
    </row>
    <row r="10" spans="1:2">
      <c r="A10" s="3" t="s">
        <v>6</v>
      </c>
    </row>
    <row r="11" spans="1:2">
      <c r="B11" s="4" t="s">
        <v>7</v>
      </c>
    </row>
    <row r="12" spans="1:2">
      <c r="B12" s="4" t="s">
        <v>8</v>
      </c>
    </row>
    <row r="13" spans="1:2">
      <c r="B13" s="4" t="s">
        <v>9</v>
      </c>
    </row>
    <row r="15" spans="1:2">
      <c r="A15" s="3" t="s">
        <v>10</v>
      </c>
    </row>
    <row r="16" spans="1:2">
      <c r="B16" s="4" t="s">
        <v>11</v>
      </c>
    </row>
    <row r="17" spans="1:10">
      <c r="B17" s="4" t="s">
        <v>12</v>
      </c>
    </row>
    <row r="19" spans="1:10">
      <c r="A19" s="3" t="s">
        <v>13</v>
      </c>
    </row>
    <row r="20" spans="1:10">
      <c r="B20" s="4" t="s">
        <v>14</v>
      </c>
    </row>
    <row r="21" spans="1:10" ht="15.75" customHeight="1">
      <c r="B21" s="4" t="s">
        <v>15</v>
      </c>
    </row>
    <row r="22" spans="1:10" ht="15.75" customHeight="1">
      <c r="B22" s="4" t="s">
        <v>16</v>
      </c>
    </row>
    <row r="23" spans="1:10" ht="15.75" customHeight="1">
      <c r="B23" s="4" t="s">
        <v>17</v>
      </c>
    </row>
    <row r="24" spans="1:10" ht="15.75" customHeight="1">
      <c r="B24" s="4" t="s">
        <v>18</v>
      </c>
    </row>
    <row r="25" spans="1:10" ht="15.75" customHeight="1"/>
    <row r="26" spans="1:10" ht="15.75" customHeight="1">
      <c r="A26" s="3" t="s">
        <v>19</v>
      </c>
    </row>
    <row r="27" spans="1:10" ht="15.75" customHeight="1">
      <c r="A27" s="2"/>
      <c r="B27" s="4" t="s">
        <v>20</v>
      </c>
      <c r="J27" s="4" t="s">
        <v>21</v>
      </c>
    </row>
    <row r="47" spans="1:1" ht="15.75" customHeight="1">
      <c r="A47" s="3" t="s">
        <v>22</v>
      </c>
    </row>
    <row r="48" spans="1:1" ht="15.75" customHeight="1">
      <c r="A48" s="4" t="s">
        <v>23</v>
      </c>
    </row>
    <row r="49" spans="1:2" ht="15.75" customHeight="1">
      <c r="B49" s="4" t="s">
        <v>24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>
      <c r="A55" s="4" t="s">
        <v>25</v>
      </c>
    </row>
    <row r="56" spans="1:2" ht="15.75" customHeight="1">
      <c r="B56" s="4" t="s">
        <v>26</v>
      </c>
    </row>
    <row r="65" spans="1:2" ht="15.75" customHeight="1">
      <c r="A65" s="4" t="s">
        <v>27</v>
      </c>
    </row>
    <row r="66" spans="1:2" ht="15.75" customHeight="1">
      <c r="B66" s="4" t="s">
        <v>28</v>
      </c>
    </row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373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103275.20999999999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2021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68124.450000000012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324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35150.75999999998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356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0.34036009222348695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374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35150.759999999995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/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68124.450000000012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34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84</v>
      </c>
      <c r="H18" s="79" t="str">
        <f>IF(G18="USD $", "CAD $", "USD $")</f>
        <v>CAD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357</v>
      </c>
      <c r="C19" s="87" t="s">
        <v>169</v>
      </c>
      <c r="D19" s="88"/>
      <c r="E19" s="89">
        <v>500</v>
      </c>
      <c r="F19" s="90">
        <v>1</v>
      </c>
      <c r="G19" s="91">
        <v>71.78</v>
      </c>
      <c r="H19" s="91">
        <f t="shared" ref="H19:H49" si="0">ROUND(IF($G$18="USD $", G19*$F$16,G19*$E$16),2)</f>
        <v>99.06</v>
      </c>
      <c r="I19" s="92">
        <f t="shared" ref="I19:I49" si="1">ROUND(IF($I$18=$H$18,F19*H19,F19*G19),2)</f>
        <v>99.06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49.53</v>
      </c>
      <c r="M19" s="91">
        <f t="shared" ref="M19:M49" si="4">ROUND((K19*L19),2)</f>
        <v>49.53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49.53</v>
      </c>
      <c r="T19" s="96">
        <f t="shared" ref="T19:T49" si="7">ROUND(I19-M19,2)</f>
        <v>49.53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327</v>
      </c>
      <c r="C20" s="101" t="s">
        <v>118</v>
      </c>
      <c r="D20" s="88"/>
      <c r="E20" s="102">
        <v>1000</v>
      </c>
      <c r="F20" s="103">
        <v>1</v>
      </c>
      <c r="G20" s="104">
        <v>132.04</v>
      </c>
      <c r="H20" s="105">
        <f t="shared" si="0"/>
        <v>182.22</v>
      </c>
      <c r="I20" s="106">
        <f t="shared" si="1"/>
        <v>182.22</v>
      </c>
      <c r="J20" s="107"/>
      <c r="K20" s="108">
        <f t="shared" si="2"/>
        <v>1</v>
      </c>
      <c r="L20" s="105">
        <f t="shared" si="3"/>
        <v>91.11</v>
      </c>
      <c r="M20" s="105">
        <f t="shared" si="4"/>
        <v>91.11</v>
      </c>
      <c r="N20" s="109"/>
      <c r="O20" s="95"/>
      <c r="P20" s="100"/>
      <c r="Q20" s="104"/>
      <c r="R20" s="110">
        <f t="shared" si="5"/>
        <v>0</v>
      </c>
      <c r="S20" s="111">
        <f t="shared" si="6"/>
        <v>91.11</v>
      </c>
      <c r="T20" s="111">
        <f t="shared" si="7"/>
        <v>91.11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328</v>
      </c>
      <c r="C21" s="114" t="s">
        <v>329</v>
      </c>
      <c r="D21" s="88"/>
      <c r="E21" s="89">
        <v>1000</v>
      </c>
      <c r="F21" s="115">
        <v>1</v>
      </c>
      <c r="G21" s="96">
        <v>55.5</v>
      </c>
      <c r="H21" s="91">
        <f t="shared" si="0"/>
        <v>76.59</v>
      </c>
      <c r="I21" s="92">
        <f t="shared" si="1"/>
        <v>76.59</v>
      </c>
      <c r="J21" s="107"/>
      <c r="K21" s="90">
        <f t="shared" si="2"/>
        <v>1</v>
      </c>
      <c r="L21" s="91">
        <f t="shared" si="3"/>
        <v>38.299999999999997</v>
      </c>
      <c r="M21" s="91">
        <f t="shared" si="4"/>
        <v>38.299999999999997</v>
      </c>
      <c r="N21" s="116"/>
      <c r="O21" s="95"/>
      <c r="P21" s="117"/>
      <c r="Q21" s="96"/>
      <c r="R21" s="96">
        <f t="shared" si="5"/>
        <v>0</v>
      </c>
      <c r="S21" s="96">
        <f t="shared" si="6"/>
        <v>38.29</v>
      </c>
      <c r="T21" s="96">
        <f t="shared" si="7"/>
        <v>38.29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>
        <v>4630525</v>
      </c>
      <c r="C22" s="101" t="s">
        <v>174</v>
      </c>
      <c r="D22" s="88"/>
      <c r="E22" s="102">
        <v>1000</v>
      </c>
      <c r="F22" s="103">
        <v>1</v>
      </c>
      <c r="G22" s="104">
        <v>29.73</v>
      </c>
      <c r="H22" s="105">
        <f t="shared" si="0"/>
        <v>41.03</v>
      </c>
      <c r="I22" s="106">
        <f t="shared" si="1"/>
        <v>41.03</v>
      </c>
      <c r="J22" s="107"/>
      <c r="K22" s="108">
        <f t="shared" si="2"/>
        <v>1</v>
      </c>
      <c r="L22" s="105">
        <f t="shared" si="3"/>
        <v>20.52</v>
      </c>
      <c r="M22" s="105">
        <f t="shared" si="4"/>
        <v>20.52</v>
      </c>
      <c r="N22" s="109"/>
      <c r="O22" s="95"/>
      <c r="P22" s="100"/>
      <c r="Q22" s="104"/>
      <c r="R22" s="110">
        <f t="shared" si="5"/>
        <v>0</v>
      </c>
      <c r="S22" s="111">
        <f t="shared" si="6"/>
        <v>20.51</v>
      </c>
      <c r="T22" s="111">
        <f t="shared" si="7"/>
        <v>20.51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358</v>
      </c>
      <c r="C23" s="114" t="s">
        <v>174</v>
      </c>
      <c r="D23" s="88"/>
      <c r="E23" s="89">
        <v>1000</v>
      </c>
      <c r="F23" s="115">
        <v>1</v>
      </c>
      <c r="G23" s="96">
        <v>78.930000000000007</v>
      </c>
      <c r="H23" s="91">
        <f t="shared" si="0"/>
        <v>108.92</v>
      </c>
      <c r="I23" s="92">
        <f t="shared" si="1"/>
        <v>108.92</v>
      </c>
      <c r="J23" s="107"/>
      <c r="K23" s="90">
        <f t="shared" si="2"/>
        <v>1</v>
      </c>
      <c r="L23" s="91">
        <f t="shared" si="3"/>
        <v>54.46</v>
      </c>
      <c r="M23" s="91">
        <f t="shared" si="4"/>
        <v>54.46</v>
      </c>
      <c r="N23" s="116"/>
      <c r="O23" s="95"/>
      <c r="P23" s="117"/>
      <c r="Q23" s="96"/>
      <c r="R23" s="96">
        <f t="shared" si="5"/>
        <v>0</v>
      </c>
      <c r="S23" s="96">
        <f t="shared" si="6"/>
        <v>54.46</v>
      </c>
      <c r="T23" s="96">
        <f t="shared" si="7"/>
        <v>54.46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359</v>
      </c>
      <c r="C24" s="101" t="s">
        <v>128</v>
      </c>
      <c r="D24" s="88"/>
      <c r="E24" s="102">
        <v>1000</v>
      </c>
      <c r="F24" s="103">
        <v>1</v>
      </c>
      <c r="G24" s="104">
        <v>121.9</v>
      </c>
      <c r="H24" s="105">
        <f t="shared" si="0"/>
        <v>168.22</v>
      </c>
      <c r="I24" s="106">
        <f t="shared" si="1"/>
        <v>168.22</v>
      </c>
      <c r="J24" s="107"/>
      <c r="K24" s="108">
        <f t="shared" si="2"/>
        <v>1</v>
      </c>
      <c r="L24" s="105">
        <f t="shared" si="3"/>
        <v>100.93</v>
      </c>
      <c r="M24" s="105">
        <f t="shared" si="4"/>
        <v>100.93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67.290000000000006</v>
      </c>
      <c r="T24" s="111">
        <f t="shared" si="7"/>
        <v>67.290000000000006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360</v>
      </c>
      <c r="C25" s="114" t="s">
        <v>131</v>
      </c>
      <c r="D25" s="88"/>
      <c r="E25" s="89">
        <v>1000</v>
      </c>
      <c r="F25" s="115">
        <v>1</v>
      </c>
      <c r="G25" s="96">
        <v>94.73</v>
      </c>
      <c r="H25" s="91">
        <f t="shared" si="0"/>
        <v>130.72999999999999</v>
      </c>
      <c r="I25" s="92">
        <f t="shared" si="1"/>
        <v>130.72999999999999</v>
      </c>
      <c r="J25" s="107"/>
      <c r="K25" s="90">
        <f t="shared" si="2"/>
        <v>1</v>
      </c>
      <c r="L25" s="91">
        <f t="shared" si="3"/>
        <v>78.44</v>
      </c>
      <c r="M25" s="91">
        <f t="shared" si="4"/>
        <v>78.44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52.29</v>
      </c>
      <c r="T25" s="96">
        <f t="shared" si="7"/>
        <v>52.29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332</v>
      </c>
      <c r="C26" s="101" t="s">
        <v>134</v>
      </c>
      <c r="D26" s="88"/>
      <c r="E26" s="102">
        <v>1000</v>
      </c>
      <c r="F26" s="103">
        <v>1</v>
      </c>
      <c r="G26" s="104">
        <v>85.09</v>
      </c>
      <c r="H26" s="105">
        <f t="shared" si="0"/>
        <v>117.42</v>
      </c>
      <c r="I26" s="106">
        <f t="shared" si="1"/>
        <v>117.42</v>
      </c>
      <c r="J26" s="107"/>
      <c r="K26" s="108">
        <f t="shared" si="2"/>
        <v>1</v>
      </c>
      <c r="L26" s="105">
        <f t="shared" si="3"/>
        <v>70.45</v>
      </c>
      <c r="M26" s="105">
        <f t="shared" si="4"/>
        <v>70.45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46.97</v>
      </c>
      <c r="T26" s="111">
        <f t="shared" si="7"/>
        <v>46.97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333</v>
      </c>
      <c r="C27" s="114" t="s">
        <v>134</v>
      </c>
      <c r="D27" s="88"/>
      <c r="E27" s="89">
        <v>1000</v>
      </c>
      <c r="F27" s="115">
        <v>1</v>
      </c>
      <c r="G27" s="96">
        <v>28.13</v>
      </c>
      <c r="H27" s="91">
        <f t="shared" si="0"/>
        <v>38.82</v>
      </c>
      <c r="I27" s="92">
        <f t="shared" si="1"/>
        <v>38.82</v>
      </c>
      <c r="J27" s="107"/>
      <c r="K27" s="90">
        <f t="shared" si="2"/>
        <v>1</v>
      </c>
      <c r="L27" s="91">
        <f t="shared" si="3"/>
        <v>23.29</v>
      </c>
      <c r="M27" s="91">
        <f t="shared" si="4"/>
        <v>23.29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15.53</v>
      </c>
      <c r="T27" s="96">
        <f t="shared" si="7"/>
        <v>15.53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361</v>
      </c>
      <c r="C28" s="101" t="s">
        <v>275</v>
      </c>
      <c r="D28" s="88"/>
      <c r="E28" s="102" t="s">
        <v>138</v>
      </c>
      <c r="F28" s="103">
        <v>1</v>
      </c>
      <c r="G28" s="104">
        <v>49.02</v>
      </c>
      <c r="H28" s="105">
        <f t="shared" si="0"/>
        <v>67.650000000000006</v>
      </c>
      <c r="I28" s="106">
        <f t="shared" si="1"/>
        <v>67.650000000000006</v>
      </c>
      <c r="J28" s="107"/>
      <c r="K28" s="108">
        <f t="shared" si="2"/>
        <v>1</v>
      </c>
      <c r="L28" s="105">
        <f t="shared" si="3"/>
        <v>40.590000000000003</v>
      </c>
      <c r="M28" s="105">
        <f t="shared" si="4"/>
        <v>40.590000000000003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27.06</v>
      </c>
      <c r="T28" s="111">
        <f t="shared" si="7"/>
        <v>27.06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>
        <v>8983507160</v>
      </c>
      <c r="C29" s="114" t="s">
        <v>336</v>
      </c>
      <c r="D29" s="88"/>
      <c r="E29" s="89" t="s">
        <v>138</v>
      </c>
      <c r="F29" s="115">
        <v>1</v>
      </c>
      <c r="G29" s="96">
        <v>133.79</v>
      </c>
      <c r="H29" s="91">
        <f t="shared" si="0"/>
        <v>184.63</v>
      </c>
      <c r="I29" s="92">
        <f t="shared" si="1"/>
        <v>184.63</v>
      </c>
      <c r="J29" s="107"/>
      <c r="K29" s="90">
        <f t="shared" si="2"/>
        <v>1</v>
      </c>
      <c r="L29" s="91">
        <f t="shared" si="3"/>
        <v>110.78</v>
      </c>
      <c r="M29" s="91">
        <f t="shared" si="4"/>
        <v>110.78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73.849999999999994</v>
      </c>
      <c r="T29" s="96">
        <f t="shared" si="7"/>
        <v>73.849999999999994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>
        <v>8982705500</v>
      </c>
      <c r="C30" s="101" t="s">
        <v>337</v>
      </c>
      <c r="D30" s="88"/>
      <c r="E30" s="102" t="s">
        <v>138</v>
      </c>
      <c r="F30" s="103">
        <v>1</v>
      </c>
      <c r="G30" s="104">
        <v>5708.34</v>
      </c>
      <c r="H30" s="105">
        <f t="shared" si="0"/>
        <v>7877.51</v>
      </c>
      <c r="I30" s="106">
        <f t="shared" si="1"/>
        <v>7877.51</v>
      </c>
      <c r="J30" s="107"/>
      <c r="K30" s="108">
        <f t="shared" si="2"/>
        <v>1</v>
      </c>
      <c r="L30" s="105">
        <f t="shared" si="3"/>
        <v>4726.51</v>
      </c>
      <c r="M30" s="105">
        <f t="shared" si="4"/>
        <v>4726.51</v>
      </c>
      <c r="N30" s="109">
        <v>-0.1</v>
      </c>
      <c r="O30" s="95"/>
      <c r="P30" s="100"/>
      <c r="Q30" s="104"/>
      <c r="R30" s="110">
        <f t="shared" si="5"/>
        <v>0</v>
      </c>
      <c r="S30" s="111">
        <f t="shared" si="6"/>
        <v>3151</v>
      </c>
      <c r="T30" s="111">
        <f t="shared" si="7"/>
        <v>3151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>
        <v>8982389240</v>
      </c>
      <c r="C31" s="114" t="s">
        <v>338</v>
      </c>
      <c r="D31" s="88"/>
      <c r="E31" s="89" t="s">
        <v>138</v>
      </c>
      <c r="F31" s="115">
        <v>1</v>
      </c>
      <c r="G31" s="96">
        <v>5165.75</v>
      </c>
      <c r="H31" s="91">
        <f t="shared" si="0"/>
        <v>7128.74</v>
      </c>
      <c r="I31" s="92">
        <f t="shared" si="1"/>
        <v>7128.74</v>
      </c>
      <c r="J31" s="107"/>
      <c r="K31" s="90">
        <f t="shared" si="2"/>
        <v>1</v>
      </c>
      <c r="L31" s="91">
        <f t="shared" si="3"/>
        <v>4277.24</v>
      </c>
      <c r="M31" s="91">
        <f t="shared" si="4"/>
        <v>4277.24</v>
      </c>
      <c r="N31" s="116">
        <v>-0.1</v>
      </c>
      <c r="O31" s="95"/>
      <c r="P31" s="117"/>
      <c r="Q31" s="96"/>
      <c r="R31" s="96">
        <f t="shared" si="5"/>
        <v>0</v>
      </c>
      <c r="S31" s="96">
        <f t="shared" si="6"/>
        <v>2851.5</v>
      </c>
      <c r="T31" s="96">
        <f t="shared" si="7"/>
        <v>2851.5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>
        <v>8982705450</v>
      </c>
      <c r="C32" s="101" t="s">
        <v>339</v>
      </c>
      <c r="D32" s="88"/>
      <c r="E32" s="102" t="s">
        <v>138</v>
      </c>
      <c r="F32" s="103">
        <v>1</v>
      </c>
      <c r="G32" s="104">
        <v>902.8</v>
      </c>
      <c r="H32" s="105">
        <f t="shared" si="0"/>
        <v>1245.8599999999999</v>
      </c>
      <c r="I32" s="106">
        <f t="shared" si="1"/>
        <v>1245.8599999999999</v>
      </c>
      <c r="J32" s="107"/>
      <c r="K32" s="108">
        <f t="shared" si="2"/>
        <v>1</v>
      </c>
      <c r="L32" s="105">
        <f t="shared" si="3"/>
        <v>747.52</v>
      </c>
      <c r="M32" s="105">
        <f t="shared" si="4"/>
        <v>747.52</v>
      </c>
      <c r="N32" s="109">
        <v>-0.1</v>
      </c>
      <c r="O32" s="95"/>
      <c r="P32" s="100"/>
      <c r="Q32" s="104"/>
      <c r="R32" s="110">
        <f t="shared" si="5"/>
        <v>0</v>
      </c>
      <c r="S32" s="111">
        <f t="shared" si="6"/>
        <v>498.34</v>
      </c>
      <c r="T32" s="111">
        <f t="shared" si="7"/>
        <v>498.34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 t="s">
        <v>362</v>
      </c>
      <c r="C33" s="114" t="s">
        <v>341</v>
      </c>
      <c r="D33" s="88"/>
      <c r="E33" s="89" t="s">
        <v>138</v>
      </c>
      <c r="F33" s="115">
        <v>1</v>
      </c>
      <c r="G33" s="96">
        <v>4515.9799999999996</v>
      </c>
      <c r="H33" s="91">
        <f t="shared" si="0"/>
        <v>6232.05</v>
      </c>
      <c r="I33" s="92">
        <f t="shared" si="1"/>
        <v>6232.05</v>
      </c>
      <c r="J33" s="107"/>
      <c r="K33" s="90">
        <f t="shared" si="2"/>
        <v>1</v>
      </c>
      <c r="L33" s="91">
        <f t="shared" si="3"/>
        <v>3116.03</v>
      </c>
      <c r="M33" s="91">
        <f t="shared" si="4"/>
        <v>3116.03</v>
      </c>
      <c r="N33" s="116"/>
      <c r="O33" s="95"/>
      <c r="P33" s="117"/>
      <c r="Q33" s="96"/>
      <c r="R33" s="96">
        <f t="shared" si="5"/>
        <v>0</v>
      </c>
      <c r="S33" s="96">
        <f t="shared" si="6"/>
        <v>3116.02</v>
      </c>
      <c r="T33" s="96">
        <f t="shared" si="7"/>
        <v>3116.02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363</v>
      </c>
      <c r="C34" s="101" t="s">
        <v>364</v>
      </c>
      <c r="D34" s="88"/>
      <c r="E34" s="102" t="s">
        <v>138</v>
      </c>
      <c r="F34" s="103">
        <v>2</v>
      </c>
      <c r="G34" s="104">
        <v>198.32</v>
      </c>
      <c r="H34" s="105">
        <f t="shared" si="0"/>
        <v>273.68</v>
      </c>
      <c r="I34" s="106">
        <f t="shared" si="1"/>
        <v>547.36</v>
      </c>
      <c r="J34" s="107"/>
      <c r="K34" s="108">
        <f t="shared" si="2"/>
        <v>2</v>
      </c>
      <c r="L34" s="105">
        <f t="shared" si="3"/>
        <v>136.84</v>
      </c>
      <c r="M34" s="105">
        <f t="shared" si="4"/>
        <v>273.68</v>
      </c>
      <c r="N34" s="109"/>
      <c r="O34" s="95"/>
      <c r="P34" s="100"/>
      <c r="Q34" s="104"/>
      <c r="R34" s="110">
        <f t="shared" si="5"/>
        <v>0</v>
      </c>
      <c r="S34" s="111">
        <f t="shared" si="6"/>
        <v>136.84</v>
      </c>
      <c r="T34" s="111">
        <f t="shared" si="7"/>
        <v>273.68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>
        <v>8983250950</v>
      </c>
      <c r="C35" s="114" t="s">
        <v>144</v>
      </c>
      <c r="D35" s="88"/>
      <c r="E35" s="89" t="s">
        <v>138</v>
      </c>
      <c r="F35" s="115">
        <v>1</v>
      </c>
      <c r="G35" s="96">
        <v>3676.8</v>
      </c>
      <c r="H35" s="91">
        <f t="shared" si="0"/>
        <v>5073.9799999999996</v>
      </c>
      <c r="I35" s="92">
        <f t="shared" si="1"/>
        <v>5073.9799999999996</v>
      </c>
      <c r="J35" s="107"/>
      <c r="K35" s="90">
        <f t="shared" si="2"/>
        <v>1</v>
      </c>
      <c r="L35" s="91">
        <f t="shared" si="3"/>
        <v>2536.9899999999998</v>
      </c>
      <c r="M35" s="91">
        <f t="shared" si="4"/>
        <v>2536.9899999999998</v>
      </c>
      <c r="N35" s="116"/>
      <c r="O35" s="95"/>
      <c r="P35" s="117"/>
      <c r="Q35" s="96"/>
      <c r="R35" s="96">
        <f t="shared" si="5"/>
        <v>0</v>
      </c>
      <c r="S35" s="96">
        <f t="shared" si="6"/>
        <v>2536.9899999999998</v>
      </c>
      <c r="T35" s="96">
        <f t="shared" si="7"/>
        <v>2536.9899999999998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>
        <v>8982384632</v>
      </c>
      <c r="C36" s="101" t="s">
        <v>344</v>
      </c>
      <c r="D36" s="88"/>
      <c r="E36" s="102" t="s">
        <v>138</v>
      </c>
      <c r="F36" s="103">
        <v>1</v>
      </c>
      <c r="G36" s="104">
        <v>819.53</v>
      </c>
      <c r="H36" s="105">
        <f t="shared" si="0"/>
        <v>1130.95</v>
      </c>
      <c r="I36" s="106">
        <f t="shared" si="1"/>
        <v>1130.95</v>
      </c>
      <c r="J36" s="107"/>
      <c r="K36" s="108">
        <f t="shared" si="2"/>
        <v>1</v>
      </c>
      <c r="L36" s="105">
        <f t="shared" si="3"/>
        <v>791.67</v>
      </c>
      <c r="M36" s="105">
        <f t="shared" si="4"/>
        <v>791.67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339.28</v>
      </c>
      <c r="T36" s="111">
        <f t="shared" si="7"/>
        <v>339.28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 t="s">
        <v>365</v>
      </c>
      <c r="C37" s="114" t="s">
        <v>366</v>
      </c>
      <c r="D37" s="88"/>
      <c r="E37" s="89">
        <v>4000</v>
      </c>
      <c r="F37" s="115">
        <v>1</v>
      </c>
      <c r="G37" s="96">
        <v>49947.26</v>
      </c>
      <c r="H37" s="91">
        <f t="shared" si="0"/>
        <v>68927.22</v>
      </c>
      <c r="I37" s="92">
        <f t="shared" si="1"/>
        <v>68927.22</v>
      </c>
      <c r="J37" s="107"/>
      <c r="K37" s="90">
        <f t="shared" si="2"/>
        <v>1</v>
      </c>
      <c r="L37" s="91">
        <f t="shared" si="3"/>
        <v>48249.05</v>
      </c>
      <c r="M37" s="91">
        <f t="shared" si="4"/>
        <v>48249.05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20678.169999999998</v>
      </c>
      <c r="T37" s="96">
        <f t="shared" si="7"/>
        <v>20678.169999999998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/>
      <c r="C38" s="101" t="s">
        <v>323</v>
      </c>
      <c r="D38" s="88"/>
      <c r="E38" s="102"/>
      <c r="F38" s="103"/>
      <c r="G38" s="104"/>
      <c r="H38" s="105">
        <f t="shared" si="0"/>
        <v>0</v>
      </c>
      <c r="I38" s="106">
        <f t="shared" si="1"/>
        <v>0</v>
      </c>
      <c r="J38" s="107"/>
      <c r="K38" s="108">
        <f t="shared" si="2"/>
        <v>0</v>
      </c>
      <c r="L38" s="105">
        <f t="shared" si="3"/>
        <v>0</v>
      </c>
      <c r="M38" s="105">
        <f t="shared" si="4"/>
        <v>0</v>
      </c>
      <c r="N38" s="109"/>
      <c r="O38" s="95"/>
      <c r="P38" s="100"/>
      <c r="Q38" s="104"/>
      <c r="R38" s="110">
        <f t="shared" si="5"/>
        <v>0</v>
      </c>
      <c r="S38" s="111">
        <f t="shared" si="6"/>
        <v>0</v>
      </c>
      <c r="T38" s="111">
        <f t="shared" si="7"/>
        <v>0</v>
      </c>
      <c r="U38" s="112">
        <f t="shared" si="8"/>
        <v>0</v>
      </c>
      <c r="V38" s="112">
        <f t="shared" si="9"/>
        <v>0</v>
      </c>
      <c r="W38" s="113"/>
    </row>
    <row r="39" spans="2:23" ht="15.75" customHeight="1">
      <c r="B39" s="86" t="s">
        <v>367</v>
      </c>
      <c r="C39" s="114" t="s">
        <v>347</v>
      </c>
      <c r="D39" s="88"/>
      <c r="E39" s="89" t="s">
        <v>138</v>
      </c>
      <c r="F39" s="115">
        <v>1</v>
      </c>
      <c r="G39" s="96">
        <v>370.07</v>
      </c>
      <c r="H39" s="91">
        <f t="shared" si="0"/>
        <v>510.7</v>
      </c>
      <c r="I39" s="92">
        <f t="shared" si="1"/>
        <v>510.7</v>
      </c>
      <c r="J39" s="107"/>
      <c r="K39" s="90">
        <f t="shared" si="2"/>
        <v>1</v>
      </c>
      <c r="L39" s="91">
        <f t="shared" si="3"/>
        <v>357.49</v>
      </c>
      <c r="M39" s="91">
        <f t="shared" si="4"/>
        <v>357.49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153.21</v>
      </c>
      <c r="T39" s="96">
        <f t="shared" si="7"/>
        <v>153.21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368</v>
      </c>
      <c r="C40" s="101" t="s">
        <v>349</v>
      </c>
      <c r="D40" s="88"/>
      <c r="E40" s="102" t="s">
        <v>138</v>
      </c>
      <c r="F40" s="103">
        <v>1</v>
      </c>
      <c r="G40" s="104">
        <v>370.07</v>
      </c>
      <c r="H40" s="105">
        <f t="shared" si="0"/>
        <v>510.7</v>
      </c>
      <c r="I40" s="106">
        <f t="shared" si="1"/>
        <v>510.7</v>
      </c>
      <c r="J40" s="107"/>
      <c r="K40" s="108">
        <f t="shared" si="2"/>
        <v>1</v>
      </c>
      <c r="L40" s="105">
        <f t="shared" si="3"/>
        <v>357.49</v>
      </c>
      <c r="M40" s="105">
        <f t="shared" si="4"/>
        <v>357.49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153.21</v>
      </c>
      <c r="T40" s="111">
        <f t="shared" si="7"/>
        <v>153.21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 t="s">
        <v>350</v>
      </c>
      <c r="C41" s="114" t="s">
        <v>351</v>
      </c>
      <c r="D41" s="88"/>
      <c r="E41" s="89" t="s">
        <v>138</v>
      </c>
      <c r="F41" s="115">
        <v>2</v>
      </c>
      <c r="G41" s="96">
        <v>353.3</v>
      </c>
      <c r="H41" s="91">
        <f t="shared" si="0"/>
        <v>487.55</v>
      </c>
      <c r="I41" s="92">
        <f t="shared" si="1"/>
        <v>975.1</v>
      </c>
      <c r="J41" s="107"/>
      <c r="K41" s="90">
        <f t="shared" si="2"/>
        <v>2</v>
      </c>
      <c r="L41" s="91">
        <f t="shared" si="3"/>
        <v>341.29</v>
      </c>
      <c r="M41" s="91">
        <f t="shared" si="4"/>
        <v>682.58</v>
      </c>
      <c r="N41" s="116">
        <v>-0.2</v>
      </c>
      <c r="O41" s="95"/>
      <c r="P41" s="117"/>
      <c r="Q41" s="96"/>
      <c r="R41" s="96">
        <f t="shared" si="5"/>
        <v>0</v>
      </c>
      <c r="S41" s="96">
        <f t="shared" si="6"/>
        <v>146.26</v>
      </c>
      <c r="T41" s="96">
        <f t="shared" si="7"/>
        <v>292.52</v>
      </c>
      <c r="U41" s="97">
        <f t="shared" si="8"/>
        <v>0</v>
      </c>
      <c r="V41" s="97">
        <f t="shared" si="9"/>
        <v>1</v>
      </c>
      <c r="W41" s="113"/>
    </row>
    <row r="42" spans="2:23" ht="15.75" customHeight="1">
      <c r="B42" s="100" t="s">
        <v>369</v>
      </c>
      <c r="C42" s="101" t="s">
        <v>233</v>
      </c>
      <c r="D42" s="88"/>
      <c r="E42" s="102" t="s">
        <v>138</v>
      </c>
      <c r="F42" s="103">
        <v>5</v>
      </c>
      <c r="G42" s="104">
        <v>179.37</v>
      </c>
      <c r="H42" s="105">
        <f t="shared" si="0"/>
        <v>247.53</v>
      </c>
      <c r="I42" s="106">
        <f t="shared" si="1"/>
        <v>1237.6500000000001</v>
      </c>
      <c r="J42" s="107"/>
      <c r="K42" s="108">
        <f t="shared" si="2"/>
        <v>5</v>
      </c>
      <c r="L42" s="105">
        <f t="shared" si="3"/>
        <v>173.27</v>
      </c>
      <c r="M42" s="105">
        <f t="shared" si="4"/>
        <v>866.35</v>
      </c>
      <c r="N42" s="109">
        <v>-0.2</v>
      </c>
      <c r="O42" s="95"/>
      <c r="P42" s="100"/>
      <c r="Q42" s="104"/>
      <c r="R42" s="110">
        <f t="shared" si="5"/>
        <v>0</v>
      </c>
      <c r="S42" s="111">
        <f t="shared" si="6"/>
        <v>74.260000000000005</v>
      </c>
      <c r="T42" s="111">
        <f t="shared" si="7"/>
        <v>371.3</v>
      </c>
      <c r="U42" s="112">
        <f t="shared" si="8"/>
        <v>0</v>
      </c>
      <c r="V42" s="112">
        <f t="shared" si="9"/>
        <v>1</v>
      </c>
      <c r="W42" s="113"/>
    </row>
    <row r="43" spans="2:23" ht="15.75" customHeight="1">
      <c r="B43" s="86" t="s">
        <v>370</v>
      </c>
      <c r="C43" s="114" t="s">
        <v>204</v>
      </c>
      <c r="D43" s="88"/>
      <c r="E43" s="89" t="s">
        <v>138</v>
      </c>
      <c r="F43" s="115">
        <v>5</v>
      </c>
      <c r="G43" s="96">
        <v>95.96</v>
      </c>
      <c r="H43" s="91">
        <f t="shared" si="0"/>
        <v>132.41999999999999</v>
      </c>
      <c r="I43" s="92">
        <f t="shared" si="1"/>
        <v>662.1</v>
      </c>
      <c r="J43" s="107"/>
      <c r="K43" s="90">
        <f t="shared" si="2"/>
        <v>5</v>
      </c>
      <c r="L43" s="91">
        <f t="shared" si="3"/>
        <v>92.69</v>
      </c>
      <c r="M43" s="91">
        <f t="shared" si="4"/>
        <v>463.45</v>
      </c>
      <c r="N43" s="116">
        <v>-0.2</v>
      </c>
      <c r="O43" s="95"/>
      <c r="P43" s="117"/>
      <c r="Q43" s="96"/>
      <c r="R43" s="96">
        <f t="shared" si="5"/>
        <v>0</v>
      </c>
      <c r="S43" s="96">
        <f t="shared" si="6"/>
        <v>39.729999999999997</v>
      </c>
      <c r="T43" s="96">
        <f t="shared" si="7"/>
        <v>198.65</v>
      </c>
      <c r="U43" s="97">
        <f t="shared" si="8"/>
        <v>0</v>
      </c>
      <c r="V43" s="97">
        <f t="shared" si="9"/>
        <v>1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34</v>
      </c>
      <c r="G50" s="123">
        <f t="shared" si="10"/>
        <v>73184.190000000017</v>
      </c>
      <c r="H50" s="124">
        <f t="shared" si="10"/>
        <v>100994.18</v>
      </c>
      <c r="I50" s="125">
        <f t="shared" si="10"/>
        <v>103275.20999999999</v>
      </c>
      <c r="J50" s="126"/>
      <c r="K50" s="127">
        <f t="shared" ref="K50:M50" si="11">SUM(K19:K49)</f>
        <v>34</v>
      </c>
      <c r="L50" s="124">
        <f t="shared" si="11"/>
        <v>66582.48000000001</v>
      </c>
      <c r="M50" s="125">
        <f t="shared" si="11"/>
        <v>68124.450000000012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34411.700000000004</v>
      </c>
      <c r="T50" s="125">
        <f t="shared" si="12"/>
        <v>35150.759999999995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7" priority="1" stopIfTrue="1">
      <formula>$U$9&gt;100%</formula>
    </cfRule>
    <cfRule type="expression" dxfId="6" priority="2">
      <formula>$U$9&lt;50%</formula>
    </cfRule>
  </conditionalFormatting>
  <conditionalFormatting sqref="V9:V11">
    <cfRule type="expression" dxfId="5" priority="3">
      <formula>$V$9&lt;50%</formula>
    </cfRule>
    <cfRule type="expression" dxfId="4" priority="4">
      <formula>$V$9&gt;50%</formula>
    </cfRule>
  </conditionalFormatting>
  <dataValidations count="4">
    <dataValidation type="list" allowBlank="1" showErrorMessage="1" sqref="E19:E49" xr:uid="{00000000-0002-0000-2A00-000000000000}">
      <formula1>$Z$19:$Z$30</formula1>
    </dataValidation>
    <dataValidation type="list" allowBlank="1" showErrorMessage="1" sqref="I14" xr:uid="{00000000-0002-0000-2A00-000001000000}">
      <formula1>$Y$14:$Y$15</formula1>
    </dataValidation>
    <dataValidation type="list" allowBlank="1" showErrorMessage="1" sqref="J14" xr:uid="{00000000-0002-0000-2A00-000002000000}">
      <formula1>$L$9</formula1>
    </dataValidation>
    <dataValidation type="list" allowBlank="1" showErrorMessage="1" sqref="Q15 G18 L18 Q18" xr:uid="{00000000-0002-0000-2A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I11" sqref="I11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407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31281.779999999995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2022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18637.77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324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12644.009999999995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408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0.40419726754679552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409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12644.01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/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18637.77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413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46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84</v>
      </c>
      <c r="H18" s="79" t="str">
        <f>IF(G18="USD $", "CAD $", "USD $")</f>
        <v>CAD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375</v>
      </c>
      <c r="C19" s="87" t="s">
        <v>169</v>
      </c>
      <c r="D19" s="88"/>
      <c r="E19" s="89">
        <v>500</v>
      </c>
      <c r="F19" s="90">
        <v>1</v>
      </c>
      <c r="G19" s="91">
        <v>18.72</v>
      </c>
      <c r="H19" s="91">
        <f t="shared" ref="H19:H49" si="0">ROUND(IF($G$18="USD $", G19*$F$16,G19*$E$16),2)</f>
        <v>25.83</v>
      </c>
      <c r="I19" s="92">
        <f t="shared" ref="I19:I49" si="1">ROUND(IF($I$18=$H$18,F19*H19,F19*G19),2)</f>
        <v>25.83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12.92</v>
      </c>
      <c r="M19" s="91">
        <f t="shared" ref="M19:M49" si="4">ROUND((K19*L19),2)</f>
        <v>12.92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12.91</v>
      </c>
      <c r="T19" s="96">
        <f t="shared" ref="T19:T49" si="7">ROUND(I19-M19,2)</f>
        <v>12.91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376</v>
      </c>
      <c r="C20" s="101" t="s">
        <v>377</v>
      </c>
      <c r="D20" s="88"/>
      <c r="E20" s="102">
        <v>500</v>
      </c>
      <c r="F20" s="103">
        <v>1</v>
      </c>
      <c r="G20" s="104">
        <v>64.67</v>
      </c>
      <c r="H20" s="105">
        <f t="shared" si="0"/>
        <v>89.24</v>
      </c>
      <c r="I20" s="106">
        <f t="shared" si="1"/>
        <v>89.24</v>
      </c>
      <c r="J20" s="107"/>
      <c r="K20" s="108">
        <f t="shared" si="2"/>
        <v>1</v>
      </c>
      <c r="L20" s="105">
        <f t="shared" si="3"/>
        <v>44.62</v>
      </c>
      <c r="M20" s="105">
        <f t="shared" si="4"/>
        <v>44.62</v>
      </c>
      <c r="N20" s="109"/>
      <c r="O20" s="95"/>
      <c r="P20" s="100"/>
      <c r="Q20" s="104"/>
      <c r="R20" s="110">
        <f t="shared" si="5"/>
        <v>0</v>
      </c>
      <c r="S20" s="111">
        <f t="shared" si="6"/>
        <v>44.62</v>
      </c>
      <c r="T20" s="111">
        <f t="shared" si="7"/>
        <v>44.62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378</v>
      </c>
      <c r="C21" s="114" t="s">
        <v>329</v>
      </c>
      <c r="D21" s="88"/>
      <c r="E21" s="89">
        <v>500</v>
      </c>
      <c r="F21" s="115">
        <v>1</v>
      </c>
      <c r="G21" s="96">
        <v>35.020000000000003</v>
      </c>
      <c r="H21" s="91">
        <f t="shared" si="0"/>
        <v>48.33</v>
      </c>
      <c r="I21" s="92">
        <f t="shared" si="1"/>
        <v>48.33</v>
      </c>
      <c r="J21" s="107"/>
      <c r="K21" s="90">
        <f t="shared" si="2"/>
        <v>1</v>
      </c>
      <c r="L21" s="91">
        <f t="shared" si="3"/>
        <v>24.17</v>
      </c>
      <c r="M21" s="91">
        <f t="shared" si="4"/>
        <v>24.17</v>
      </c>
      <c r="N21" s="116"/>
      <c r="O21" s="95"/>
      <c r="P21" s="117"/>
      <c r="Q21" s="96"/>
      <c r="R21" s="96">
        <f t="shared" si="5"/>
        <v>0</v>
      </c>
      <c r="S21" s="96">
        <f t="shared" si="6"/>
        <v>24.16</v>
      </c>
      <c r="T21" s="96">
        <f t="shared" si="7"/>
        <v>24.16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379</v>
      </c>
      <c r="C22" s="101" t="s">
        <v>380</v>
      </c>
      <c r="D22" s="88"/>
      <c r="E22" s="102">
        <v>1000</v>
      </c>
      <c r="F22" s="103">
        <v>1</v>
      </c>
      <c r="G22" s="104">
        <v>87.96</v>
      </c>
      <c r="H22" s="105">
        <f t="shared" si="0"/>
        <v>121.38</v>
      </c>
      <c r="I22" s="106">
        <f t="shared" si="1"/>
        <v>121.38</v>
      </c>
      <c r="J22" s="107"/>
      <c r="K22" s="108">
        <f t="shared" si="2"/>
        <v>1</v>
      </c>
      <c r="L22" s="105">
        <f t="shared" si="3"/>
        <v>60.69</v>
      </c>
      <c r="M22" s="105">
        <f t="shared" si="4"/>
        <v>60.69</v>
      </c>
      <c r="N22" s="109"/>
      <c r="O22" s="95"/>
      <c r="P22" s="100"/>
      <c r="Q22" s="104"/>
      <c r="R22" s="110">
        <f t="shared" si="5"/>
        <v>0</v>
      </c>
      <c r="S22" s="111">
        <f t="shared" si="6"/>
        <v>60.69</v>
      </c>
      <c r="T22" s="111">
        <f t="shared" si="7"/>
        <v>60.69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381</v>
      </c>
      <c r="C23" s="114" t="s">
        <v>382</v>
      </c>
      <c r="D23" s="88"/>
      <c r="E23" s="89">
        <v>1000</v>
      </c>
      <c r="F23" s="115">
        <v>1</v>
      </c>
      <c r="G23" s="96">
        <v>6.36</v>
      </c>
      <c r="H23" s="91">
        <f t="shared" si="0"/>
        <v>8.7799999999999994</v>
      </c>
      <c r="I23" s="92">
        <f t="shared" si="1"/>
        <v>8.7799999999999994</v>
      </c>
      <c r="J23" s="107"/>
      <c r="K23" s="90">
        <f t="shared" si="2"/>
        <v>1</v>
      </c>
      <c r="L23" s="91">
        <f t="shared" si="3"/>
        <v>5.27</v>
      </c>
      <c r="M23" s="91">
        <f t="shared" si="4"/>
        <v>5.27</v>
      </c>
      <c r="N23" s="116">
        <v>-0.1</v>
      </c>
      <c r="O23" s="95"/>
      <c r="P23" s="117"/>
      <c r="Q23" s="96"/>
      <c r="R23" s="96">
        <f t="shared" si="5"/>
        <v>0</v>
      </c>
      <c r="S23" s="96">
        <f t="shared" si="6"/>
        <v>3.51</v>
      </c>
      <c r="T23" s="96">
        <f t="shared" si="7"/>
        <v>3.51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383</v>
      </c>
      <c r="C24" s="101" t="s">
        <v>128</v>
      </c>
      <c r="D24" s="88"/>
      <c r="E24" s="102">
        <v>2000</v>
      </c>
      <c r="F24" s="103">
        <v>1</v>
      </c>
      <c r="G24" s="104">
        <v>47.31</v>
      </c>
      <c r="H24" s="105">
        <f t="shared" si="0"/>
        <v>65.290000000000006</v>
      </c>
      <c r="I24" s="106">
        <f t="shared" si="1"/>
        <v>65.290000000000006</v>
      </c>
      <c r="J24" s="107"/>
      <c r="K24" s="108">
        <f t="shared" si="2"/>
        <v>1</v>
      </c>
      <c r="L24" s="105">
        <f t="shared" si="3"/>
        <v>39.17</v>
      </c>
      <c r="M24" s="105">
        <f t="shared" si="4"/>
        <v>39.17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26.12</v>
      </c>
      <c r="T24" s="111">
        <f t="shared" si="7"/>
        <v>26.12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384</v>
      </c>
      <c r="C25" s="114" t="s">
        <v>131</v>
      </c>
      <c r="D25" s="88"/>
      <c r="E25" s="89">
        <v>2000</v>
      </c>
      <c r="F25" s="115">
        <v>1</v>
      </c>
      <c r="G25" s="96">
        <v>42.86</v>
      </c>
      <c r="H25" s="91">
        <f t="shared" si="0"/>
        <v>59.15</v>
      </c>
      <c r="I25" s="92">
        <f t="shared" si="1"/>
        <v>59.15</v>
      </c>
      <c r="J25" s="107"/>
      <c r="K25" s="90">
        <f t="shared" si="2"/>
        <v>1</v>
      </c>
      <c r="L25" s="91">
        <f t="shared" si="3"/>
        <v>35.49</v>
      </c>
      <c r="M25" s="91">
        <f t="shared" si="4"/>
        <v>35.49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23.66</v>
      </c>
      <c r="T25" s="96">
        <f t="shared" si="7"/>
        <v>23.66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385</v>
      </c>
      <c r="C26" s="101" t="s">
        <v>134</v>
      </c>
      <c r="D26" s="88"/>
      <c r="E26" s="102">
        <v>2000</v>
      </c>
      <c r="F26" s="103">
        <v>1</v>
      </c>
      <c r="G26" s="104">
        <v>20.440000000000001</v>
      </c>
      <c r="H26" s="105">
        <f t="shared" si="0"/>
        <v>28.21</v>
      </c>
      <c r="I26" s="106">
        <f t="shared" si="1"/>
        <v>28.21</v>
      </c>
      <c r="J26" s="107"/>
      <c r="K26" s="108">
        <f t="shared" si="2"/>
        <v>1</v>
      </c>
      <c r="L26" s="105">
        <f t="shared" si="3"/>
        <v>16.93</v>
      </c>
      <c r="M26" s="105">
        <f t="shared" si="4"/>
        <v>16.93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11.28</v>
      </c>
      <c r="T26" s="111">
        <f t="shared" si="7"/>
        <v>11.28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386</v>
      </c>
      <c r="C27" s="114" t="s">
        <v>134</v>
      </c>
      <c r="D27" s="88"/>
      <c r="E27" s="89">
        <v>2000</v>
      </c>
      <c r="F27" s="115">
        <v>1</v>
      </c>
      <c r="G27" s="96">
        <v>23.12</v>
      </c>
      <c r="H27" s="91">
        <f t="shared" si="0"/>
        <v>31.91</v>
      </c>
      <c r="I27" s="92">
        <f t="shared" si="1"/>
        <v>31.91</v>
      </c>
      <c r="J27" s="107"/>
      <c r="K27" s="90">
        <f t="shared" si="2"/>
        <v>1</v>
      </c>
      <c r="L27" s="91">
        <f t="shared" si="3"/>
        <v>19.149999999999999</v>
      </c>
      <c r="M27" s="91">
        <f t="shared" si="4"/>
        <v>19.149999999999999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12.76</v>
      </c>
      <c r="T27" s="96">
        <f t="shared" si="7"/>
        <v>12.76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387</v>
      </c>
      <c r="C28" s="101" t="s">
        <v>388</v>
      </c>
      <c r="D28" s="88"/>
      <c r="E28" s="102" t="s">
        <v>138</v>
      </c>
      <c r="F28" s="103">
        <v>1</v>
      </c>
      <c r="G28" s="104">
        <v>2007.72</v>
      </c>
      <c r="H28" s="105">
        <f t="shared" si="0"/>
        <v>2770.65</v>
      </c>
      <c r="I28" s="106">
        <f t="shared" si="1"/>
        <v>2770.65</v>
      </c>
      <c r="J28" s="107"/>
      <c r="K28" s="108">
        <f t="shared" si="2"/>
        <v>1</v>
      </c>
      <c r="L28" s="105">
        <f t="shared" si="3"/>
        <v>1662.39</v>
      </c>
      <c r="M28" s="105">
        <f t="shared" si="4"/>
        <v>1662.39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1108.26</v>
      </c>
      <c r="T28" s="111">
        <f t="shared" si="7"/>
        <v>1108.26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389</v>
      </c>
      <c r="C29" s="114" t="s">
        <v>390</v>
      </c>
      <c r="D29" s="88"/>
      <c r="E29" s="89" t="s">
        <v>138</v>
      </c>
      <c r="F29" s="115">
        <v>1</v>
      </c>
      <c r="G29" s="96">
        <v>4418.75</v>
      </c>
      <c r="H29" s="91">
        <f t="shared" si="0"/>
        <v>6097.88</v>
      </c>
      <c r="I29" s="92">
        <f t="shared" si="1"/>
        <v>6097.88</v>
      </c>
      <c r="J29" s="107"/>
      <c r="K29" s="90">
        <f t="shared" si="2"/>
        <v>1</v>
      </c>
      <c r="L29" s="91">
        <f t="shared" si="3"/>
        <v>3658.73</v>
      </c>
      <c r="M29" s="91">
        <f t="shared" si="4"/>
        <v>3658.73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2439.15</v>
      </c>
      <c r="T29" s="96">
        <f t="shared" si="7"/>
        <v>2439.15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391</v>
      </c>
      <c r="C30" s="101" t="s">
        <v>392</v>
      </c>
      <c r="D30" s="88"/>
      <c r="E30" s="102" t="s">
        <v>138</v>
      </c>
      <c r="F30" s="103">
        <v>1</v>
      </c>
      <c r="G30" s="104">
        <v>3015.2</v>
      </c>
      <c r="H30" s="105">
        <f t="shared" si="0"/>
        <v>4160.9799999999996</v>
      </c>
      <c r="I30" s="106">
        <f t="shared" si="1"/>
        <v>4160.9799999999996</v>
      </c>
      <c r="J30" s="107"/>
      <c r="K30" s="108">
        <f t="shared" si="2"/>
        <v>1</v>
      </c>
      <c r="L30" s="105">
        <f t="shared" si="3"/>
        <v>2496.59</v>
      </c>
      <c r="M30" s="105">
        <f t="shared" si="4"/>
        <v>2496.59</v>
      </c>
      <c r="N30" s="109">
        <v>-0.1</v>
      </c>
      <c r="O30" s="95"/>
      <c r="P30" s="100"/>
      <c r="Q30" s="104"/>
      <c r="R30" s="110">
        <f t="shared" si="5"/>
        <v>0</v>
      </c>
      <c r="S30" s="111">
        <f t="shared" si="6"/>
        <v>1664.39</v>
      </c>
      <c r="T30" s="111">
        <f t="shared" si="7"/>
        <v>1664.39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393</v>
      </c>
      <c r="C31" s="114" t="s">
        <v>394</v>
      </c>
      <c r="D31" s="88"/>
      <c r="E31" s="89" t="s">
        <v>138</v>
      </c>
      <c r="F31" s="115">
        <v>1</v>
      </c>
      <c r="G31" s="96">
        <v>2537.3000000000002</v>
      </c>
      <c r="H31" s="91">
        <f t="shared" si="0"/>
        <v>3501.47</v>
      </c>
      <c r="I31" s="92">
        <f t="shared" si="1"/>
        <v>3501.47</v>
      </c>
      <c r="J31" s="107"/>
      <c r="K31" s="90">
        <f t="shared" si="2"/>
        <v>1</v>
      </c>
      <c r="L31" s="91">
        <f t="shared" si="3"/>
        <v>1750.74</v>
      </c>
      <c r="M31" s="91">
        <f t="shared" si="4"/>
        <v>1750.74</v>
      </c>
      <c r="N31" s="116"/>
      <c r="O31" s="95"/>
      <c r="P31" s="117"/>
      <c r="Q31" s="96"/>
      <c r="R31" s="96">
        <f t="shared" si="5"/>
        <v>0</v>
      </c>
      <c r="S31" s="96">
        <f t="shared" si="6"/>
        <v>1750.73</v>
      </c>
      <c r="T31" s="96">
        <f t="shared" si="7"/>
        <v>1750.73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395</v>
      </c>
      <c r="C32" s="101" t="s">
        <v>183</v>
      </c>
      <c r="D32" s="88"/>
      <c r="E32" s="102" t="s">
        <v>138</v>
      </c>
      <c r="F32" s="103">
        <v>1</v>
      </c>
      <c r="G32" s="104">
        <v>221.18</v>
      </c>
      <c r="H32" s="105">
        <f t="shared" si="0"/>
        <v>305.23</v>
      </c>
      <c r="I32" s="106">
        <f t="shared" si="1"/>
        <v>305.23</v>
      </c>
      <c r="J32" s="107"/>
      <c r="K32" s="108">
        <f t="shared" si="2"/>
        <v>1</v>
      </c>
      <c r="L32" s="105">
        <f t="shared" si="3"/>
        <v>152.62</v>
      </c>
      <c r="M32" s="105">
        <f t="shared" si="4"/>
        <v>152.62</v>
      </c>
      <c r="N32" s="109"/>
      <c r="O32" s="95"/>
      <c r="P32" s="100"/>
      <c r="Q32" s="104"/>
      <c r="R32" s="110">
        <f t="shared" si="5"/>
        <v>0</v>
      </c>
      <c r="S32" s="111">
        <f t="shared" si="6"/>
        <v>152.61000000000001</v>
      </c>
      <c r="T32" s="111">
        <f t="shared" si="7"/>
        <v>152.61000000000001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 t="s">
        <v>396</v>
      </c>
      <c r="C33" s="114" t="s">
        <v>397</v>
      </c>
      <c r="D33" s="88"/>
      <c r="E33" s="89" t="s">
        <v>138</v>
      </c>
      <c r="F33" s="115">
        <v>1</v>
      </c>
      <c r="G33" s="96">
        <v>2233.09</v>
      </c>
      <c r="H33" s="91">
        <f t="shared" si="0"/>
        <v>3081.66</v>
      </c>
      <c r="I33" s="92">
        <f t="shared" si="1"/>
        <v>3081.66</v>
      </c>
      <c r="J33" s="107"/>
      <c r="K33" s="90">
        <f t="shared" si="2"/>
        <v>1</v>
      </c>
      <c r="L33" s="91">
        <f t="shared" si="3"/>
        <v>1540.83</v>
      </c>
      <c r="M33" s="91">
        <f t="shared" si="4"/>
        <v>1540.83</v>
      </c>
      <c r="N33" s="116"/>
      <c r="O33" s="95"/>
      <c r="P33" s="117"/>
      <c r="Q33" s="96"/>
      <c r="R33" s="96">
        <f t="shared" si="5"/>
        <v>0</v>
      </c>
      <c r="S33" s="96">
        <f t="shared" si="6"/>
        <v>1540.83</v>
      </c>
      <c r="T33" s="96">
        <f t="shared" si="7"/>
        <v>1540.83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398</v>
      </c>
      <c r="C34" s="101" t="s">
        <v>224</v>
      </c>
      <c r="D34" s="88"/>
      <c r="E34" s="102" t="s">
        <v>138</v>
      </c>
      <c r="F34" s="103">
        <v>4</v>
      </c>
      <c r="G34" s="104">
        <v>769.6</v>
      </c>
      <c r="H34" s="105">
        <f t="shared" si="0"/>
        <v>1062.05</v>
      </c>
      <c r="I34" s="106">
        <f t="shared" si="1"/>
        <v>4248.2</v>
      </c>
      <c r="J34" s="107"/>
      <c r="K34" s="108">
        <f t="shared" si="2"/>
        <v>4</v>
      </c>
      <c r="L34" s="105">
        <f t="shared" si="3"/>
        <v>743.44</v>
      </c>
      <c r="M34" s="105">
        <f t="shared" si="4"/>
        <v>2973.76</v>
      </c>
      <c r="N34" s="109">
        <v>-0.2</v>
      </c>
      <c r="O34" s="95"/>
      <c r="P34" s="100"/>
      <c r="Q34" s="104"/>
      <c r="R34" s="110">
        <f t="shared" si="5"/>
        <v>0</v>
      </c>
      <c r="S34" s="111">
        <f t="shared" si="6"/>
        <v>318.61</v>
      </c>
      <c r="T34" s="111">
        <f t="shared" si="7"/>
        <v>1274.44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399</v>
      </c>
      <c r="C35" s="114" t="s">
        <v>400</v>
      </c>
      <c r="D35" s="88"/>
      <c r="E35" s="89" t="s">
        <v>138</v>
      </c>
      <c r="F35" s="115">
        <v>2</v>
      </c>
      <c r="G35" s="96">
        <v>1821.19</v>
      </c>
      <c r="H35" s="91">
        <f t="shared" si="0"/>
        <v>2513.2399999999998</v>
      </c>
      <c r="I35" s="92">
        <f t="shared" si="1"/>
        <v>5026.4799999999996</v>
      </c>
      <c r="J35" s="107"/>
      <c r="K35" s="90">
        <f t="shared" si="2"/>
        <v>2</v>
      </c>
      <c r="L35" s="91">
        <f t="shared" si="3"/>
        <v>1507.94</v>
      </c>
      <c r="M35" s="91">
        <f t="shared" si="4"/>
        <v>3015.88</v>
      </c>
      <c r="N35" s="116">
        <v>-0.1</v>
      </c>
      <c r="O35" s="95"/>
      <c r="P35" s="117"/>
      <c r="Q35" s="96"/>
      <c r="R35" s="96">
        <f t="shared" si="5"/>
        <v>0</v>
      </c>
      <c r="S35" s="96">
        <f t="shared" si="6"/>
        <v>1005.3</v>
      </c>
      <c r="T35" s="96">
        <f t="shared" si="7"/>
        <v>2010.6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/>
      <c r="C36" s="101" t="s">
        <v>322</v>
      </c>
      <c r="D36" s="88"/>
      <c r="E36" s="102"/>
      <c r="F36" s="103"/>
      <c r="G36" s="104"/>
      <c r="H36" s="105">
        <f t="shared" si="0"/>
        <v>0</v>
      </c>
      <c r="I36" s="106">
        <f t="shared" si="1"/>
        <v>0</v>
      </c>
      <c r="J36" s="107"/>
      <c r="K36" s="108">
        <f t="shared" si="2"/>
        <v>0</v>
      </c>
      <c r="L36" s="105">
        <f t="shared" si="3"/>
        <v>0</v>
      </c>
      <c r="M36" s="105">
        <f t="shared" si="4"/>
        <v>0</v>
      </c>
      <c r="N36" s="109"/>
      <c r="O36" s="95"/>
      <c r="P36" s="100"/>
      <c r="Q36" s="104"/>
      <c r="R36" s="110">
        <f t="shared" si="5"/>
        <v>0</v>
      </c>
      <c r="S36" s="111">
        <f t="shared" si="6"/>
        <v>0</v>
      </c>
      <c r="T36" s="111">
        <f t="shared" si="7"/>
        <v>0</v>
      </c>
      <c r="U36" s="112">
        <f t="shared" si="8"/>
        <v>0</v>
      </c>
      <c r="V36" s="112">
        <f t="shared" si="9"/>
        <v>0</v>
      </c>
      <c r="W36" s="113"/>
    </row>
    <row r="37" spans="2:23" ht="15.75" customHeight="1">
      <c r="B37" s="86" t="s">
        <v>401</v>
      </c>
      <c r="C37" s="114" t="s">
        <v>156</v>
      </c>
      <c r="D37" s="88"/>
      <c r="E37" s="89" t="s">
        <v>138</v>
      </c>
      <c r="F37" s="115">
        <v>1</v>
      </c>
      <c r="G37" s="96">
        <v>425.73</v>
      </c>
      <c r="H37" s="91">
        <f t="shared" si="0"/>
        <v>587.51</v>
      </c>
      <c r="I37" s="92">
        <f t="shared" si="1"/>
        <v>587.51</v>
      </c>
      <c r="J37" s="107"/>
      <c r="K37" s="90">
        <f t="shared" si="2"/>
        <v>1</v>
      </c>
      <c r="L37" s="91">
        <f t="shared" si="3"/>
        <v>411.26</v>
      </c>
      <c r="M37" s="91">
        <f t="shared" si="4"/>
        <v>411.26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176.25</v>
      </c>
      <c r="T37" s="96">
        <f t="shared" si="7"/>
        <v>176.25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402</v>
      </c>
      <c r="C38" s="101" t="s">
        <v>403</v>
      </c>
      <c r="D38" s="88"/>
      <c r="E38" s="102" t="s">
        <v>138</v>
      </c>
      <c r="F38" s="103">
        <v>8</v>
      </c>
      <c r="G38" s="104">
        <v>64.819999999999993</v>
      </c>
      <c r="H38" s="105">
        <f t="shared" si="0"/>
        <v>89.45</v>
      </c>
      <c r="I38" s="106">
        <f t="shared" si="1"/>
        <v>715.6</v>
      </c>
      <c r="J38" s="107"/>
      <c r="K38" s="108">
        <f t="shared" si="2"/>
        <v>8</v>
      </c>
      <c r="L38" s="105">
        <f t="shared" si="3"/>
        <v>62.62</v>
      </c>
      <c r="M38" s="105">
        <f t="shared" si="4"/>
        <v>500.96</v>
      </c>
      <c r="N38" s="109">
        <v>-0.2</v>
      </c>
      <c r="O38" s="95"/>
      <c r="P38" s="100"/>
      <c r="Q38" s="104"/>
      <c r="R38" s="110">
        <f t="shared" si="5"/>
        <v>0</v>
      </c>
      <c r="S38" s="111">
        <f t="shared" si="6"/>
        <v>26.83</v>
      </c>
      <c r="T38" s="111">
        <f t="shared" si="7"/>
        <v>214.64</v>
      </c>
      <c r="U38" s="112">
        <f t="shared" si="8"/>
        <v>0</v>
      </c>
      <c r="V38" s="112">
        <f t="shared" si="9"/>
        <v>1</v>
      </c>
      <c r="W38" s="113"/>
    </row>
    <row r="39" spans="2:23" ht="15.75" customHeight="1">
      <c r="B39" s="86" t="s">
        <v>404</v>
      </c>
      <c r="C39" s="114" t="s">
        <v>204</v>
      </c>
      <c r="D39" s="88"/>
      <c r="E39" s="89" t="s">
        <v>138</v>
      </c>
      <c r="F39" s="115">
        <v>8</v>
      </c>
      <c r="G39" s="96">
        <v>20.82</v>
      </c>
      <c r="H39" s="91">
        <f t="shared" si="0"/>
        <v>28.73</v>
      </c>
      <c r="I39" s="92">
        <f t="shared" si="1"/>
        <v>229.84</v>
      </c>
      <c r="J39" s="107"/>
      <c r="K39" s="90">
        <f t="shared" si="2"/>
        <v>8</v>
      </c>
      <c r="L39" s="91">
        <f t="shared" si="3"/>
        <v>20.11</v>
      </c>
      <c r="M39" s="91">
        <f t="shared" si="4"/>
        <v>160.88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8.6199999999999992</v>
      </c>
      <c r="T39" s="96">
        <f t="shared" si="7"/>
        <v>68.959999999999994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405</v>
      </c>
      <c r="C40" s="101" t="s">
        <v>406</v>
      </c>
      <c r="D40" s="88"/>
      <c r="E40" s="102" t="s">
        <v>138</v>
      </c>
      <c r="F40" s="103">
        <v>8</v>
      </c>
      <c r="G40" s="104">
        <v>7.08</v>
      </c>
      <c r="H40" s="105">
        <f t="shared" si="0"/>
        <v>9.77</v>
      </c>
      <c r="I40" s="106">
        <f t="shared" si="1"/>
        <v>78.16</v>
      </c>
      <c r="J40" s="107"/>
      <c r="K40" s="108">
        <f t="shared" si="2"/>
        <v>8</v>
      </c>
      <c r="L40" s="105">
        <f t="shared" si="3"/>
        <v>6.84</v>
      </c>
      <c r="M40" s="105">
        <f t="shared" si="4"/>
        <v>54.72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2.93</v>
      </c>
      <c r="T40" s="111">
        <f t="shared" si="7"/>
        <v>23.44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/>
      <c r="C41" s="114"/>
      <c r="D41" s="88"/>
      <c r="E41" s="89"/>
      <c r="F41" s="115"/>
      <c r="G41" s="96"/>
      <c r="H41" s="91">
        <f t="shared" si="0"/>
        <v>0</v>
      </c>
      <c r="I41" s="92">
        <f t="shared" si="1"/>
        <v>0</v>
      </c>
      <c r="J41" s="107"/>
      <c r="K41" s="90">
        <f t="shared" si="2"/>
        <v>0</v>
      </c>
      <c r="L41" s="91">
        <f t="shared" si="3"/>
        <v>0</v>
      </c>
      <c r="M41" s="91">
        <f t="shared" si="4"/>
        <v>0</v>
      </c>
      <c r="N41" s="116"/>
      <c r="O41" s="95"/>
      <c r="P41" s="117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>
        <f t="shared" si="0"/>
        <v>0</v>
      </c>
      <c r="I42" s="106">
        <f t="shared" si="1"/>
        <v>0</v>
      </c>
      <c r="J42" s="107"/>
      <c r="K42" s="108">
        <f t="shared" si="2"/>
        <v>0</v>
      </c>
      <c r="L42" s="105">
        <f t="shared" si="3"/>
        <v>0</v>
      </c>
      <c r="M42" s="105">
        <f t="shared" si="4"/>
        <v>0</v>
      </c>
      <c r="N42" s="109"/>
      <c r="O42" s="95"/>
      <c r="P42" s="100"/>
      <c r="Q42" s="104"/>
      <c r="R42" s="110">
        <f t="shared" si="5"/>
        <v>0</v>
      </c>
      <c r="S42" s="111">
        <f t="shared" si="6"/>
        <v>0</v>
      </c>
      <c r="T42" s="111">
        <f t="shared" si="7"/>
        <v>0</v>
      </c>
      <c r="U42" s="112">
        <f t="shared" si="8"/>
        <v>0</v>
      </c>
      <c r="V42" s="112">
        <f t="shared" si="9"/>
        <v>0</v>
      </c>
      <c r="W42" s="113"/>
    </row>
    <row r="43" spans="2:23" ht="15.75" customHeight="1">
      <c r="B43" s="86"/>
      <c r="C43" s="114"/>
      <c r="D43" s="88"/>
      <c r="E43" s="89"/>
      <c r="F43" s="115"/>
      <c r="G43" s="96"/>
      <c r="H43" s="91">
        <f t="shared" si="0"/>
        <v>0</v>
      </c>
      <c r="I43" s="92">
        <f t="shared" si="1"/>
        <v>0</v>
      </c>
      <c r="J43" s="107"/>
      <c r="K43" s="90">
        <f t="shared" si="2"/>
        <v>0</v>
      </c>
      <c r="L43" s="91">
        <f t="shared" si="3"/>
        <v>0</v>
      </c>
      <c r="M43" s="91">
        <f t="shared" si="4"/>
        <v>0</v>
      </c>
      <c r="N43" s="116"/>
      <c r="O43" s="95"/>
      <c r="P43" s="117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46</v>
      </c>
      <c r="G50" s="123">
        <f t="shared" si="10"/>
        <v>17888.940000000002</v>
      </c>
      <c r="H50" s="124">
        <f t="shared" si="10"/>
        <v>24686.739999999998</v>
      </c>
      <c r="I50" s="125">
        <f t="shared" si="10"/>
        <v>31281.779999999995</v>
      </c>
      <c r="J50" s="126"/>
      <c r="K50" s="127">
        <f t="shared" ref="K50:M50" si="11">SUM(K19:K49)</f>
        <v>46</v>
      </c>
      <c r="L50" s="124">
        <f t="shared" si="11"/>
        <v>14272.520000000004</v>
      </c>
      <c r="M50" s="125">
        <f t="shared" si="11"/>
        <v>18637.77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10414.220000000001</v>
      </c>
      <c r="T50" s="125">
        <f t="shared" si="12"/>
        <v>12644.01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3" priority="1" stopIfTrue="1">
      <formula>$U$9&gt;100%</formula>
    </cfRule>
    <cfRule type="expression" dxfId="2" priority="2">
      <formula>$U$9&lt;50%</formula>
    </cfRule>
  </conditionalFormatting>
  <conditionalFormatting sqref="V9:V11">
    <cfRule type="expression" dxfId="1" priority="3">
      <formula>$V$9&lt;50%</formula>
    </cfRule>
    <cfRule type="expression" dxfId="0" priority="4">
      <formula>$V$9&gt;50%</formula>
    </cfRule>
  </conditionalFormatting>
  <dataValidations count="4">
    <dataValidation type="list" allowBlank="1" showErrorMessage="1" sqref="E19:E49" xr:uid="{00000000-0002-0000-2E00-000000000000}">
      <formula1>$Z$19:$Z$30</formula1>
    </dataValidation>
    <dataValidation type="list" allowBlank="1" showErrorMessage="1" sqref="I14" xr:uid="{00000000-0002-0000-2E00-000001000000}">
      <formula1>$Y$14:$Y$15</formula1>
    </dataValidation>
    <dataValidation type="list" allowBlank="1" showErrorMessage="1" sqref="J14" xr:uid="{00000000-0002-0000-2E00-000002000000}">
      <formula1>$L$9</formula1>
    </dataValidation>
    <dataValidation type="list" allowBlank="1" showErrorMessage="1" sqref="Q15 G18 L18 Q18" xr:uid="{00000000-0002-0000-2E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50"/>
  <sheetViews>
    <sheetView workbookViewId="0">
      <pane ySplit="18" topLeftCell="A22" activePane="bottomLeft" state="frozen"/>
      <selection pane="bottomLeft" activeCell="G3" sqref="G3:H3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09" t="s">
        <v>30</v>
      </c>
      <c r="E1" s="210"/>
      <c r="F1" s="210"/>
      <c r="G1" s="210"/>
      <c r="H1" s="156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0"/>
      <c r="D2" s="136" t="s">
        <v>35</v>
      </c>
      <c r="E2" s="137"/>
      <c r="F2" s="138"/>
      <c r="G2" s="139" t="s">
        <v>36</v>
      </c>
      <c r="H2" s="138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46683.759999999995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1"/>
      <c r="D3" s="136" t="s">
        <v>41</v>
      </c>
      <c r="E3" s="137"/>
      <c r="F3" s="138"/>
      <c r="G3" s="139">
        <v>1987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25786.89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20896.869999999995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1"/>
      <c r="D5" s="136" t="s">
        <v>52</v>
      </c>
      <c r="E5" s="137"/>
      <c r="F5" s="138"/>
      <c r="G5" s="139" t="s">
        <v>53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0.44762611237826599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21"/>
      <c r="D6" s="136" t="s">
        <v>58</v>
      </c>
      <c r="E6" s="137"/>
      <c r="F6" s="138"/>
      <c r="G6" s="139" t="s">
        <v>59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20896.869999999995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1"/>
      <c r="D7" s="136" t="s">
        <v>64</v>
      </c>
      <c r="E7" s="137"/>
      <c r="F7" s="138"/>
      <c r="G7" s="25" t="s">
        <v>65</v>
      </c>
      <c r="H7" s="25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28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28"/>
      <c r="D9" s="136" t="s">
        <v>76</v>
      </c>
      <c r="E9" s="137"/>
      <c r="F9" s="138"/>
      <c r="G9" s="139"/>
      <c r="H9" s="138"/>
      <c r="I9" s="35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25786.89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28"/>
      <c r="D10" s="136" t="s">
        <v>78</v>
      </c>
      <c r="E10" s="137"/>
      <c r="F10" s="138"/>
      <c r="G10" s="139" t="s">
        <v>410</v>
      </c>
      <c r="H10" s="138"/>
      <c r="I10" s="35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38"/>
      <c r="E11" s="38"/>
      <c r="F11" s="38"/>
      <c r="G11" s="39"/>
      <c r="H11" s="39"/>
      <c r="I11" s="40"/>
      <c r="J11" s="36"/>
      <c r="K11" s="36"/>
      <c r="L11" s="37"/>
      <c r="M11" s="187" t="s">
        <v>79</v>
      </c>
      <c r="N11" s="138"/>
      <c r="O11" s="13"/>
      <c r="P11" s="196">
        <f>F50</f>
        <v>38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112</v>
      </c>
      <c r="C19" s="87" t="s">
        <v>113</v>
      </c>
      <c r="D19" s="88"/>
      <c r="E19" s="89">
        <v>500</v>
      </c>
      <c r="F19" s="90">
        <v>1</v>
      </c>
      <c r="G19" s="91">
        <v>32.56</v>
      </c>
      <c r="H19" s="91">
        <f t="shared" ref="H19:H49" si="0">ROUND(IF($G$18="USD $", G19*$F$16,G19*$E$16),2)</f>
        <v>23.59</v>
      </c>
      <c r="I19" s="92">
        <f t="shared" ref="I19:I49" si="1">ROUND(IF($I$18=$H$18,F19*H19,F19*G19),2)</f>
        <v>32.56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16.28</v>
      </c>
      <c r="M19" s="91">
        <f t="shared" ref="M19:M49" si="4">ROUND((K19*L19),2)</f>
        <v>16.28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16.28</v>
      </c>
      <c r="T19" s="96">
        <f t="shared" ref="T19:T49" si="7">ROUND(I19-M19,2)</f>
        <v>16.28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114</v>
      </c>
      <c r="C20" s="101" t="s">
        <v>115</v>
      </c>
      <c r="D20" s="88"/>
      <c r="E20" s="102">
        <v>500</v>
      </c>
      <c r="F20" s="103">
        <v>1</v>
      </c>
      <c r="G20" s="104">
        <v>20.55</v>
      </c>
      <c r="H20" s="105">
        <f t="shared" si="0"/>
        <v>14.89</v>
      </c>
      <c r="I20" s="106">
        <f t="shared" si="1"/>
        <v>20.55</v>
      </c>
      <c r="J20" s="107"/>
      <c r="K20" s="108">
        <f t="shared" si="2"/>
        <v>1</v>
      </c>
      <c r="L20" s="105">
        <f t="shared" si="3"/>
        <v>10.28</v>
      </c>
      <c r="M20" s="105">
        <f t="shared" si="4"/>
        <v>10.28</v>
      </c>
      <c r="N20" s="109"/>
      <c r="O20" s="95"/>
      <c r="P20" s="100"/>
      <c r="Q20" s="104"/>
      <c r="R20" s="110">
        <f t="shared" si="5"/>
        <v>0</v>
      </c>
      <c r="S20" s="111">
        <f t="shared" si="6"/>
        <v>10.27</v>
      </c>
      <c r="T20" s="111">
        <f t="shared" si="7"/>
        <v>10.27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117</v>
      </c>
      <c r="C21" s="114" t="s">
        <v>118</v>
      </c>
      <c r="D21" s="88"/>
      <c r="E21" s="89">
        <v>500</v>
      </c>
      <c r="F21" s="115">
        <v>1</v>
      </c>
      <c r="G21" s="96">
        <v>39.020000000000003</v>
      </c>
      <c r="H21" s="91">
        <f t="shared" si="0"/>
        <v>28.28</v>
      </c>
      <c r="I21" s="92">
        <f t="shared" si="1"/>
        <v>39.020000000000003</v>
      </c>
      <c r="J21" s="107"/>
      <c r="K21" s="90">
        <f t="shared" si="2"/>
        <v>1</v>
      </c>
      <c r="L21" s="91">
        <f t="shared" si="3"/>
        <v>19.510000000000002</v>
      </c>
      <c r="M21" s="91">
        <f t="shared" si="4"/>
        <v>19.510000000000002</v>
      </c>
      <c r="N21" s="116"/>
      <c r="O21" s="95"/>
      <c r="P21" s="117"/>
      <c r="Q21" s="96"/>
      <c r="R21" s="96">
        <f t="shared" si="5"/>
        <v>0</v>
      </c>
      <c r="S21" s="96">
        <f t="shared" si="6"/>
        <v>19.510000000000002</v>
      </c>
      <c r="T21" s="96">
        <f t="shared" si="7"/>
        <v>19.510000000000002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120</v>
      </c>
      <c r="C22" s="101" t="s">
        <v>121</v>
      </c>
      <c r="D22" s="88"/>
      <c r="E22" s="102">
        <v>1000</v>
      </c>
      <c r="F22" s="103">
        <v>1</v>
      </c>
      <c r="G22" s="104">
        <v>89.34</v>
      </c>
      <c r="H22" s="105">
        <f t="shared" si="0"/>
        <v>64.739999999999995</v>
      </c>
      <c r="I22" s="106">
        <f t="shared" si="1"/>
        <v>89.34</v>
      </c>
      <c r="J22" s="107"/>
      <c r="K22" s="108">
        <f t="shared" si="2"/>
        <v>1</v>
      </c>
      <c r="L22" s="105">
        <f t="shared" si="3"/>
        <v>44.67</v>
      </c>
      <c r="M22" s="105">
        <f t="shared" si="4"/>
        <v>44.67</v>
      </c>
      <c r="N22" s="109"/>
      <c r="O22" s="95"/>
      <c r="P22" s="100"/>
      <c r="Q22" s="104"/>
      <c r="R22" s="110">
        <f t="shared" si="5"/>
        <v>0</v>
      </c>
      <c r="S22" s="111">
        <f t="shared" si="6"/>
        <v>44.67</v>
      </c>
      <c r="T22" s="111">
        <f t="shared" si="7"/>
        <v>44.67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123</v>
      </c>
      <c r="C23" s="114" t="s">
        <v>121</v>
      </c>
      <c r="D23" s="88"/>
      <c r="E23" s="89">
        <v>1000</v>
      </c>
      <c r="F23" s="115">
        <v>1</v>
      </c>
      <c r="G23" s="96">
        <v>113.82</v>
      </c>
      <c r="H23" s="91">
        <f t="shared" si="0"/>
        <v>82.48</v>
      </c>
      <c r="I23" s="92">
        <f t="shared" si="1"/>
        <v>113.82</v>
      </c>
      <c r="J23" s="107"/>
      <c r="K23" s="90">
        <f t="shared" si="2"/>
        <v>1</v>
      </c>
      <c r="L23" s="91">
        <f t="shared" si="3"/>
        <v>56.91</v>
      </c>
      <c r="M23" s="91">
        <f t="shared" si="4"/>
        <v>56.91</v>
      </c>
      <c r="N23" s="116"/>
      <c r="O23" s="95"/>
      <c r="P23" s="117"/>
      <c r="Q23" s="96"/>
      <c r="R23" s="96">
        <f t="shared" si="5"/>
        <v>0</v>
      </c>
      <c r="S23" s="96">
        <f t="shared" si="6"/>
        <v>56.91</v>
      </c>
      <c r="T23" s="96">
        <f t="shared" si="7"/>
        <v>56.91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124</v>
      </c>
      <c r="C24" s="101" t="s">
        <v>125</v>
      </c>
      <c r="D24" s="88"/>
      <c r="E24" s="102">
        <v>1000</v>
      </c>
      <c r="F24" s="103">
        <v>1</v>
      </c>
      <c r="G24" s="104">
        <v>27.83</v>
      </c>
      <c r="H24" s="105">
        <f t="shared" si="0"/>
        <v>20.170000000000002</v>
      </c>
      <c r="I24" s="106">
        <f t="shared" si="1"/>
        <v>27.83</v>
      </c>
      <c r="J24" s="107"/>
      <c r="K24" s="108">
        <f t="shared" si="2"/>
        <v>1</v>
      </c>
      <c r="L24" s="105">
        <f t="shared" si="3"/>
        <v>13.92</v>
      </c>
      <c r="M24" s="105">
        <f t="shared" si="4"/>
        <v>13.92</v>
      </c>
      <c r="N24" s="109"/>
      <c r="O24" s="95"/>
      <c r="P24" s="100"/>
      <c r="Q24" s="104"/>
      <c r="R24" s="110">
        <f t="shared" si="5"/>
        <v>0</v>
      </c>
      <c r="S24" s="111">
        <f t="shared" si="6"/>
        <v>13.91</v>
      </c>
      <c r="T24" s="111">
        <f t="shared" si="7"/>
        <v>13.91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127</v>
      </c>
      <c r="C25" s="114" t="s">
        <v>128</v>
      </c>
      <c r="D25" s="88"/>
      <c r="E25" s="89">
        <v>2000</v>
      </c>
      <c r="F25" s="115">
        <v>1</v>
      </c>
      <c r="G25" s="96">
        <v>127.1</v>
      </c>
      <c r="H25" s="91">
        <f t="shared" si="0"/>
        <v>92.1</v>
      </c>
      <c r="I25" s="92">
        <f t="shared" si="1"/>
        <v>127.1</v>
      </c>
      <c r="J25" s="107"/>
      <c r="K25" s="90">
        <f t="shared" si="2"/>
        <v>1</v>
      </c>
      <c r="L25" s="91">
        <f t="shared" si="3"/>
        <v>76.260000000000005</v>
      </c>
      <c r="M25" s="91">
        <f t="shared" si="4"/>
        <v>76.260000000000005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50.84</v>
      </c>
      <c r="T25" s="96">
        <f t="shared" si="7"/>
        <v>50.84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130</v>
      </c>
      <c r="C26" s="101" t="s">
        <v>131</v>
      </c>
      <c r="D26" s="88"/>
      <c r="E26" s="102">
        <v>2000</v>
      </c>
      <c r="F26" s="103">
        <v>1</v>
      </c>
      <c r="G26" s="104">
        <v>124.45</v>
      </c>
      <c r="H26" s="105">
        <f t="shared" si="0"/>
        <v>90.18</v>
      </c>
      <c r="I26" s="106">
        <f t="shared" si="1"/>
        <v>124.45</v>
      </c>
      <c r="J26" s="107"/>
      <c r="K26" s="108">
        <f t="shared" si="2"/>
        <v>1</v>
      </c>
      <c r="L26" s="105">
        <f t="shared" si="3"/>
        <v>74.67</v>
      </c>
      <c r="M26" s="105">
        <f t="shared" si="4"/>
        <v>74.67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49.78</v>
      </c>
      <c r="T26" s="111">
        <f t="shared" si="7"/>
        <v>49.78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133</v>
      </c>
      <c r="C27" s="114" t="s">
        <v>134</v>
      </c>
      <c r="D27" s="88"/>
      <c r="E27" s="89">
        <v>2000</v>
      </c>
      <c r="F27" s="115">
        <v>1</v>
      </c>
      <c r="G27" s="96">
        <v>83.2</v>
      </c>
      <c r="H27" s="91">
        <f t="shared" si="0"/>
        <v>60.29</v>
      </c>
      <c r="I27" s="92">
        <f t="shared" si="1"/>
        <v>83.2</v>
      </c>
      <c r="J27" s="107"/>
      <c r="K27" s="90">
        <f t="shared" si="2"/>
        <v>1</v>
      </c>
      <c r="L27" s="91">
        <f t="shared" si="3"/>
        <v>49.92</v>
      </c>
      <c r="M27" s="91">
        <f t="shared" si="4"/>
        <v>49.92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33.28</v>
      </c>
      <c r="T27" s="96">
        <f t="shared" si="7"/>
        <v>33.28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136</v>
      </c>
      <c r="C28" s="101" t="s">
        <v>137</v>
      </c>
      <c r="D28" s="88"/>
      <c r="E28" s="102" t="s">
        <v>138</v>
      </c>
      <c r="F28" s="103">
        <v>1</v>
      </c>
      <c r="G28" s="104">
        <v>6526.48</v>
      </c>
      <c r="H28" s="105">
        <f t="shared" si="0"/>
        <v>4729.33</v>
      </c>
      <c r="I28" s="106">
        <f t="shared" si="1"/>
        <v>6526.48</v>
      </c>
      <c r="J28" s="107"/>
      <c r="K28" s="108">
        <f t="shared" si="2"/>
        <v>1</v>
      </c>
      <c r="L28" s="105">
        <f t="shared" si="3"/>
        <v>3263.24</v>
      </c>
      <c r="M28" s="105">
        <f t="shared" si="4"/>
        <v>3263.24</v>
      </c>
      <c r="N28" s="109"/>
      <c r="O28" s="95"/>
      <c r="P28" s="100"/>
      <c r="Q28" s="104"/>
      <c r="R28" s="110">
        <f t="shared" si="5"/>
        <v>0</v>
      </c>
      <c r="S28" s="111">
        <f t="shared" si="6"/>
        <v>3263.24</v>
      </c>
      <c r="T28" s="111">
        <f t="shared" si="7"/>
        <v>3263.24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140</v>
      </c>
      <c r="C29" s="114" t="s">
        <v>141</v>
      </c>
      <c r="D29" s="88"/>
      <c r="E29" s="89" t="s">
        <v>138</v>
      </c>
      <c r="F29" s="115">
        <v>2</v>
      </c>
      <c r="G29" s="96">
        <v>645.41999999999996</v>
      </c>
      <c r="H29" s="91">
        <f t="shared" si="0"/>
        <v>467.7</v>
      </c>
      <c r="I29" s="92">
        <f t="shared" si="1"/>
        <v>1290.8399999999999</v>
      </c>
      <c r="J29" s="107"/>
      <c r="K29" s="90">
        <f t="shared" si="2"/>
        <v>2</v>
      </c>
      <c r="L29" s="91">
        <f t="shared" si="3"/>
        <v>322.70999999999998</v>
      </c>
      <c r="M29" s="91">
        <f t="shared" si="4"/>
        <v>645.41999999999996</v>
      </c>
      <c r="N29" s="116"/>
      <c r="O29" s="95"/>
      <c r="P29" s="117"/>
      <c r="Q29" s="96"/>
      <c r="R29" s="96">
        <f t="shared" si="5"/>
        <v>0</v>
      </c>
      <c r="S29" s="96">
        <f t="shared" si="6"/>
        <v>322.70999999999998</v>
      </c>
      <c r="T29" s="96">
        <f t="shared" si="7"/>
        <v>645.41999999999996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143</v>
      </c>
      <c r="C30" s="101" t="s">
        <v>144</v>
      </c>
      <c r="D30" s="88"/>
      <c r="E30" s="102" t="s">
        <v>138</v>
      </c>
      <c r="F30" s="103">
        <v>1</v>
      </c>
      <c r="G30" s="104">
        <v>9031.2099999999991</v>
      </c>
      <c r="H30" s="105">
        <f t="shared" si="0"/>
        <v>6544.36</v>
      </c>
      <c r="I30" s="106">
        <f t="shared" si="1"/>
        <v>9031.2099999999991</v>
      </c>
      <c r="J30" s="107"/>
      <c r="K30" s="108">
        <f t="shared" si="2"/>
        <v>1</v>
      </c>
      <c r="L30" s="105">
        <f t="shared" si="3"/>
        <v>4515.6099999999997</v>
      </c>
      <c r="M30" s="105">
        <f t="shared" si="4"/>
        <v>4515.6099999999997</v>
      </c>
      <c r="N30" s="109"/>
      <c r="O30" s="95"/>
      <c r="P30" s="100"/>
      <c r="Q30" s="104"/>
      <c r="R30" s="110">
        <f t="shared" si="5"/>
        <v>0</v>
      </c>
      <c r="S30" s="111">
        <f t="shared" si="6"/>
        <v>4515.6000000000004</v>
      </c>
      <c r="T30" s="111">
        <f t="shared" si="7"/>
        <v>4515.6000000000004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146</v>
      </c>
      <c r="C31" s="114" t="s">
        <v>147</v>
      </c>
      <c r="D31" s="88"/>
      <c r="E31" s="89" t="s">
        <v>138</v>
      </c>
      <c r="F31" s="115">
        <v>6</v>
      </c>
      <c r="G31" s="96">
        <v>560.99</v>
      </c>
      <c r="H31" s="91">
        <f t="shared" si="0"/>
        <v>406.51</v>
      </c>
      <c r="I31" s="92">
        <f t="shared" si="1"/>
        <v>3365.94</v>
      </c>
      <c r="J31" s="107"/>
      <c r="K31" s="90">
        <f t="shared" si="2"/>
        <v>6</v>
      </c>
      <c r="L31" s="91">
        <f t="shared" si="3"/>
        <v>392.69</v>
      </c>
      <c r="M31" s="91">
        <f t="shared" si="4"/>
        <v>2356.14</v>
      </c>
      <c r="N31" s="116">
        <v>-0.2</v>
      </c>
      <c r="O31" s="95"/>
      <c r="P31" s="117"/>
      <c r="Q31" s="96"/>
      <c r="R31" s="96">
        <f t="shared" si="5"/>
        <v>0</v>
      </c>
      <c r="S31" s="96">
        <f t="shared" si="6"/>
        <v>168.3</v>
      </c>
      <c r="T31" s="96">
        <f t="shared" si="7"/>
        <v>1009.8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148</v>
      </c>
      <c r="C32" s="101" t="s">
        <v>149</v>
      </c>
      <c r="D32" s="88"/>
      <c r="E32" s="102" t="s">
        <v>138</v>
      </c>
      <c r="F32" s="103">
        <v>6</v>
      </c>
      <c r="G32" s="104">
        <v>2853.33</v>
      </c>
      <c r="H32" s="105">
        <f t="shared" si="0"/>
        <v>2067.63</v>
      </c>
      <c r="I32" s="106">
        <f t="shared" si="1"/>
        <v>17119.98</v>
      </c>
      <c r="J32" s="107"/>
      <c r="K32" s="108">
        <f t="shared" si="2"/>
        <v>6</v>
      </c>
      <c r="L32" s="105">
        <f t="shared" si="3"/>
        <v>1426.67</v>
      </c>
      <c r="M32" s="105">
        <f t="shared" si="4"/>
        <v>8560.02</v>
      </c>
      <c r="N32" s="109"/>
      <c r="O32" s="95"/>
      <c r="P32" s="100"/>
      <c r="Q32" s="104"/>
      <c r="R32" s="110">
        <f t="shared" si="5"/>
        <v>0</v>
      </c>
      <c r="S32" s="111">
        <f t="shared" si="6"/>
        <v>1426.66</v>
      </c>
      <c r="T32" s="111">
        <f t="shared" si="7"/>
        <v>8559.9599999999991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/>
      <c r="C33" s="114" t="s">
        <v>150</v>
      </c>
      <c r="D33" s="88"/>
      <c r="E33" s="89"/>
      <c r="F33" s="115"/>
      <c r="G33" s="96"/>
      <c r="H33" s="91">
        <f t="shared" si="0"/>
        <v>0</v>
      </c>
      <c r="I33" s="92">
        <f t="shared" si="1"/>
        <v>0</v>
      </c>
      <c r="J33" s="107"/>
      <c r="K33" s="90">
        <f t="shared" si="2"/>
        <v>0</v>
      </c>
      <c r="L33" s="91">
        <f t="shared" si="3"/>
        <v>0</v>
      </c>
      <c r="M33" s="91">
        <f t="shared" si="4"/>
        <v>0</v>
      </c>
      <c r="N33" s="116"/>
      <c r="O33" s="95"/>
      <c r="P33" s="117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 t="s">
        <v>151</v>
      </c>
      <c r="C34" s="101" t="s">
        <v>152</v>
      </c>
      <c r="D34" s="88"/>
      <c r="E34" s="102" t="s">
        <v>138</v>
      </c>
      <c r="F34" s="103">
        <v>2</v>
      </c>
      <c r="G34" s="104">
        <v>354.68</v>
      </c>
      <c r="H34" s="105">
        <f t="shared" si="0"/>
        <v>257.01</v>
      </c>
      <c r="I34" s="106">
        <f t="shared" si="1"/>
        <v>709.36</v>
      </c>
      <c r="J34" s="107"/>
      <c r="K34" s="108">
        <f t="shared" si="2"/>
        <v>2</v>
      </c>
      <c r="L34" s="105">
        <f t="shared" si="3"/>
        <v>248.28</v>
      </c>
      <c r="M34" s="105">
        <f t="shared" si="4"/>
        <v>496.56</v>
      </c>
      <c r="N34" s="109">
        <v>-0.2</v>
      </c>
      <c r="O34" s="95"/>
      <c r="P34" s="100"/>
      <c r="Q34" s="104"/>
      <c r="R34" s="110">
        <f t="shared" si="5"/>
        <v>0</v>
      </c>
      <c r="S34" s="111">
        <f t="shared" si="6"/>
        <v>106.4</v>
      </c>
      <c r="T34" s="111">
        <f t="shared" si="7"/>
        <v>212.8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153</v>
      </c>
      <c r="C35" s="114" t="s">
        <v>152</v>
      </c>
      <c r="D35" s="88"/>
      <c r="E35" s="89" t="s">
        <v>138</v>
      </c>
      <c r="F35" s="115">
        <v>1</v>
      </c>
      <c r="G35" s="96">
        <v>225.25</v>
      </c>
      <c r="H35" s="91">
        <f t="shared" si="0"/>
        <v>163.22</v>
      </c>
      <c r="I35" s="92">
        <f t="shared" si="1"/>
        <v>225.25</v>
      </c>
      <c r="J35" s="107"/>
      <c r="K35" s="90">
        <f t="shared" si="2"/>
        <v>1</v>
      </c>
      <c r="L35" s="91">
        <f t="shared" si="3"/>
        <v>157.68</v>
      </c>
      <c r="M35" s="91">
        <f t="shared" si="4"/>
        <v>157.68</v>
      </c>
      <c r="N35" s="116">
        <v>-0.2</v>
      </c>
      <c r="O35" s="95"/>
      <c r="P35" s="117"/>
      <c r="Q35" s="96"/>
      <c r="R35" s="96">
        <f t="shared" si="5"/>
        <v>0</v>
      </c>
      <c r="S35" s="96">
        <f t="shared" si="6"/>
        <v>67.569999999999993</v>
      </c>
      <c r="T35" s="96">
        <f t="shared" si="7"/>
        <v>67.569999999999993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154</v>
      </c>
      <c r="C36" s="101" t="s">
        <v>152</v>
      </c>
      <c r="D36" s="88"/>
      <c r="E36" s="102" t="s">
        <v>138</v>
      </c>
      <c r="F36" s="103">
        <v>1</v>
      </c>
      <c r="G36" s="104">
        <v>225.25</v>
      </c>
      <c r="H36" s="105">
        <f t="shared" si="0"/>
        <v>163.22</v>
      </c>
      <c r="I36" s="106">
        <f t="shared" si="1"/>
        <v>225.25</v>
      </c>
      <c r="J36" s="107"/>
      <c r="K36" s="108">
        <f t="shared" si="2"/>
        <v>1</v>
      </c>
      <c r="L36" s="105">
        <f t="shared" si="3"/>
        <v>157.68</v>
      </c>
      <c r="M36" s="105">
        <f t="shared" si="4"/>
        <v>157.68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67.569999999999993</v>
      </c>
      <c r="T36" s="111">
        <f t="shared" si="7"/>
        <v>67.569999999999993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 t="s">
        <v>155</v>
      </c>
      <c r="C37" s="114" t="s">
        <v>156</v>
      </c>
      <c r="D37" s="88"/>
      <c r="E37" s="89" t="s">
        <v>138</v>
      </c>
      <c r="F37" s="115">
        <v>2</v>
      </c>
      <c r="G37" s="96">
        <v>318.37</v>
      </c>
      <c r="H37" s="91">
        <f t="shared" si="0"/>
        <v>230.7</v>
      </c>
      <c r="I37" s="92">
        <f t="shared" si="1"/>
        <v>636.74</v>
      </c>
      <c r="J37" s="107"/>
      <c r="K37" s="90">
        <f t="shared" si="2"/>
        <v>2</v>
      </c>
      <c r="L37" s="91">
        <f t="shared" si="3"/>
        <v>222.86</v>
      </c>
      <c r="M37" s="91">
        <f t="shared" si="4"/>
        <v>445.72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95.51</v>
      </c>
      <c r="T37" s="96">
        <f t="shared" si="7"/>
        <v>191.02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157</v>
      </c>
      <c r="C38" s="101" t="s">
        <v>158</v>
      </c>
      <c r="D38" s="88"/>
      <c r="E38" s="102" t="s">
        <v>138</v>
      </c>
      <c r="F38" s="103">
        <v>1</v>
      </c>
      <c r="G38" s="104">
        <v>62.01</v>
      </c>
      <c r="H38" s="105">
        <f t="shared" si="0"/>
        <v>44.93</v>
      </c>
      <c r="I38" s="106">
        <f t="shared" si="1"/>
        <v>62.01</v>
      </c>
      <c r="J38" s="107"/>
      <c r="K38" s="108">
        <f t="shared" si="2"/>
        <v>1</v>
      </c>
      <c r="L38" s="105">
        <f t="shared" si="3"/>
        <v>43.41</v>
      </c>
      <c r="M38" s="105">
        <f t="shared" si="4"/>
        <v>43.41</v>
      </c>
      <c r="N38" s="109">
        <v>-0.2</v>
      </c>
      <c r="O38" s="95"/>
      <c r="P38" s="100"/>
      <c r="Q38" s="104"/>
      <c r="R38" s="110">
        <f t="shared" si="5"/>
        <v>0</v>
      </c>
      <c r="S38" s="111">
        <f t="shared" si="6"/>
        <v>18.600000000000001</v>
      </c>
      <c r="T38" s="111">
        <f t="shared" si="7"/>
        <v>18.600000000000001</v>
      </c>
      <c r="U38" s="112">
        <f t="shared" si="8"/>
        <v>0</v>
      </c>
      <c r="V38" s="112">
        <f t="shared" si="9"/>
        <v>1</v>
      </c>
      <c r="W38" s="113"/>
    </row>
    <row r="39" spans="2:23" ht="15.75" customHeight="1">
      <c r="B39" s="86" t="s">
        <v>159</v>
      </c>
      <c r="C39" s="114" t="s">
        <v>160</v>
      </c>
      <c r="D39" s="88"/>
      <c r="E39" s="89" t="s">
        <v>138</v>
      </c>
      <c r="F39" s="115">
        <v>3</v>
      </c>
      <c r="G39" s="96">
        <v>2089.04</v>
      </c>
      <c r="H39" s="91">
        <f t="shared" si="0"/>
        <v>1513.8</v>
      </c>
      <c r="I39" s="92">
        <f t="shared" si="1"/>
        <v>6267.12</v>
      </c>
      <c r="J39" s="107"/>
      <c r="K39" s="90">
        <f t="shared" si="2"/>
        <v>3</v>
      </c>
      <c r="L39" s="91">
        <f t="shared" si="3"/>
        <v>1462.33</v>
      </c>
      <c r="M39" s="91">
        <f t="shared" si="4"/>
        <v>4386.99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626.71</v>
      </c>
      <c r="T39" s="96">
        <f t="shared" si="7"/>
        <v>1880.13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161</v>
      </c>
      <c r="C40" s="101" t="s">
        <v>162</v>
      </c>
      <c r="D40" s="88"/>
      <c r="E40" s="102" t="s">
        <v>138</v>
      </c>
      <c r="F40" s="103">
        <v>3</v>
      </c>
      <c r="G40" s="104">
        <v>188.57</v>
      </c>
      <c r="H40" s="105">
        <f t="shared" si="0"/>
        <v>136.63999999999999</v>
      </c>
      <c r="I40" s="106">
        <f t="shared" si="1"/>
        <v>565.71</v>
      </c>
      <c r="J40" s="107"/>
      <c r="K40" s="108">
        <f t="shared" si="2"/>
        <v>3</v>
      </c>
      <c r="L40" s="105">
        <f t="shared" si="3"/>
        <v>132</v>
      </c>
      <c r="M40" s="105">
        <f t="shared" si="4"/>
        <v>396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56.57</v>
      </c>
      <c r="T40" s="111">
        <f t="shared" si="7"/>
        <v>169.71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/>
      <c r="C41" s="114"/>
      <c r="D41" s="88"/>
      <c r="E41" s="89"/>
      <c r="F41" s="115"/>
      <c r="G41" s="96"/>
      <c r="H41" s="91">
        <f t="shared" si="0"/>
        <v>0</v>
      </c>
      <c r="I41" s="92">
        <f t="shared" si="1"/>
        <v>0</v>
      </c>
      <c r="J41" s="107"/>
      <c r="K41" s="90">
        <f t="shared" si="2"/>
        <v>0</v>
      </c>
      <c r="L41" s="91">
        <f t="shared" si="3"/>
        <v>0</v>
      </c>
      <c r="M41" s="91">
        <f t="shared" si="4"/>
        <v>0</v>
      </c>
      <c r="N41" s="116"/>
      <c r="O41" s="95"/>
      <c r="P41" s="117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>
        <f t="shared" si="0"/>
        <v>0</v>
      </c>
      <c r="I42" s="106">
        <f t="shared" si="1"/>
        <v>0</v>
      </c>
      <c r="J42" s="107"/>
      <c r="K42" s="108">
        <f t="shared" si="2"/>
        <v>0</v>
      </c>
      <c r="L42" s="105">
        <f t="shared" si="3"/>
        <v>0</v>
      </c>
      <c r="M42" s="105">
        <f t="shared" si="4"/>
        <v>0</v>
      </c>
      <c r="N42" s="109"/>
      <c r="O42" s="95"/>
      <c r="P42" s="100"/>
      <c r="Q42" s="104"/>
      <c r="R42" s="110">
        <f t="shared" si="5"/>
        <v>0</v>
      </c>
      <c r="S42" s="111">
        <f t="shared" si="6"/>
        <v>0</v>
      </c>
      <c r="T42" s="111">
        <f t="shared" si="7"/>
        <v>0</v>
      </c>
      <c r="U42" s="112">
        <f t="shared" si="8"/>
        <v>0</v>
      </c>
      <c r="V42" s="112">
        <f t="shared" si="9"/>
        <v>0</v>
      </c>
      <c r="W42" s="113"/>
    </row>
    <row r="43" spans="2:23" ht="15.75" customHeight="1">
      <c r="B43" s="86"/>
      <c r="C43" s="114"/>
      <c r="D43" s="88"/>
      <c r="E43" s="89"/>
      <c r="F43" s="115"/>
      <c r="G43" s="96"/>
      <c r="H43" s="91">
        <f t="shared" si="0"/>
        <v>0</v>
      </c>
      <c r="I43" s="92">
        <f t="shared" si="1"/>
        <v>0</v>
      </c>
      <c r="J43" s="107"/>
      <c r="K43" s="90">
        <f t="shared" si="2"/>
        <v>0</v>
      </c>
      <c r="L43" s="91">
        <f t="shared" si="3"/>
        <v>0</v>
      </c>
      <c r="M43" s="91">
        <f t="shared" si="4"/>
        <v>0</v>
      </c>
      <c r="N43" s="116"/>
      <c r="O43" s="95"/>
      <c r="P43" s="117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38</v>
      </c>
      <c r="G50" s="123">
        <f t="shared" si="10"/>
        <v>23738.47</v>
      </c>
      <c r="H50" s="124">
        <f t="shared" si="10"/>
        <v>17201.77</v>
      </c>
      <c r="I50" s="125">
        <f t="shared" si="10"/>
        <v>46683.759999999995</v>
      </c>
      <c r="J50" s="126"/>
      <c r="K50" s="127">
        <f t="shared" ref="K50:M50" si="11">SUM(K19:K49)</f>
        <v>38</v>
      </c>
      <c r="L50" s="124">
        <f t="shared" si="11"/>
        <v>12707.580000000002</v>
      </c>
      <c r="M50" s="125">
        <f t="shared" si="11"/>
        <v>25786.89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11030.89</v>
      </c>
      <c r="T50" s="125">
        <f t="shared" si="12"/>
        <v>20896.869999999995</v>
      </c>
      <c r="U50" s="130"/>
      <c r="V50" s="130"/>
      <c r="W50" s="131"/>
    </row>
  </sheetData>
  <mergeCells count="88">
    <mergeCell ref="P2:R2"/>
    <mergeCell ref="P3:R3"/>
    <mergeCell ref="P4:R4"/>
    <mergeCell ref="P5:R5"/>
    <mergeCell ref="P6:R6"/>
    <mergeCell ref="S2:T2"/>
    <mergeCell ref="U2:V2"/>
    <mergeCell ref="S3:T3"/>
    <mergeCell ref="U3:V3"/>
    <mergeCell ref="S4:T4"/>
    <mergeCell ref="U4:V4"/>
    <mergeCell ref="M4:N4"/>
    <mergeCell ref="S5:T5"/>
    <mergeCell ref="S6:T6"/>
    <mergeCell ref="S7:T7"/>
    <mergeCell ref="U6:V6"/>
    <mergeCell ref="U7:V7"/>
    <mergeCell ref="U5:V5"/>
    <mergeCell ref="P7:R7"/>
    <mergeCell ref="M5:N5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G12:I13"/>
    <mergeCell ref="G14:H14"/>
    <mergeCell ref="D10:F10"/>
    <mergeCell ref="G10:H10"/>
    <mergeCell ref="D8:F8"/>
    <mergeCell ref="D9:F9"/>
    <mergeCell ref="G9:H9"/>
    <mergeCell ref="B17:B18"/>
    <mergeCell ref="C17:C18"/>
    <mergeCell ref="E17:E18"/>
    <mergeCell ref="F17:F18"/>
    <mergeCell ref="B12:C16"/>
    <mergeCell ref="E12:F14"/>
    <mergeCell ref="M6:N6"/>
    <mergeCell ref="M7:N7"/>
    <mergeCell ref="G15:I15"/>
    <mergeCell ref="M9:N9"/>
    <mergeCell ref="M10:N10"/>
    <mergeCell ref="M8:N8"/>
    <mergeCell ref="K12:N14"/>
    <mergeCell ref="K15:L16"/>
    <mergeCell ref="M15:M16"/>
    <mergeCell ref="N16:N18"/>
    <mergeCell ref="K17:K18"/>
    <mergeCell ref="L18:M18"/>
    <mergeCell ref="I7:K7"/>
    <mergeCell ref="I8:K8"/>
    <mergeCell ref="G16:I16"/>
    <mergeCell ref="G17:H17"/>
    <mergeCell ref="D7:F7"/>
    <mergeCell ref="G8:H8"/>
    <mergeCell ref="G4:H4"/>
    <mergeCell ref="I4:K4"/>
    <mergeCell ref="I5:K5"/>
    <mergeCell ref="D4:F4"/>
    <mergeCell ref="D5:F5"/>
    <mergeCell ref="G5:H5"/>
    <mergeCell ref="D6:F6"/>
    <mergeCell ref="G6:H6"/>
    <mergeCell ref="I6:K6"/>
  </mergeCells>
  <conditionalFormatting sqref="U9:U11">
    <cfRule type="expression" dxfId="39" priority="1" stopIfTrue="1">
      <formula>$U$9&gt;100%</formula>
    </cfRule>
    <cfRule type="expression" dxfId="38" priority="2">
      <formula>$U$9&lt;50%</formula>
    </cfRule>
  </conditionalFormatting>
  <conditionalFormatting sqref="V9:V11">
    <cfRule type="expression" dxfId="37" priority="3">
      <formula>$V$9&lt;50%</formula>
    </cfRule>
    <cfRule type="expression" dxfId="36" priority="4">
      <formula>$V$9&gt;50%</formula>
    </cfRule>
  </conditionalFormatting>
  <dataValidations count="4">
    <dataValidation type="list" allowBlank="1" showErrorMessage="1" sqref="E19:E49" xr:uid="{00000000-0002-0000-0100-000000000000}">
      <formula1>$Z$19:$Z$30</formula1>
    </dataValidation>
    <dataValidation type="list" allowBlank="1" showErrorMessage="1" sqref="I14" xr:uid="{00000000-0002-0000-0100-000001000000}">
      <formula1>$Y$14:$Y$15</formula1>
    </dataValidation>
    <dataValidation type="list" allowBlank="1" showErrorMessage="1" sqref="J14" xr:uid="{00000000-0002-0000-0100-000002000000}">
      <formula1>$L$9</formula1>
    </dataValidation>
    <dataValidation type="list" allowBlank="1" showErrorMessage="1" sqref="Q15 G18 L18 Q18" xr:uid="{00000000-0002-0000-01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I10" sqref="I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164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65035.089999999982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2006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35968.170000000013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29066.919999999969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165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0.44694210463920286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166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29066.920000000006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 t="s">
        <v>167</v>
      </c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35968.170000000013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410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118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168</v>
      </c>
      <c r="C19" s="87" t="s">
        <v>169</v>
      </c>
      <c r="D19" s="88"/>
      <c r="E19" s="89">
        <v>500</v>
      </c>
      <c r="F19" s="90">
        <v>1</v>
      </c>
      <c r="G19" s="91">
        <v>62.16</v>
      </c>
      <c r="H19" s="91">
        <f t="shared" ref="H19:H49" si="0">ROUND(IF($G$18="USD $", G19*$F$16,G19*$E$16),2)</f>
        <v>45.04</v>
      </c>
      <c r="I19" s="92">
        <f t="shared" ref="I19:I49" si="1">ROUND(IF($I$18=$H$18,F19*H19,F19*G19),2)</f>
        <v>62.16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31.08</v>
      </c>
      <c r="M19" s="91">
        <f t="shared" ref="M19:M49" si="4">ROUND((K19*L19),2)</f>
        <v>31.08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31.08</v>
      </c>
      <c r="T19" s="96">
        <f t="shared" ref="T19:T49" si="7">ROUND(I19-M19,2)</f>
        <v>31.08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170</v>
      </c>
      <c r="C20" s="101" t="s">
        <v>171</v>
      </c>
      <c r="D20" s="88"/>
      <c r="E20" s="102">
        <v>500</v>
      </c>
      <c r="F20" s="103">
        <v>1</v>
      </c>
      <c r="G20" s="104">
        <v>51.07</v>
      </c>
      <c r="H20" s="105">
        <f t="shared" si="0"/>
        <v>37.01</v>
      </c>
      <c r="I20" s="106">
        <f t="shared" si="1"/>
        <v>51.07</v>
      </c>
      <c r="J20" s="107"/>
      <c r="K20" s="108">
        <f t="shared" si="2"/>
        <v>1</v>
      </c>
      <c r="L20" s="105">
        <f t="shared" si="3"/>
        <v>25.54</v>
      </c>
      <c r="M20" s="105">
        <f t="shared" si="4"/>
        <v>25.54</v>
      </c>
      <c r="N20" s="109"/>
      <c r="O20" s="95"/>
      <c r="P20" s="100"/>
      <c r="Q20" s="104"/>
      <c r="R20" s="110">
        <f t="shared" si="5"/>
        <v>0</v>
      </c>
      <c r="S20" s="111">
        <f t="shared" si="6"/>
        <v>25.53</v>
      </c>
      <c r="T20" s="111">
        <f t="shared" si="7"/>
        <v>25.53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172</v>
      </c>
      <c r="C21" s="114" t="s">
        <v>115</v>
      </c>
      <c r="D21" s="88"/>
      <c r="E21" s="89">
        <v>500</v>
      </c>
      <c r="F21" s="115">
        <v>1</v>
      </c>
      <c r="G21" s="96">
        <v>78.819999999999993</v>
      </c>
      <c r="H21" s="91">
        <f t="shared" si="0"/>
        <v>57.12</v>
      </c>
      <c r="I21" s="92">
        <f t="shared" si="1"/>
        <v>78.819999999999993</v>
      </c>
      <c r="J21" s="107"/>
      <c r="K21" s="90">
        <f t="shared" si="2"/>
        <v>1</v>
      </c>
      <c r="L21" s="91">
        <f t="shared" si="3"/>
        <v>39.409999999999997</v>
      </c>
      <c r="M21" s="91">
        <f t="shared" si="4"/>
        <v>39.409999999999997</v>
      </c>
      <c r="N21" s="116"/>
      <c r="O21" s="95"/>
      <c r="P21" s="117"/>
      <c r="Q21" s="96"/>
      <c r="R21" s="96">
        <f t="shared" si="5"/>
        <v>0</v>
      </c>
      <c r="S21" s="96">
        <f t="shared" si="6"/>
        <v>39.409999999999997</v>
      </c>
      <c r="T21" s="96">
        <f t="shared" si="7"/>
        <v>39.409999999999997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173</v>
      </c>
      <c r="C22" s="101" t="s">
        <v>174</v>
      </c>
      <c r="D22" s="88"/>
      <c r="E22" s="102">
        <v>1000</v>
      </c>
      <c r="F22" s="103">
        <v>1</v>
      </c>
      <c r="G22" s="104">
        <v>73.53</v>
      </c>
      <c r="H22" s="105">
        <f t="shared" si="0"/>
        <v>53.28</v>
      </c>
      <c r="I22" s="106">
        <f t="shared" si="1"/>
        <v>73.53</v>
      </c>
      <c r="J22" s="107"/>
      <c r="K22" s="108">
        <f t="shared" si="2"/>
        <v>1</v>
      </c>
      <c r="L22" s="105">
        <f t="shared" si="3"/>
        <v>36.770000000000003</v>
      </c>
      <c r="M22" s="105">
        <f t="shared" si="4"/>
        <v>36.770000000000003</v>
      </c>
      <c r="N22" s="109"/>
      <c r="O22" s="95"/>
      <c r="P22" s="100"/>
      <c r="Q22" s="104"/>
      <c r="R22" s="110">
        <f t="shared" si="5"/>
        <v>0</v>
      </c>
      <c r="S22" s="111">
        <f t="shared" si="6"/>
        <v>36.76</v>
      </c>
      <c r="T22" s="111">
        <f t="shared" si="7"/>
        <v>36.76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175</v>
      </c>
      <c r="C23" s="114" t="s">
        <v>176</v>
      </c>
      <c r="D23" s="88"/>
      <c r="E23" s="89">
        <v>1000</v>
      </c>
      <c r="F23" s="115">
        <v>1</v>
      </c>
      <c r="G23" s="96">
        <v>154.76</v>
      </c>
      <c r="H23" s="91">
        <f t="shared" si="0"/>
        <v>112.14</v>
      </c>
      <c r="I23" s="92">
        <f t="shared" si="1"/>
        <v>154.76</v>
      </c>
      <c r="J23" s="107"/>
      <c r="K23" s="90">
        <f t="shared" si="2"/>
        <v>1</v>
      </c>
      <c r="L23" s="91">
        <f t="shared" si="3"/>
        <v>77.38</v>
      </c>
      <c r="M23" s="91">
        <f t="shared" si="4"/>
        <v>77.38</v>
      </c>
      <c r="N23" s="116"/>
      <c r="O23" s="95"/>
      <c r="P23" s="117"/>
      <c r="Q23" s="96"/>
      <c r="R23" s="96">
        <f t="shared" si="5"/>
        <v>0</v>
      </c>
      <c r="S23" s="96">
        <f t="shared" si="6"/>
        <v>77.38</v>
      </c>
      <c r="T23" s="96">
        <f t="shared" si="7"/>
        <v>77.38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177</v>
      </c>
      <c r="C24" s="101" t="s">
        <v>128</v>
      </c>
      <c r="D24" s="88"/>
      <c r="E24" s="102">
        <v>2000</v>
      </c>
      <c r="F24" s="103">
        <v>1</v>
      </c>
      <c r="G24" s="104">
        <v>117.73</v>
      </c>
      <c r="H24" s="105">
        <f t="shared" si="0"/>
        <v>85.31</v>
      </c>
      <c r="I24" s="106">
        <f t="shared" si="1"/>
        <v>117.73</v>
      </c>
      <c r="J24" s="107"/>
      <c r="K24" s="108">
        <f t="shared" si="2"/>
        <v>1</v>
      </c>
      <c r="L24" s="105">
        <f t="shared" si="3"/>
        <v>58.87</v>
      </c>
      <c r="M24" s="105">
        <f t="shared" si="4"/>
        <v>58.87</v>
      </c>
      <c r="N24" s="109"/>
      <c r="O24" s="95"/>
      <c r="P24" s="100"/>
      <c r="Q24" s="104"/>
      <c r="R24" s="110">
        <f t="shared" si="5"/>
        <v>0</v>
      </c>
      <c r="S24" s="111">
        <f t="shared" si="6"/>
        <v>58.86</v>
      </c>
      <c r="T24" s="111">
        <f t="shared" si="7"/>
        <v>58.86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178</v>
      </c>
      <c r="C25" s="114" t="s">
        <v>131</v>
      </c>
      <c r="D25" s="88"/>
      <c r="E25" s="89">
        <v>2000</v>
      </c>
      <c r="F25" s="115">
        <v>1</v>
      </c>
      <c r="G25" s="96">
        <v>90.04</v>
      </c>
      <c r="H25" s="91">
        <f t="shared" si="0"/>
        <v>65.25</v>
      </c>
      <c r="I25" s="92">
        <f t="shared" si="1"/>
        <v>90.04</v>
      </c>
      <c r="J25" s="107"/>
      <c r="K25" s="90">
        <f t="shared" si="2"/>
        <v>1</v>
      </c>
      <c r="L25" s="91">
        <f t="shared" si="3"/>
        <v>54.02</v>
      </c>
      <c r="M25" s="91">
        <f t="shared" si="4"/>
        <v>54.02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36.020000000000003</v>
      </c>
      <c r="T25" s="96">
        <f t="shared" si="7"/>
        <v>36.020000000000003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179</v>
      </c>
      <c r="C26" s="101" t="s">
        <v>134</v>
      </c>
      <c r="D26" s="88"/>
      <c r="E26" s="102">
        <v>2000</v>
      </c>
      <c r="F26" s="103">
        <v>1</v>
      </c>
      <c r="G26" s="104">
        <v>77.98</v>
      </c>
      <c r="H26" s="105">
        <f t="shared" si="0"/>
        <v>56.51</v>
      </c>
      <c r="I26" s="106">
        <f t="shared" si="1"/>
        <v>77.98</v>
      </c>
      <c r="J26" s="107"/>
      <c r="K26" s="108">
        <f t="shared" si="2"/>
        <v>1</v>
      </c>
      <c r="L26" s="105">
        <f t="shared" si="3"/>
        <v>46.79</v>
      </c>
      <c r="M26" s="105">
        <f t="shared" si="4"/>
        <v>46.79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31.19</v>
      </c>
      <c r="T26" s="111">
        <f t="shared" si="7"/>
        <v>31.19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180</v>
      </c>
      <c r="C27" s="114" t="s">
        <v>134</v>
      </c>
      <c r="D27" s="88"/>
      <c r="E27" s="89">
        <v>2000</v>
      </c>
      <c r="F27" s="115">
        <v>1</v>
      </c>
      <c r="G27" s="96">
        <v>83.19</v>
      </c>
      <c r="H27" s="91">
        <f t="shared" si="0"/>
        <v>60.28</v>
      </c>
      <c r="I27" s="92">
        <f t="shared" si="1"/>
        <v>83.19</v>
      </c>
      <c r="J27" s="107"/>
      <c r="K27" s="90">
        <f t="shared" si="2"/>
        <v>1</v>
      </c>
      <c r="L27" s="91">
        <f t="shared" si="3"/>
        <v>49.91</v>
      </c>
      <c r="M27" s="91">
        <f t="shared" si="4"/>
        <v>49.91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33.28</v>
      </c>
      <c r="T27" s="96">
        <f t="shared" si="7"/>
        <v>33.28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181</v>
      </c>
      <c r="C28" s="101" t="s">
        <v>137</v>
      </c>
      <c r="D28" s="88"/>
      <c r="E28" s="102" t="s">
        <v>138</v>
      </c>
      <c r="F28" s="103">
        <v>1</v>
      </c>
      <c r="G28" s="104">
        <v>7486.15</v>
      </c>
      <c r="H28" s="105">
        <f t="shared" si="0"/>
        <v>5424.75</v>
      </c>
      <c r="I28" s="106">
        <f t="shared" si="1"/>
        <v>7486.15</v>
      </c>
      <c r="J28" s="107"/>
      <c r="K28" s="108">
        <f t="shared" si="2"/>
        <v>1</v>
      </c>
      <c r="L28" s="105">
        <f t="shared" si="3"/>
        <v>3743.08</v>
      </c>
      <c r="M28" s="105">
        <f t="shared" si="4"/>
        <v>3743.08</v>
      </c>
      <c r="N28" s="109"/>
      <c r="O28" s="95"/>
      <c r="P28" s="100"/>
      <c r="Q28" s="104"/>
      <c r="R28" s="110">
        <f t="shared" si="5"/>
        <v>0</v>
      </c>
      <c r="S28" s="111">
        <f t="shared" si="6"/>
        <v>3743.07</v>
      </c>
      <c r="T28" s="111">
        <f t="shared" si="7"/>
        <v>3743.07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182</v>
      </c>
      <c r="C29" s="114" t="s">
        <v>183</v>
      </c>
      <c r="D29" s="88"/>
      <c r="E29" s="89" t="s">
        <v>138</v>
      </c>
      <c r="F29" s="115">
        <v>2</v>
      </c>
      <c r="G29" s="96">
        <v>614.62</v>
      </c>
      <c r="H29" s="91">
        <f t="shared" si="0"/>
        <v>445.38</v>
      </c>
      <c r="I29" s="92">
        <f t="shared" si="1"/>
        <v>1229.24</v>
      </c>
      <c r="J29" s="107"/>
      <c r="K29" s="90">
        <f t="shared" si="2"/>
        <v>2</v>
      </c>
      <c r="L29" s="91">
        <f t="shared" si="3"/>
        <v>307.31</v>
      </c>
      <c r="M29" s="91">
        <f t="shared" si="4"/>
        <v>614.62</v>
      </c>
      <c r="N29" s="116"/>
      <c r="O29" s="95"/>
      <c r="P29" s="117"/>
      <c r="Q29" s="96"/>
      <c r="R29" s="96">
        <f t="shared" si="5"/>
        <v>0</v>
      </c>
      <c r="S29" s="96">
        <f t="shared" si="6"/>
        <v>307.31</v>
      </c>
      <c r="T29" s="96">
        <f t="shared" si="7"/>
        <v>614.62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184</v>
      </c>
      <c r="C30" s="101" t="s">
        <v>144</v>
      </c>
      <c r="D30" s="88"/>
      <c r="E30" s="102" t="s">
        <v>138</v>
      </c>
      <c r="F30" s="103">
        <v>1</v>
      </c>
      <c r="G30" s="104">
        <v>7875.6</v>
      </c>
      <c r="H30" s="105">
        <f t="shared" si="0"/>
        <v>5706.96</v>
      </c>
      <c r="I30" s="106">
        <f t="shared" si="1"/>
        <v>7875.6</v>
      </c>
      <c r="J30" s="107"/>
      <c r="K30" s="108">
        <f t="shared" si="2"/>
        <v>1</v>
      </c>
      <c r="L30" s="105">
        <f t="shared" si="3"/>
        <v>3937.8</v>
      </c>
      <c r="M30" s="105">
        <f t="shared" si="4"/>
        <v>3937.8</v>
      </c>
      <c r="N30" s="109"/>
      <c r="O30" s="95"/>
      <c r="P30" s="100"/>
      <c r="Q30" s="104"/>
      <c r="R30" s="110">
        <f t="shared" si="5"/>
        <v>0</v>
      </c>
      <c r="S30" s="111">
        <f t="shared" si="6"/>
        <v>3937.8</v>
      </c>
      <c r="T30" s="111">
        <f t="shared" si="7"/>
        <v>3937.8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185</v>
      </c>
      <c r="C31" s="114" t="s">
        <v>186</v>
      </c>
      <c r="D31" s="88"/>
      <c r="E31" s="89" t="s">
        <v>138</v>
      </c>
      <c r="F31" s="115">
        <v>6</v>
      </c>
      <c r="G31" s="96">
        <v>2114.41</v>
      </c>
      <c r="H31" s="91">
        <f t="shared" si="0"/>
        <v>1532.18</v>
      </c>
      <c r="I31" s="92">
        <f t="shared" si="1"/>
        <v>12686.46</v>
      </c>
      <c r="J31" s="107"/>
      <c r="K31" s="90">
        <f t="shared" si="2"/>
        <v>6</v>
      </c>
      <c r="L31" s="91">
        <f t="shared" si="3"/>
        <v>1480.09</v>
      </c>
      <c r="M31" s="91">
        <f t="shared" si="4"/>
        <v>8880.5400000000009</v>
      </c>
      <c r="N31" s="116">
        <v>-0.2</v>
      </c>
      <c r="O31" s="95"/>
      <c r="P31" s="117"/>
      <c r="Q31" s="96"/>
      <c r="R31" s="96">
        <f t="shared" si="5"/>
        <v>0</v>
      </c>
      <c r="S31" s="96">
        <f t="shared" si="6"/>
        <v>634.32000000000005</v>
      </c>
      <c r="T31" s="96">
        <f t="shared" si="7"/>
        <v>3805.92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187</v>
      </c>
      <c r="C32" s="101" t="s">
        <v>188</v>
      </c>
      <c r="D32" s="88"/>
      <c r="E32" s="102" t="s">
        <v>138</v>
      </c>
      <c r="F32" s="103">
        <v>6</v>
      </c>
      <c r="G32" s="104">
        <v>5087.8100000000004</v>
      </c>
      <c r="H32" s="105">
        <f t="shared" si="0"/>
        <v>3686.82</v>
      </c>
      <c r="I32" s="106">
        <f t="shared" si="1"/>
        <v>30526.86</v>
      </c>
      <c r="J32" s="107"/>
      <c r="K32" s="108">
        <f t="shared" si="2"/>
        <v>6</v>
      </c>
      <c r="L32" s="105">
        <f t="shared" si="3"/>
        <v>2543.91</v>
      </c>
      <c r="M32" s="105">
        <f t="shared" si="4"/>
        <v>15263.46</v>
      </c>
      <c r="N32" s="109"/>
      <c r="O32" s="95"/>
      <c r="P32" s="100"/>
      <c r="Q32" s="104"/>
      <c r="R32" s="110">
        <f t="shared" si="5"/>
        <v>0</v>
      </c>
      <c r="S32" s="111">
        <f t="shared" si="6"/>
        <v>2543.9</v>
      </c>
      <c r="T32" s="111">
        <f t="shared" si="7"/>
        <v>15263.4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/>
      <c r="C33" s="114" t="s">
        <v>189</v>
      </c>
      <c r="D33" s="88"/>
      <c r="E33" s="89"/>
      <c r="F33" s="115"/>
      <c r="G33" s="96"/>
      <c r="H33" s="91">
        <f t="shared" si="0"/>
        <v>0</v>
      </c>
      <c r="I33" s="92">
        <f t="shared" si="1"/>
        <v>0</v>
      </c>
      <c r="J33" s="107"/>
      <c r="K33" s="90">
        <f t="shared" si="2"/>
        <v>0</v>
      </c>
      <c r="L33" s="91">
        <f t="shared" si="3"/>
        <v>0</v>
      </c>
      <c r="M33" s="91">
        <f t="shared" si="4"/>
        <v>0</v>
      </c>
      <c r="N33" s="116"/>
      <c r="O33" s="95"/>
      <c r="P33" s="117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35" t="s">
        <v>190</v>
      </c>
      <c r="C34" s="101" t="s">
        <v>191</v>
      </c>
      <c r="D34" s="88"/>
      <c r="E34" s="102" t="s">
        <v>138</v>
      </c>
      <c r="F34" s="103">
        <v>2</v>
      </c>
      <c r="G34" s="104">
        <v>192.63</v>
      </c>
      <c r="H34" s="105">
        <f t="shared" si="0"/>
        <v>139.59</v>
      </c>
      <c r="I34" s="106">
        <f t="shared" si="1"/>
        <v>385.26</v>
      </c>
      <c r="J34" s="107"/>
      <c r="K34" s="108">
        <f t="shared" si="2"/>
        <v>2</v>
      </c>
      <c r="L34" s="105">
        <f t="shared" si="3"/>
        <v>134.84</v>
      </c>
      <c r="M34" s="105">
        <f t="shared" si="4"/>
        <v>269.68</v>
      </c>
      <c r="N34" s="109">
        <v>-0.2</v>
      </c>
      <c r="O34" s="95"/>
      <c r="P34" s="100"/>
      <c r="Q34" s="104"/>
      <c r="R34" s="110">
        <f t="shared" si="5"/>
        <v>0</v>
      </c>
      <c r="S34" s="111">
        <f t="shared" si="6"/>
        <v>57.79</v>
      </c>
      <c r="T34" s="111">
        <f t="shared" si="7"/>
        <v>115.58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192</v>
      </c>
      <c r="C35" s="114" t="s">
        <v>193</v>
      </c>
      <c r="D35" s="88"/>
      <c r="E35" s="89" t="s">
        <v>138</v>
      </c>
      <c r="F35" s="115">
        <v>2</v>
      </c>
      <c r="G35" s="96">
        <v>237.6</v>
      </c>
      <c r="H35" s="91">
        <f t="shared" si="0"/>
        <v>172.17</v>
      </c>
      <c r="I35" s="92">
        <f t="shared" si="1"/>
        <v>475.2</v>
      </c>
      <c r="J35" s="107"/>
      <c r="K35" s="90">
        <f t="shared" si="2"/>
        <v>2</v>
      </c>
      <c r="L35" s="91">
        <f t="shared" si="3"/>
        <v>166.32</v>
      </c>
      <c r="M35" s="91">
        <f t="shared" si="4"/>
        <v>332.64</v>
      </c>
      <c r="N35" s="116">
        <v>-0.2</v>
      </c>
      <c r="O35" s="95"/>
      <c r="P35" s="117"/>
      <c r="Q35" s="96"/>
      <c r="R35" s="96">
        <f t="shared" si="5"/>
        <v>0</v>
      </c>
      <c r="S35" s="96">
        <f t="shared" si="6"/>
        <v>71.28</v>
      </c>
      <c r="T35" s="96">
        <f t="shared" si="7"/>
        <v>142.56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194</v>
      </c>
      <c r="C36" s="101" t="s">
        <v>195</v>
      </c>
      <c r="D36" s="88"/>
      <c r="E36" s="102" t="s">
        <v>138</v>
      </c>
      <c r="F36" s="103">
        <v>40</v>
      </c>
      <c r="G36" s="104">
        <v>3.79</v>
      </c>
      <c r="H36" s="105">
        <f t="shared" si="0"/>
        <v>2.75</v>
      </c>
      <c r="I36" s="106">
        <f t="shared" si="1"/>
        <v>151.6</v>
      </c>
      <c r="J36" s="107"/>
      <c r="K36" s="108">
        <f t="shared" si="2"/>
        <v>40</v>
      </c>
      <c r="L36" s="105">
        <f t="shared" si="3"/>
        <v>2.65</v>
      </c>
      <c r="M36" s="105">
        <f t="shared" si="4"/>
        <v>106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1.1399999999999999</v>
      </c>
      <c r="T36" s="111">
        <f t="shared" si="7"/>
        <v>45.6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 t="s">
        <v>196</v>
      </c>
      <c r="C37" s="114" t="s">
        <v>197</v>
      </c>
      <c r="D37" s="88"/>
      <c r="E37" s="89" t="s">
        <v>138</v>
      </c>
      <c r="F37" s="115">
        <v>40</v>
      </c>
      <c r="G37" s="96">
        <v>3.53</v>
      </c>
      <c r="H37" s="91">
        <f t="shared" si="0"/>
        <v>2.56</v>
      </c>
      <c r="I37" s="92">
        <f t="shared" si="1"/>
        <v>141.19999999999999</v>
      </c>
      <c r="J37" s="107"/>
      <c r="K37" s="90">
        <f t="shared" si="2"/>
        <v>40</v>
      </c>
      <c r="L37" s="91">
        <f t="shared" si="3"/>
        <v>2.4700000000000002</v>
      </c>
      <c r="M37" s="91">
        <f t="shared" si="4"/>
        <v>98.8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1.06</v>
      </c>
      <c r="T37" s="96">
        <f t="shared" si="7"/>
        <v>42.4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198</v>
      </c>
      <c r="C38" s="101" t="s">
        <v>160</v>
      </c>
      <c r="D38" s="88"/>
      <c r="E38" s="102" t="s">
        <v>138</v>
      </c>
      <c r="F38" s="103">
        <v>3</v>
      </c>
      <c r="G38" s="104">
        <v>955.59</v>
      </c>
      <c r="H38" s="105">
        <f t="shared" si="0"/>
        <v>692.46</v>
      </c>
      <c r="I38" s="106">
        <f t="shared" si="1"/>
        <v>2866.77</v>
      </c>
      <c r="J38" s="107"/>
      <c r="K38" s="108">
        <f t="shared" si="2"/>
        <v>3</v>
      </c>
      <c r="L38" s="105">
        <f t="shared" si="3"/>
        <v>668.91</v>
      </c>
      <c r="M38" s="105">
        <f t="shared" si="4"/>
        <v>2006.73</v>
      </c>
      <c r="N38" s="109">
        <v>-0.2</v>
      </c>
      <c r="O38" s="95"/>
      <c r="P38" s="100"/>
      <c r="Q38" s="104"/>
      <c r="R38" s="110">
        <f t="shared" si="5"/>
        <v>0</v>
      </c>
      <c r="S38" s="111">
        <f t="shared" si="6"/>
        <v>286.68</v>
      </c>
      <c r="T38" s="111">
        <f t="shared" si="7"/>
        <v>860.04</v>
      </c>
      <c r="U38" s="112">
        <f t="shared" si="8"/>
        <v>0</v>
      </c>
      <c r="V38" s="112">
        <f t="shared" si="9"/>
        <v>1</v>
      </c>
      <c r="W38" s="113"/>
    </row>
    <row r="39" spans="2:23" ht="15.75" customHeight="1">
      <c r="B39" s="86" t="s">
        <v>199</v>
      </c>
      <c r="C39" s="114" t="s">
        <v>162</v>
      </c>
      <c r="D39" s="88"/>
      <c r="E39" s="89" t="s">
        <v>138</v>
      </c>
      <c r="F39" s="115">
        <v>3</v>
      </c>
      <c r="G39" s="96">
        <v>121.65</v>
      </c>
      <c r="H39" s="91">
        <f t="shared" si="0"/>
        <v>88.15</v>
      </c>
      <c r="I39" s="92">
        <f t="shared" si="1"/>
        <v>364.95</v>
      </c>
      <c r="J39" s="107"/>
      <c r="K39" s="90">
        <f t="shared" si="2"/>
        <v>3</v>
      </c>
      <c r="L39" s="91">
        <f t="shared" si="3"/>
        <v>85.16</v>
      </c>
      <c r="M39" s="91">
        <f t="shared" si="4"/>
        <v>255.48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36.49</v>
      </c>
      <c r="T39" s="96">
        <f t="shared" si="7"/>
        <v>109.47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200</v>
      </c>
      <c r="C40" s="101" t="s">
        <v>201</v>
      </c>
      <c r="D40" s="88"/>
      <c r="E40" s="102" t="s">
        <v>138</v>
      </c>
      <c r="F40" s="103">
        <v>3</v>
      </c>
      <c r="G40" s="104">
        <v>18.84</v>
      </c>
      <c r="H40" s="105">
        <f t="shared" si="0"/>
        <v>13.65</v>
      </c>
      <c r="I40" s="106">
        <f t="shared" si="1"/>
        <v>56.52</v>
      </c>
      <c r="J40" s="107"/>
      <c r="K40" s="108">
        <f t="shared" si="2"/>
        <v>3</v>
      </c>
      <c r="L40" s="105">
        <f t="shared" si="3"/>
        <v>13.19</v>
      </c>
      <c r="M40" s="105">
        <f t="shared" si="4"/>
        <v>39.57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5.65</v>
      </c>
      <c r="T40" s="111">
        <f t="shared" si="7"/>
        <v>16.95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/>
      <c r="C41" s="114"/>
      <c r="D41" s="88"/>
      <c r="E41" s="89"/>
      <c r="F41" s="115"/>
      <c r="G41" s="96"/>
      <c r="H41" s="91">
        <f t="shared" si="0"/>
        <v>0</v>
      </c>
      <c r="I41" s="92">
        <f t="shared" si="1"/>
        <v>0</v>
      </c>
      <c r="J41" s="107"/>
      <c r="K41" s="90">
        <f t="shared" si="2"/>
        <v>0</v>
      </c>
      <c r="L41" s="91">
        <f t="shared" si="3"/>
        <v>0</v>
      </c>
      <c r="M41" s="91">
        <f t="shared" si="4"/>
        <v>0</v>
      </c>
      <c r="N41" s="116"/>
      <c r="O41" s="95"/>
      <c r="P41" s="117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>
        <f t="shared" si="0"/>
        <v>0</v>
      </c>
      <c r="I42" s="106">
        <f t="shared" si="1"/>
        <v>0</v>
      </c>
      <c r="J42" s="107"/>
      <c r="K42" s="108">
        <f t="shared" si="2"/>
        <v>0</v>
      </c>
      <c r="L42" s="105">
        <f t="shared" si="3"/>
        <v>0</v>
      </c>
      <c r="M42" s="105">
        <f t="shared" si="4"/>
        <v>0</v>
      </c>
      <c r="N42" s="109"/>
      <c r="O42" s="95"/>
      <c r="P42" s="100"/>
      <c r="Q42" s="104"/>
      <c r="R42" s="110">
        <f t="shared" si="5"/>
        <v>0</v>
      </c>
      <c r="S42" s="111">
        <f t="shared" si="6"/>
        <v>0</v>
      </c>
      <c r="T42" s="111">
        <f t="shared" si="7"/>
        <v>0</v>
      </c>
      <c r="U42" s="112">
        <f t="shared" si="8"/>
        <v>0</v>
      </c>
      <c r="V42" s="112">
        <f t="shared" si="9"/>
        <v>0</v>
      </c>
      <c r="W42" s="113"/>
    </row>
    <row r="43" spans="2:23" ht="15.75" customHeight="1">
      <c r="B43" s="86"/>
      <c r="C43" s="114"/>
      <c r="D43" s="88"/>
      <c r="E43" s="89"/>
      <c r="F43" s="115"/>
      <c r="G43" s="96"/>
      <c r="H43" s="91">
        <f t="shared" si="0"/>
        <v>0</v>
      </c>
      <c r="I43" s="92">
        <f t="shared" si="1"/>
        <v>0</v>
      </c>
      <c r="J43" s="107"/>
      <c r="K43" s="90">
        <f t="shared" si="2"/>
        <v>0</v>
      </c>
      <c r="L43" s="91">
        <f t="shared" si="3"/>
        <v>0</v>
      </c>
      <c r="M43" s="91">
        <f t="shared" si="4"/>
        <v>0</v>
      </c>
      <c r="N43" s="116"/>
      <c r="O43" s="95"/>
      <c r="P43" s="117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118</v>
      </c>
      <c r="G50" s="123">
        <f t="shared" si="10"/>
        <v>25501.500000000004</v>
      </c>
      <c r="H50" s="124">
        <f t="shared" si="10"/>
        <v>18479.36</v>
      </c>
      <c r="I50" s="125">
        <f t="shared" si="10"/>
        <v>65035.089999999982</v>
      </c>
      <c r="J50" s="126"/>
      <c r="K50" s="127">
        <f t="shared" ref="K50:M50" si="11">SUM(K19:K49)</f>
        <v>118</v>
      </c>
      <c r="L50" s="124">
        <f t="shared" si="11"/>
        <v>13505.5</v>
      </c>
      <c r="M50" s="125">
        <f t="shared" si="11"/>
        <v>35968.170000000013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11996</v>
      </c>
      <c r="T50" s="125">
        <f t="shared" si="12"/>
        <v>29066.920000000006</v>
      </c>
      <c r="U50" s="130"/>
      <c r="V50" s="130"/>
      <c r="W50" s="131"/>
    </row>
  </sheetData>
  <mergeCells count="89">
    <mergeCell ref="P1:R1"/>
    <mergeCell ref="P2:R2"/>
    <mergeCell ref="P3:R3"/>
    <mergeCell ref="P4:R4"/>
    <mergeCell ref="P5:R5"/>
    <mergeCell ref="D8:F8"/>
    <mergeCell ref="G8:H8"/>
    <mergeCell ref="I8:K8"/>
    <mergeCell ref="M8:N8"/>
    <mergeCell ref="D9:F9"/>
    <mergeCell ref="G9:H9"/>
    <mergeCell ref="M9:N9"/>
    <mergeCell ref="U6:V6"/>
    <mergeCell ref="U7:V7"/>
    <mergeCell ref="S2:T2"/>
    <mergeCell ref="U2:V2"/>
    <mergeCell ref="S3:T3"/>
    <mergeCell ref="U3:V3"/>
    <mergeCell ref="S4:T4"/>
    <mergeCell ref="U4:V4"/>
    <mergeCell ref="U5:V5"/>
    <mergeCell ref="M3:N3"/>
    <mergeCell ref="M4:N4"/>
    <mergeCell ref="S5:T5"/>
    <mergeCell ref="S6:T6"/>
    <mergeCell ref="S7:T7"/>
    <mergeCell ref="P6:R6"/>
    <mergeCell ref="P7:R7"/>
    <mergeCell ref="P12:V14"/>
    <mergeCell ref="P16:V16"/>
    <mergeCell ref="P17:P18"/>
    <mergeCell ref="R18:V18"/>
    <mergeCell ref="B1:C1"/>
    <mergeCell ref="D1:H1"/>
    <mergeCell ref="I1:L1"/>
    <mergeCell ref="M1:O1"/>
    <mergeCell ref="S1:W1"/>
    <mergeCell ref="D2:F2"/>
    <mergeCell ref="M2:N2"/>
    <mergeCell ref="G2:H2"/>
    <mergeCell ref="I2:K2"/>
    <mergeCell ref="D3:F3"/>
    <mergeCell ref="G3:H3"/>
    <mergeCell ref="I3:K3"/>
    <mergeCell ref="V9:V11"/>
    <mergeCell ref="W9:W11"/>
    <mergeCell ref="P10:R10"/>
    <mergeCell ref="P9:R9"/>
    <mergeCell ref="P11:R11"/>
    <mergeCell ref="P8:R8"/>
    <mergeCell ref="M11:N11"/>
    <mergeCell ref="S9:S11"/>
    <mergeCell ref="T9:T11"/>
    <mergeCell ref="U9:U11"/>
    <mergeCell ref="D4:F4"/>
    <mergeCell ref="D5:F5"/>
    <mergeCell ref="G5:H5"/>
    <mergeCell ref="D6:F6"/>
    <mergeCell ref="G6:H6"/>
    <mergeCell ref="G4:H4"/>
    <mergeCell ref="B17:B18"/>
    <mergeCell ref="C17:C18"/>
    <mergeCell ref="E17:E18"/>
    <mergeCell ref="F17:F18"/>
    <mergeCell ref="K15:L16"/>
    <mergeCell ref="K17:K18"/>
    <mergeCell ref="G17:H17"/>
    <mergeCell ref="L18:M18"/>
    <mergeCell ref="I7:K7"/>
    <mergeCell ref="M7:N7"/>
    <mergeCell ref="G15:I15"/>
    <mergeCell ref="G16:I16"/>
    <mergeCell ref="B12:C16"/>
    <mergeCell ref="E12:F14"/>
    <mergeCell ref="G12:I13"/>
    <mergeCell ref="K12:N14"/>
    <mergeCell ref="G14:H14"/>
    <mergeCell ref="M15:M16"/>
    <mergeCell ref="N16:N18"/>
    <mergeCell ref="D10:F10"/>
    <mergeCell ref="G10:H10"/>
    <mergeCell ref="M10:N10"/>
    <mergeCell ref="D7:F7"/>
    <mergeCell ref="G7:H7"/>
    <mergeCell ref="I4:K4"/>
    <mergeCell ref="I5:K5"/>
    <mergeCell ref="M5:N5"/>
    <mergeCell ref="I6:K6"/>
    <mergeCell ref="M6:N6"/>
  </mergeCells>
  <conditionalFormatting sqref="U9:U11">
    <cfRule type="expression" dxfId="35" priority="1" stopIfTrue="1">
      <formula>$U$9&gt;100%</formula>
    </cfRule>
    <cfRule type="expression" dxfId="34" priority="2">
      <formula>$U$9&lt;50%</formula>
    </cfRule>
  </conditionalFormatting>
  <conditionalFormatting sqref="V9:V11">
    <cfRule type="expression" dxfId="33" priority="3">
      <formula>$V$9&lt;50%</formula>
    </cfRule>
    <cfRule type="expression" dxfId="32" priority="4">
      <formula>$V$9&gt;50%</formula>
    </cfRule>
  </conditionalFormatting>
  <dataValidations count="4">
    <dataValidation type="list" allowBlank="1" showErrorMessage="1" sqref="E19:E49" xr:uid="{00000000-0002-0000-0200-000000000000}">
      <formula1>$Z$19:$Z$30</formula1>
    </dataValidation>
    <dataValidation type="list" allowBlank="1" showErrorMessage="1" sqref="I14" xr:uid="{00000000-0002-0000-0200-000001000000}">
      <formula1>$Y$14:$Y$15</formula1>
    </dataValidation>
    <dataValidation type="list" allowBlank="1" showErrorMessage="1" sqref="J14" xr:uid="{00000000-0002-0000-0200-000002000000}">
      <formula1>$L$9</formula1>
    </dataValidation>
    <dataValidation type="list" allowBlank="1" showErrorMessage="1" sqref="Q15 G18 L18 Q18" xr:uid="{00000000-0002-0000-02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205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51233.1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2016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33799.689999999995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17433.410000000003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206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0.3402763057476515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207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17433.41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/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33799.689999999995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27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202</v>
      </c>
      <c r="C19" s="87" t="s">
        <v>169</v>
      </c>
      <c r="D19" s="88"/>
      <c r="E19" s="89">
        <v>500</v>
      </c>
      <c r="F19" s="90">
        <v>1</v>
      </c>
      <c r="G19" s="91">
        <v>30.81</v>
      </c>
      <c r="H19" s="91">
        <f t="shared" ref="H19:H49" si="0">ROUND(IF($G$18="USD $", G19*$F$16,G19*$E$16),2)</f>
        <v>22.33</v>
      </c>
      <c r="I19" s="92">
        <f t="shared" ref="I19:I49" si="1">ROUND(IF($I$18=$H$18,F19*H19,F19*G19),2)</f>
        <v>30.81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15.41</v>
      </c>
      <c r="M19" s="91">
        <f t="shared" ref="M19:M49" si="4">ROUND((K19*L19),2)</f>
        <v>15.41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15.4</v>
      </c>
      <c r="T19" s="96">
        <f t="shared" ref="T19:T49" si="7">ROUND(I19-M19,2)</f>
        <v>15.4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208</v>
      </c>
      <c r="C20" s="101" t="s">
        <v>115</v>
      </c>
      <c r="D20" s="88"/>
      <c r="E20" s="102">
        <v>500</v>
      </c>
      <c r="F20" s="103">
        <v>1</v>
      </c>
      <c r="G20" s="104">
        <v>43.54</v>
      </c>
      <c r="H20" s="105">
        <f t="shared" si="0"/>
        <v>31.55</v>
      </c>
      <c r="I20" s="106">
        <f t="shared" si="1"/>
        <v>43.54</v>
      </c>
      <c r="J20" s="107"/>
      <c r="K20" s="108">
        <f t="shared" si="2"/>
        <v>1</v>
      </c>
      <c r="L20" s="105">
        <f t="shared" si="3"/>
        <v>21.77</v>
      </c>
      <c r="M20" s="105">
        <f t="shared" si="4"/>
        <v>21.77</v>
      </c>
      <c r="N20" s="109"/>
      <c r="O20" s="95"/>
      <c r="P20" s="100"/>
      <c r="Q20" s="104"/>
      <c r="R20" s="110">
        <f t="shared" si="5"/>
        <v>0</v>
      </c>
      <c r="S20" s="111">
        <f t="shared" si="6"/>
        <v>21.77</v>
      </c>
      <c r="T20" s="111">
        <f t="shared" si="7"/>
        <v>21.77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203</v>
      </c>
      <c r="C21" s="114" t="s">
        <v>118</v>
      </c>
      <c r="D21" s="88"/>
      <c r="E21" s="89">
        <v>500</v>
      </c>
      <c r="F21" s="115">
        <v>1</v>
      </c>
      <c r="G21" s="96">
        <v>42.6</v>
      </c>
      <c r="H21" s="91">
        <f t="shared" si="0"/>
        <v>30.87</v>
      </c>
      <c r="I21" s="92">
        <f t="shared" si="1"/>
        <v>42.6</v>
      </c>
      <c r="J21" s="107"/>
      <c r="K21" s="90">
        <f t="shared" si="2"/>
        <v>1</v>
      </c>
      <c r="L21" s="91">
        <f t="shared" si="3"/>
        <v>21.3</v>
      </c>
      <c r="M21" s="91">
        <f t="shared" si="4"/>
        <v>21.3</v>
      </c>
      <c r="N21" s="116"/>
      <c r="O21" s="95"/>
      <c r="P21" s="117"/>
      <c r="Q21" s="96"/>
      <c r="R21" s="96">
        <f t="shared" si="5"/>
        <v>0</v>
      </c>
      <c r="S21" s="96">
        <f t="shared" si="6"/>
        <v>21.3</v>
      </c>
      <c r="T21" s="96">
        <f t="shared" si="7"/>
        <v>21.3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209</v>
      </c>
      <c r="C22" s="101" t="s">
        <v>174</v>
      </c>
      <c r="D22" s="88"/>
      <c r="E22" s="102">
        <v>1000</v>
      </c>
      <c r="F22" s="103">
        <v>1</v>
      </c>
      <c r="G22" s="104">
        <v>93.51</v>
      </c>
      <c r="H22" s="105">
        <f t="shared" si="0"/>
        <v>67.760000000000005</v>
      </c>
      <c r="I22" s="106">
        <f t="shared" si="1"/>
        <v>93.51</v>
      </c>
      <c r="J22" s="107"/>
      <c r="K22" s="108">
        <f t="shared" si="2"/>
        <v>1</v>
      </c>
      <c r="L22" s="105">
        <f t="shared" si="3"/>
        <v>46.76</v>
      </c>
      <c r="M22" s="105">
        <f t="shared" si="4"/>
        <v>46.76</v>
      </c>
      <c r="N22" s="109"/>
      <c r="O22" s="95"/>
      <c r="P22" s="100"/>
      <c r="Q22" s="104"/>
      <c r="R22" s="110">
        <f t="shared" si="5"/>
        <v>0</v>
      </c>
      <c r="S22" s="111">
        <f t="shared" si="6"/>
        <v>46.75</v>
      </c>
      <c r="T22" s="111">
        <f t="shared" si="7"/>
        <v>46.75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210</v>
      </c>
      <c r="C23" s="114" t="s">
        <v>211</v>
      </c>
      <c r="D23" s="88"/>
      <c r="E23" s="89">
        <v>1000</v>
      </c>
      <c r="F23" s="115">
        <v>1</v>
      </c>
      <c r="G23" s="96">
        <v>168.74</v>
      </c>
      <c r="H23" s="91">
        <f t="shared" si="0"/>
        <v>122.28</v>
      </c>
      <c r="I23" s="92">
        <f t="shared" si="1"/>
        <v>168.74</v>
      </c>
      <c r="J23" s="107"/>
      <c r="K23" s="90">
        <f t="shared" si="2"/>
        <v>1</v>
      </c>
      <c r="L23" s="91">
        <f t="shared" si="3"/>
        <v>84.37</v>
      </c>
      <c r="M23" s="91">
        <f t="shared" si="4"/>
        <v>84.37</v>
      </c>
      <c r="N23" s="116"/>
      <c r="O23" s="95"/>
      <c r="P23" s="117"/>
      <c r="Q23" s="96"/>
      <c r="R23" s="96">
        <f t="shared" si="5"/>
        <v>0</v>
      </c>
      <c r="S23" s="96">
        <f t="shared" si="6"/>
        <v>84.37</v>
      </c>
      <c r="T23" s="96">
        <f t="shared" si="7"/>
        <v>84.37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212</v>
      </c>
      <c r="C24" s="101" t="s">
        <v>128</v>
      </c>
      <c r="D24" s="88"/>
      <c r="E24" s="102">
        <v>2000</v>
      </c>
      <c r="F24" s="103">
        <v>1</v>
      </c>
      <c r="G24" s="104">
        <v>50.36</v>
      </c>
      <c r="H24" s="105">
        <f t="shared" si="0"/>
        <v>36.49</v>
      </c>
      <c r="I24" s="106">
        <f t="shared" si="1"/>
        <v>50.36</v>
      </c>
      <c r="J24" s="107"/>
      <c r="K24" s="108">
        <f t="shared" si="2"/>
        <v>1</v>
      </c>
      <c r="L24" s="105">
        <f t="shared" si="3"/>
        <v>30.22</v>
      </c>
      <c r="M24" s="105">
        <f t="shared" si="4"/>
        <v>30.22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20.14</v>
      </c>
      <c r="T24" s="111">
        <f t="shared" si="7"/>
        <v>20.14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213</v>
      </c>
      <c r="C25" s="114" t="s">
        <v>131</v>
      </c>
      <c r="D25" s="88"/>
      <c r="E25" s="89">
        <v>2000</v>
      </c>
      <c r="F25" s="115">
        <v>1</v>
      </c>
      <c r="G25" s="96">
        <v>38.56</v>
      </c>
      <c r="H25" s="91">
        <f t="shared" si="0"/>
        <v>27.94</v>
      </c>
      <c r="I25" s="92">
        <f t="shared" si="1"/>
        <v>38.56</v>
      </c>
      <c r="J25" s="107"/>
      <c r="K25" s="90">
        <f t="shared" si="2"/>
        <v>1</v>
      </c>
      <c r="L25" s="91">
        <f t="shared" si="3"/>
        <v>23.14</v>
      </c>
      <c r="M25" s="91">
        <f t="shared" si="4"/>
        <v>23.14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15.42</v>
      </c>
      <c r="T25" s="96">
        <f t="shared" si="7"/>
        <v>15.42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214</v>
      </c>
      <c r="C26" s="101" t="s">
        <v>215</v>
      </c>
      <c r="D26" s="88"/>
      <c r="E26" s="102" t="s">
        <v>138</v>
      </c>
      <c r="F26" s="103">
        <v>1</v>
      </c>
      <c r="G26" s="104">
        <v>6831.46</v>
      </c>
      <c r="H26" s="105">
        <f t="shared" si="0"/>
        <v>4950.33</v>
      </c>
      <c r="I26" s="106">
        <f t="shared" si="1"/>
        <v>6831.46</v>
      </c>
      <c r="J26" s="107"/>
      <c r="K26" s="108">
        <f t="shared" si="2"/>
        <v>1</v>
      </c>
      <c r="L26" s="105">
        <f t="shared" si="3"/>
        <v>4098.88</v>
      </c>
      <c r="M26" s="105">
        <f t="shared" si="4"/>
        <v>4098.88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2732.58</v>
      </c>
      <c r="T26" s="111">
        <f t="shared" si="7"/>
        <v>2732.58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216</v>
      </c>
      <c r="C27" s="114" t="s">
        <v>217</v>
      </c>
      <c r="D27" s="88"/>
      <c r="E27" s="89" t="s">
        <v>138</v>
      </c>
      <c r="F27" s="115">
        <v>1</v>
      </c>
      <c r="G27" s="96">
        <v>986.57</v>
      </c>
      <c r="H27" s="91">
        <f t="shared" si="0"/>
        <v>714.91</v>
      </c>
      <c r="I27" s="92">
        <f t="shared" si="1"/>
        <v>986.57</v>
      </c>
      <c r="J27" s="107"/>
      <c r="K27" s="90">
        <f t="shared" si="2"/>
        <v>1</v>
      </c>
      <c r="L27" s="91">
        <f t="shared" si="3"/>
        <v>591.94000000000005</v>
      </c>
      <c r="M27" s="91">
        <f t="shared" si="4"/>
        <v>591.94000000000005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394.63</v>
      </c>
      <c r="T27" s="96">
        <f t="shared" si="7"/>
        <v>394.63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218</v>
      </c>
      <c r="C28" s="101" t="s">
        <v>219</v>
      </c>
      <c r="D28" s="88"/>
      <c r="E28" s="102" t="s">
        <v>138</v>
      </c>
      <c r="F28" s="103">
        <v>1</v>
      </c>
      <c r="G28" s="104">
        <v>5457.07</v>
      </c>
      <c r="H28" s="105">
        <f t="shared" si="0"/>
        <v>3954.4</v>
      </c>
      <c r="I28" s="106">
        <f t="shared" si="1"/>
        <v>5457.07</v>
      </c>
      <c r="J28" s="107"/>
      <c r="K28" s="108">
        <f t="shared" si="2"/>
        <v>1</v>
      </c>
      <c r="L28" s="105">
        <f t="shared" si="3"/>
        <v>3274.24</v>
      </c>
      <c r="M28" s="105">
        <f t="shared" si="4"/>
        <v>3274.24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2182.83</v>
      </c>
      <c r="T28" s="111">
        <f t="shared" si="7"/>
        <v>2182.83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220</v>
      </c>
      <c r="C29" s="114" t="s">
        <v>221</v>
      </c>
      <c r="D29" s="88"/>
      <c r="E29" s="89" t="s">
        <v>138</v>
      </c>
      <c r="F29" s="115">
        <v>1</v>
      </c>
      <c r="G29" s="96">
        <v>3026.31</v>
      </c>
      <c r="H29" s="91">
        <f t="shared" si="0"/>
        <v>2192.98</v>
      </c>
      <c r="I29" s="92">
        <f t="shared" si="1"/>
        <v>3026.31</v>
      </c>
      <c r="J29" s="107"/>
      <c r="K29" s="90">
        <f t="shared" si="2"/>
        <v>1</v>
      </c>
      <c r="L29" s="91">
        <f t="shared" si="3"/>
        <v>1513.16</v>
      </c>
      <c r="M29" s="91">
        <f t="shared" si="4"/>
        <v>1513.16</v>
      </c>
      <c r="N29" s="116"/>
      <c r="O29" s="95"/>
      <c r="P29" s="117"/>
      <c r="Q29" s="96"/>
      <c r="R29" s="96">
        <f t="shared" si="5"/>
        <v>0</v>
      </c>
      <c r="S29" s="96">
        <f t="shared" si="6"/>
        <v>1513.15</v>
      </c>
      <c r="T29" s="96">
        <f t="shared" si="7"/>
        <v>1513.15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222</v>
      </c>
      <c r="C30" s="101" t="s">
        <v>183</v>
      </c>
      <c r="D30" s="88"/>
      <c r="E30" s="102" t="s">
        <v>138</v>
      </c>
      <c r="F30" s="103">
        <v>1</v>
      </c>
      <c r="G30" s="104">
        <v>230.01</v>
      </c>
      <c r="H30" s="105">
        <f t="shared" si="0"/>
        <v>166.67</v>
      </c>
      <c r="I30" s="106">
        <f t="shared" si="1"/>
        <v>230.01</v>
      </c>
      <c r="J30" s="107"/>
      <c r="K30" s="108">
        <f t="shared" si="2"/>
        <v>1</v>
      </c>
      <c r="L30" s="105">
        <f t="shared" si="3"/>
        <v>115.01</v>
      </c>
      <c r="M30" s="105">
        <f t="shared" si="4"/>
        <v>115.01</v>
      </c>
      <c r="N30" s="109"/>
      <c r="O30" s="95"/>
      <c r="P30" s="100"/>
      <c r="Q30" s="104"/>
      <c r="R30" s="110">
        <f t="shared" si="5"/>
        <v>0</v>
      </c>
      <c r="S30" s="111">
        <f t="shared" si="6"/>
        <v>115</v>
      </c>
      <c r="T30" s="111">
        <f t="shared" si="7"/>
        <v>115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223</v>
      </c>
      <c r="C31" s="114" t="s">
        <v>224</v>
      </c>
      <c r="D31" s="88"/>
      <c r="E31" s="89" t="s">
        <v>138</v>
      </c>
      <c r="F31" s="115">
        <v>4</v>
      </c>
      <c r="G31" s="96">
        <v>1852.34</v>
      </c>
      <c r="H31" s="91">
        <f t="shared" si="0"/>
        <v>1342.28</v>
      </c>
      <c r="I31" s="92">
        <f t="shared" si="1"/>
        <v>7409.36</v>
      </c>
      <c r="J31" s="107"/>
      <c r="K31" s="90">
        <f t="shared" si="2"/>
        <v>4</v>
      </c>
      <c r="L31" s="91">
        <f t="shared" si="3"/>
        <v>1296.6400000000001</v>
      </c>
      <c r="M31" s="91">
        <f t="shared" si="4"/>
        <v>5186.5600000000004</v>
      </c>
      <c r="N31" s="116">
        <v>-0.2</v>
      </c>
      <c r="O31" s="95"/>
      <c r="P31" s="117"/>
      <c r="Q31" s="96"/>
      <c r="R31" s="96">
        <f t="shared" si="5"/>
        <v>0</v>
      </c>
      <c r="S31" s="96">
        <f t="shared" si="6"/>
        <v>555.70000000000005</v>
      </c>
      <c r="T31" s="96">
        <f t="shared" si="7"/>
        <v>2222.8000000000002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225</v>
      </c>
      <c r="C32" s="101" t="s">
        <v>226</v>
      </c>
      <c r="D32" s="88"/>
      <c r="E32" s="102">
        <v>4000</v>
      </c>
      <c r="F32" s="103">
        <v>1</v>
      </c>
      <c r="G32" s="104">
        <v>26290.3</v>
      </c>
      <c r="H32" s="105">
        <f t="shared" si="0"/>
        <v>19050.939999999999</v>
      </c>
      <c r="I32" s="106">
        <f t="shared" si="1"/>
        <v>26290.3</v>
      </c>
      <c r="J32" s="107"/>
      <c r="K32" s="108">
        <f t="shared" si="2"/>
        <v>1</v>
      </c>
      <c r="L32" s="105">
        <f t="shared" si="3"/>
        <v>18403.21</v>
      </c>
      <c r="M32" s="105">
        <f t="shared" si="4"/>
        <v>18403.21</v>
      </c>
      <c r="N32" s="109">
        <v>-0.2</v>
      </c>
      <c r="O32" s="95"/>
      <c r="P32" s="100"/>
      <c r="Q32" s="104"/>
      <c r="R32" s="110">
        <f t="shared" si="5"/>
        <v>0</v>
      </c>
      <c r="S32" s="111">
        <f t="shared" si="6"/>
        <v>7887.09</v>
      </c>
      <c r="T32" s="111">
        <f t="shared" si="7"/>
        <v>7887.09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/>
      <c r="C33" s="114" t="s">
        <v>227</v>
      </c>
      <c r="D33" s="88"/>
      <c r="E33" s="89"/>
      <c r="F33" s="115"/>
      <c r="G33" s="96"/>
      <c r="H33" s="91">
        <f t="shared" si="0"/>
        <v>0</v>
      </c>
      <c r="I33" s="92">
        <f t="shared" si="1"/>
        <v>0</v>
      </c>
      <c r="J33" s="107"/>
      <c r="K33" s="90">
        <f t="shared" si="2"/>
        <v>0</v>
      </c>
      <c r="L33" s="91">
        <f t="shared" si="3"/>
        <v>0</v>
      </c>
      <c r="M33" s="91">
        <f t="shared" si="4"/>
        <v>0</v>
      </c>
      <c r="N33" s="116"/>
      <c r="O33" s="95"/>
      <c r="P33" s="117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 t="s">
        <v>228</v>
      </c>
      <c r="C34" s="101" t="s">
        <v>229</v>
      </c>
      <c r="D34" s="88"/>
      <c r="E34" s="102" t="s">
        <v>138</v>
      </c>
      <c r="F34" s="103">
        <v>4</v>
      </c>
      <c r="G34" s="104">
        <v>31.5</v>
      </c>
      <c r="H34" s="105">
        <f t="shared" si="0"/>
        <v>22.83</v>
      </c>
      <c r="I34" s="106">
        <f t="shared" si="1"/>
        <v>126</v>
      </c>
      <c r="J34" s="107"/>
      <c r="K34" s="108">
        <f t="shared" si="2"/>
        <v>4</v>
      </c>
      <c r="L34" s="105">
        <f t="shared" si="3"/>
        <v>22.05</v>
      </c>
      <c r="M34" s="105">
        <f t="shared" si="4"/>
        <v>88.2</v>
      </c>
      <c r="N34" s="109">
        <v>-0.2</v>
      </c>
      <c r="O34" s="95"/>
      <c r="P34" s="100"/>
      <c r="Q34" s="104"/>
      <c r="R34" s="110">
        <f t="shared" si="5"/>
        <v>0</v>
      </c>
      <c r="S34" s="111">
        <f t="shared" si="6"/>
        <v>9.4499999999999993</v>
      </c>
      <c r="T34" s="111">
        <f t="shared" si="7"/>
        <v>37.799999999999997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230</v>
      </c>
      <c r="C35" s="114" t="s">
        <v>231</v>
      </c>
      <c r="D35" s="88"/>
      <c r="E35" s="89" t="s">
        <v>138</v>
      </c>
      <c r="F35" s="115">
        <v>1</v>
      </c>
      <c r="G35" s="96">
        <v>120.75</v>
      </c>
      <c r="H35" s="91">
        <f t="shared" si="0"/>
        <v>87.5</v>
      </c>
      <c r="I35" s="92">
        <f t="shared" si="1"/>
        <v>120.75</v>
      </c>
      <c r="J35" s="107"/>
      <c r="K35" s="90">
        <f t="shared" si="2"/>
        <v>1</v>
      </c>
      <c r="L35" s="91">
        <f t="shared" si="3"/>
        <v>84.53</v>
      </c>
      <c r="M35" s="91">
        <f t="shared" si="4"/>
        <v>84.53</v>
      </c>
      <c r="N35" s="116">
        <v>-0.2</v>
      </c>
      <c r="O35" s="95"/>
      <c r="P35" s="117"/>
      <c r="Q35" s="96"/>
      <c r="R35" s="96">
        <f t="shared" si="5"/>
        <v>0</v>
      </c>
      <c r="S35" s="96">
        <f t="shared" si="6"/>
        <v>36.22</v>
      </c>
      <c r="T35" s="96">
        <f t="shared" si="7"/>
        <v>36.22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232</v>
      </c>
      <c r="C36" s="101" t="s">
        <v>233</v>
      </c>
      <c r="D36" s="88"/>
      <c r="E36" s="102" t="s">
        <v>138</v>
      </c>
      <c r="F36" s="103">
        <v>4</v>
      </c>
      <c r="G36" s="104">
        <v>38.090000000000003</v>
      </c>
      <c r="H36" s="105">
        <f t="shared" si="0"/>
        <v>27.6</v>
      </c>
      <c r="I36" s="106">
        <f t="shared" si="1"/>
        <v>152.36000000000001</v>
      </c>
      <c r="J36" s="107"/>
      <c r="K36" s="108">
        <f t="shared" si="2"/>
        <v>4</v>
      </c>
      <c r="L36" s="105">
        <f t="shared" si="3"/>
        <v>26.66</v>
      </c>
      <c r="M36" s="105">
        <f t="shared" si="4"/>
        <v>106.64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11.43</v>
      </c>
      <c r="T36" s="111">
        <f t="shared" si="7"/>
        <v>45.72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 t="s">
        <v>234</v>
      </c>
      <c r="C37" s="114" t="s">
        <v>231</v>
      </c>
      <c r="D37" s="88"/>
      <c r="E37" s="89" t="s">
        <v>138</v>
      </c>
      <c r="F37" s="115">
        <v>1</v>
      </c>
      <c r="G37" s="96">
        <v>134.79</v>
      </c>
      <c r="H37" s="91">
        <f t="shared" si="0"/>
        <v>97.67</v>
      </c>
      <c r="I37" s="92">
        <f t="shared" si="1"/>
        <v>134.79</v>
      </c>
      <c r="J37" s="107"/>
      <c r="K37" s="90">
        <f t="shared" si="2"/>
        <v>1</v>
      </c>
      <c r="L37" s="91">
        <f t="shared" si="3"/>
        <v>94.35</v>
      </c>
      <c r="M37" s="91">
        <f t="shared" si="4"/>
        <v>94.35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40.44</v>
      </c>
      <c r="T37" s="96">
        <f t="shared" si="7"/>
        <v>40.44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>
        <f t="shared" si="0"/>
        <v>0</v>
      </c>
      <c r="I38" s="106">
        <f t="shared" si="1"/>
        <v>0</v>
      </c>
      <c r="J38" s="107"/>
      <c r="K38" s="108">
        <f t="shared" si="2"/>
        <v>0</v>
      </c>
      <c r="L38" s="105">
        <f t="shared" si="3"/>
        <v>0</v>
      </c>
      <c r="M38" s="105">
        <f t="shared" si="4"/>
        <v>0</v>
      </c>
      <c r="N38" s="109"/>
      <c r="O38" s="95"/>
      <c r="P38" s="100"/>
      <c r="Q38" s="104"/>
      <c r="R38" s="110">
        <f t="shared" si="5"/>
        <v>0</v>
      </c>
      <c r="S38" s="111">
        <f t="shared" si="6"/>
        <v>0</v>
      </c>
      <c r="T38" s="111">
        <f t="shared" si="7"/>
        <v>0</v>
      </c>
      <c r="U38" s="112">
        <f t="shared" si="8"/>
        <v>0</v>
      </c>
      <c r="V38" s="112">
        <f t="shared" si="9"/>
        <v>0</v>
      </c>
      <c r="W38" s="113"/>
    </row>
    <row r="39" spans="2:23" ht="15.75" customHeight="1">
      <c r="B39" s="86"/>
      <c r="C39" s="114"/>
      <c r="D39" s="88"/>
      <c r="E39" s="89"/>
      <c r="F39" s="115"/>
      <c r="G39" s="96"/>
      <c r="H39" s="91">
        <f t="shared" si="0"/>
        <v>0</v>
      </c>
      <c r="I39" s="92">
        <f t="shared" si="1"/>
        <v>0</v>
      </c>
      <c r="J39" s="107"/>
      <c r="K39" s="90">
        <f t="shared" si="2"/>
        <v>0</v>
      </c>
      <c r="L39" s="91">
        <f t="shared" si="3"/>
        <v>0</v>
      </c>
      <c r="M39" s="91">
        <f t="shared" si="4"/>
        <v>0</v>
      </c>
      <c r="N39" s="116"/>
      <c r="O39" s="95"/>
      <c r="P39" s="117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>
        <f t="shared" si="0"/>
        <v>0</v>
      </c>
      <c r="I40" s="106">
        <f t="shared" si="1"/>
        <v>0</v>
      </c>
      <c r="J40" s="107"/>
      <c r="K40" s="108">
        <f t="shared" si="2"/>
        <v>0</v>
      </c>
      <c r="L40" s="105">
        <f t="shared" si="3"/>
        <v>0</v>
      </c>
      <c r="M40" s="105">
        <f t="shared" si="4"/>
        <v>0</v>
      </c>
      <c r="N40" s="109"/>
      <c r="O40" s="95"/>
      <c r="P40" s="100"/>
      <c r="Q40" s="104"/>
      <c r="R40" s="110">
        <f t="shared" si="5"/>
        <v>0</v>
      </c>
      <c r="S40" s="111">
        <f t="shared" si="6"/>
        <v>0</v>
      </c>
      <c r="T40" s="111">
        <f t="shared" si="7"/>
        <v>0</v>
      </c>
      <c r="U40" s="112">
        <f t="shared" si="8"/>
        <v>0</v>
      </c>
      <c r="V40" s="112">
        <f t="shared" si="9"/>
        <v>0</v>
      </c>
      <c r="W40" s="113"/>
    </row>
    <row r="41" spans="2:23" ht="15.75" customHeight="1">
      <c r="B41" s="86"/>
      <c r="C41" s="114"/>
      <c r="D41" s="88"/>
      <c r="E41" s="89"/>
      <c r="F41" s="115"/>
      <c r="G41" s="96"/>
      <c r="H41" s="91">
        <f t="shared" si="0"/>
        <v>0</v>
      </c>
      <c r="I41" s="92">
        <f t="shared" si="1"/>
        <v>0</v>
      </c>
      <c r="J41" s="107"/>
      <c r="K41" s="90">
        <f t="shared" si="2"/>
        <v>0</v>
      </c>
      <c r="L41" s="91">
        <f t="shared" si="3"/>
        <v>0</v>
      </c>
      <c r="M41" s="91">
        <f t="shared" si="4"/>
        <v>0</v>
      </c>
      <c r="N41" s="116"/>
      <c r="O41" s="95"/>
      <c r="P41" s="117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>
        <f t="shared" si="0"/>
        <v>0</v>
      </c>
      <c r="I42" s="106">
        <f t="shared" si="1"/>
        <v>0</v>
      </c>
      <c r="J42" s="107"/>
      <c r="K42" s="108">
        <f t="shared" si="2"/>
        <v>0</v>
      </c>
      <c r="L42" s="105">
        <f t="shared" si="3"/>
        <v>0</v>
      </c>
      <c r="M42" s="105">
        <f t="shared" si="4"/>
        <v>0</v>
      </c>
      <c r="N42" s="109"/>
      <c r="O42" s="95"/>
      <c r="P42" s="100"/>
      <c r="Q42" s="104"/>
      <c r="R42" s="110">
        <f t="shared" si="5"/>
        <v>0</v>
      </c>
      <c r="S42" s="111">
        <f t="shared" si="6"/>
        <v>0</v>
      </c>
      <c r="T42" s="111">
        <f t="shared" si="7"/>
        <v>0</v>
      </c>
      <c r="U42" s="112">
        <f t="shared" si="8"/>
        <v>0</v>
      </c>
      <c r="V42" s="112">
        <f t="shared" si="9"/>
        <v>0</v>
      </c>
      <c r="W42" s="113"/>
    </row>
    <row r="43" spans="2:23" ht="15.75" customHeight="1">
      <c r="B43" s="86"/>
      <c r="C43" s="114"/>
      <c r="D43" s="88"/>
      <c r="E43" s="89"/>
      <c r="F43" s="115"/>
      <c r="G43" s="96"/>
      <c r="H43" s="91">
        <f t="shared" si="0"/>
        <v>0</v>
      </c>
      <c r="I43" s="92">
        <f t="shared" si="1"/>
        <v>0</v>
      </c>
      <c r="J43" s="107"/>
      <c r="K43" s="90">
        <f t="shared" si="2"/>
        <v>0</v>
      </c>
      <c r="L43" s="91">
        <f t="shared" si="3"/>
        <v>0</v>
      </c>
      <c r="M43" s="91">
        <f t="shared" si="4"/>
        <v>0</v>
      </c>
      <c r="N43" s="116"/>
      <c r="O43" s="95"/>
      <c r="P43" s="117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27</v>
      </c>
      <c r="G50" s="123">
        <f t="shared" si="10"/>
        <v>45467.30999999999</v>
      </c>
      <c r="H50" s="124">
        <f t="shared" si="10"/>
        <v>32947.329999999994</v>
      </c>
      <c r="I50" s="125">
        <f t="shared" si="10"/>
        <v>51233.1</v>
      </c>
      <c r="J50" s="126"/>
      <c r="K50" s="127">
        <f t="shared" ref="K50:M50" si="11">SUM(K19:K49)</f>
        <v>27</v>
      </c>
      <c r="L50" s="124">
        <f t="shared" si="11"/>
        <v>29763.639999999996</v>
      </c>
      <c r="M50" s="125">
        <f t="shared" si="11"/>
        <v>33799.689999999995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15703.670000000002</v>
      </c>
      <c r="T50" s="125">
        <f t="shared" si="12"/>
        <v>17433.41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31" priority="1" stopIfTrue="1">
      <formula>$U$9&gt;100%</formula>
    </cfRule>
    <cfRule type="expression" dxfId="30" priority="2">
      <formula>$U$9&lt;50%</formula>
    </cfRule>
  </conditionalFormatting>
  <conditionalFormatting sqref="V9:V11">
    <cfRule type="expression" dxfId="29" priority="3">
      <formula>$V$9&lt;50%</formula>
    </cfRule>
    <cfRule type="expression" dxfId="28" priority="4">
      <formula>$V$9&gt;50%</formula>
    </cfRule>
  </conditionalFormatting>
  <dataValidations count="4">
    <dataValidation type="list" allowBlank="1" showErrorMessage="1" sqref="E19:E49" xr:uid="{00000000-0002-0000-0400-000000000000}">
      <formula1>$Z$19:$Z$30</formula1>
    </dataValidation>
    <dataValidation type="list" allowBlank="1" showErrorMessage="1" sqref="I14" xr:uid="{00000000-0002-0000-0400-000001000000}">
      <formula1>$Y$14:$Y$15</formula1>
    </dataValidation>
    <dataValidation type="list" allowBlank="1" showErrorMessage="1" sqref="J14" xr:uid="{00000000-0002-0000-0400-000002000000}">
      <formula1>$L$9</formula1>
    </dataValidation>
    <dataValidation type="list" allowBlank="1" showErrorMessage="1" sqref="Q15 G18 L18 Q18" xr:uid="{00000000-0002-0000-04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267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78380.569999999992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2016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51226.07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27154.499999999993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235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0.34644427821844109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268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27154.5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233" t="s">
        <v>269</v>
      </c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51226.07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29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236</v>
      </c>
      <c r="C19" s="87" t="s">
        <v>169</v>
      </c>
      <c r="D19" s="88"/>
      <c r="E19" s="89">
        <v>500</v>
      </c>
      <c r="F19" s="90">
        <v>1</v>
      </c>
      <c r="G19" s="91">
        <v>33.43</v>
      </c>
      <c r="H19" s="91">
        <f t="shared" ref="H19:H49" si="0">ROUND(IF($G$18="USD $", G19*$F$16,G19*$E$16),2)</f>
        <v>24.22</v>
      </c>
      <c r="I19" s="92">
        <f t="shared" ref="I19:I49" si="1">ROUND(IF($I$18=$H$18,F19*H19,F19*G19),2)</f>
        <v>33.43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16.72</v>
      </c>
      <c r="M19" s="91">
        <f t="shared" ref="M19:M49" si="4">ROUND((K19*L19),2)</f>
        <v>16.72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16.71</v>
      </c>
      <c r="T19" s="96">
        <f t="shared" ref="T19:T49" si="7">ROUND(I19-M19,2)</f>
        <v>16.71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237</v>
      </c>
      <c r="C20" s="101" t="s">
        <v>118</v>
      </c>
      <c r="D20" s="88"/>
      <c r="E20" s="102">
        <v>500</v>
      </c>
      <c r="F20" s="103">
        <v>1</v>
      </c>
      <c r="G20" s="104">
        <v>39.28</v>
      </c>
      <c r="H20" s="105">
        <f t="shared" si="0"/>
        <v>28.46</v>
      </c>
      <c r="I20" s="106">
        <f t="shared" si="1"/>
        <v>39.28</v>
      </c>
      <c r="J20" s="107"/>
      <c r="K20" s="108">
        <f t="shared" si="2"/>
        <v>1</v>
      </c>
      <c r="L20" s="105">
        <f t="shared" si="3"/>
        <v>19.64</v>
      </c>
      <c r="M20" s="105">
        <f t="shared" si="4"/>
        <v>19.64</v>
      </c>
      <c r="N20" s="109"/>
      <c r="O20" s="95"/>
      <c r="P20" s="100"/>
      <c r="Q20" s="104"/>
      <c r="R20" s="110">
        <f t="shared" si="5"/>
        <v>0</v>
      </c>
      <c r="S20" s="111">
        <f t="shared" si="6"/>
        <v>19.64</v>
      </c>
      <c r="T20" s="111">
        <f t="shared" si="7"/>
        <v>19.64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238</v>
      </c>
      <c r="C21" s="114" t="s">
        <v>115</v>
      </c>
      <c r="D21" s="88"/>
      <c r="E21" s="89">
        <v>500</v>
      </c>
      <c r="F21" s="115">
        <v>1</v>
      </c>
      <c r="G21" s="96">
        <v>59.73</v>
      </c>
      <c r="H21" s="91">
        <f t="shared" si="0"/>
        <v>43.28</v>
      </c>
      <c r="I21" s="92">
        <f t="shared" si="1"/>
        <v>59.73</v>
      </c>
      <c r="J21" s="107"/>
      <c r="K21" s="90">
        <f t="shared" si="2"/>
        <v>1</v>
      </c>
      <c r="L21" s="91">
        <f t="shared" si="3"/>
        <v>29.87</v>
      </c>
      <c r="M21" s="91">
        <f t="shared" si="4"/>
        <v>29.87</v>
      </c>
      <c r="N21" s="116"/>
      <c r="O21" s="95"/>
      <c r="P21" s="117"/>
      <c r="Q21" s="96"/>
      <c r="R21" s="96">
        <f t="shared" si="5"/>
        <v>0</v>
      </c>
      <c r="S21" s="96">
        <f t="shared" si="6"/>
        <v>29.86</v>
      </c>
      <c r="T21" s="96">
        <f t="shared" si="7"/>
        <v>29.86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239</v>
      </c>
      <c r="C22" s="101" t="s">
        <v>121</v>
      </c>
      <c r="D22" s="88"/>
      <c r="E22" s="102">
        <v>1000</v>
      </c>
      <c r="F22" s="103">
        <v>1</v>
      </c>
      <c r="G22" s="104">
        <v>80.7</v>
      </c>
      <c r="H22" s="105">
        <f t="shared" si="0"/>
        <v>58.48</v>
      </c>
      <c r="I22" s="106">
        <f t="shared" si="1"/>
        <v>80.7</v>
      </c>
      <c r="J22" s="107"/>
      <c r="K22" s="108">
        <f t="shared" si="2"/>
        <v>1</v>
      </c>
      <c r="L22" s="105">
        <f t="shared" si="3"/>
        <v>40.35</v>
      </c>
      <c r="M22" s="105">
        <f t="shared" si="4"/>
        <v>40.35</v>
      </c>
      <c r="N22" s="109"/>
      <c r="O22" s="95"/>
      <c r="P22" s="100"/>
      <c r="Q22" s="104"/>
      <c r="R22" s="110">
        <f t="shared" si="5"/>
        <v>0</v>
      </c>
      <c r="S22" s="111">
        <f t="shared" si="6"/>
        <v>40.35</v>
      </c>
      <c r="T22" s="111">
        <f t="shared" si="7"/>
        <v>40.35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240</v>
      </c>
      <c r="C23" s="114" t="s">
        <v>121</v>
      </c>
      <c r="D23" s="88"/>
      <c r="E23" s="89">
        <v>1000</v>
      </c>
      <c r="F23" s="115">
        <v>1</v>
      </c>
      <c r="G23" s="96">
        <v>173.42</v>
      </c>
      <c r="H23" s="91">
        <f t="shared" si="0"/>
        <v>125.67</v>
      </c>
      <c r="I23" s="92">
        <f t="shared" si="1"/>
        <v>173.42</v>
      </c>
      <c r="J23" s="107"/>
      <c r="K23" s="90">
        <f t="shared" si="2"/>
        <v>1</v>
      </c>
      <c r="L23" s="91">
        <f t="shared" si="3"/>
        <v>86.71</v>
      </c>
      <c r="M23" s="91">
        <f t="shared" si="4"/>
        <v>86.71</v>
      </c>
      <c r="N23" s="116"/>
      <c r="O23" s="95"/>
      <c r="P23" s="117"/>
      <c r="Q23" s="96"/>
      <c r="R23" s="96">
        <f t="shared" si="5"/>
        <v>0</v>
      </c>
      <c r="S23" s="96">
        <f t="shared" si="6"/>
        <v>86.71</v>
      </c>
      <c r="T23" s="96">
        <f t="shared" si="7"/>
        <v>86.71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241</v>
      </c>
      <c r="C24" s="101" t="s">
        <v>121</v>
      </c>
      <c r="D24" s="88"/>
      <c r="E24" s="102">
        <v>1000</v>
      </c>
      <c r="F24" s="103">
        <v>1</v>
      </c>
      <c r="G24" s="104">
        <v>77.31</v>
      </c>
      <c r="H24" s="105">
        <f t="shared" si="0"/>
        <v>56.02</v>
      </c>
      <c r="I24" s="106">
        <f t="shared" si="1"/>
        <v>77.31</v>
      </c>
      <c r="J24" s="107"/>
      <c r="K24" s="108">
        <f t="shared" si="2"/>
        <v>1</v>
      </c>
      <c r="L24" s="105">
        <f t="shared" si="3"/>
        <v>38.659999999999997</v>
      </c>
      <c r="M24" s="105">
        <f t="shared" si="4"/>
        <v>38.659999999999997</v>
      </c>
      <c r="N24" s="109"/>
      <c r="O24" s="95"/>
      <c r="P24" s="100"/>
      <c r="Q24" s="104"/>
      <c r="R24" s="110">
        <f t="shared" si="5"/>
        <v>0</v>
      </c>
      <c r="S24" s="111">
        <f t="shared" si="6"/>
        <v>38.65</v>
      </c>
      <c r="T24" s="111">
        <f t="shared" si="7"/>
        <v>38.65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242</v>
      </c>
      <c r="C25" s="114" t="s">
        <v>128</v>
      </c>
      <c r="D25" s="88"/>
      <c r="E25" s="89">
        <v>2000</v>
      </c>
      <c r="F25" s="115">
        <v>1</v>
      </c>
      <c r="G25" s="96">
        <v>78.959999999999994</v>
      </c>
      <c r="H25" s="91">
        <f t="shared" si="0"/>
        <v>57.22</v>
      </c>
      <c r="I25" s="92">
        <f t="shared" si="1"/>
        <v>78.959999999999994</v>
      </c>
      <c r="J25" s="107"/>
      <c r="K25" s="90">
        <f t="shared" si="2"/>
        <v>1</v>
      </c>
      <c r="L25" s="91">
        <f t="shared" si="3"/>
        <v>47.38</v>
      </c>
      <c r="M25" s="91">
        <f t="shared" si="4"/>
        <v>47.38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31.58</v>
      </c>
      <c r="T25" s="96">
        <f t="shared" si="7"/>
        <v>31.58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243</v>
      </c>
      <c r="C26" s="101" t="s">
        <v>131</v>
      </c>
      <c r="D26" s="88"/>
      <c r="E26" s="102">
        <v>2000</v>
      </c>
      <c r="F26" s="103">
        <v>1</v>
      </c>
      <c r="G26" s="104">
        <v>62.82</v>
      </c>
      <c r="H26" s="105">
        <f t="shared" si="0"/>
        <v>45.52</v>
      </c>
      <c r="I26" s="106">
        <f t="shared" si="1"/>
        <v>62.82</v>
      </c>
      <c r="J26" s="107"/>
      <c r="K26" s="108">
        <f t="shared" si="2"/>
        <v>1</v>
      </c>
      <c r="L26" s="105">
        <f t="shared" si="3"/>
        <v>37.69</v>
      </c>
      <c r="M26" s="105">
        <f t="shared" si="4"/>
        <v>37.69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25.13</v>
      </c>
      <c r="T26" s="111">
        <f t="shared" si="7"/>
        <v>25.13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244</v>
      </c>
      <c r="C27" s="114" t="s">
        <v>134</v>
      </c>
      <c r="D27" s="88"/>
      <c r="E27" s="89">
        <v>2000</v>
      </c>
      <c r="F27" s="115">
        <v>1</v>
      </c>
      <c r="G27" s="96">
        <v>64.39</v>
      </c>
      <c r="H27" s="91">
        <f t="shared" si="0"/>
        <v>46.66</v>
      </c>
      <c r="I27" s="92">
        <f t="shared" si="1"/>
        <v>64.39</v>
      </c>
      <c r="J27" s="107"/>
      <c r="K27" s="90">
        <f t="shared" si="2"/>
        <v>1</v>
      </c>
      <c r="L27" s="91">
        <f t="shared" si="3"/>
        <v>38.630000000000003</v>
      </c>
      <c r="M27" s="91">
        <f t="shared" si="4"/>
        <v>38.630000000000003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25.76</v>
      </c>
      <c r="T27" s="96">
        <f t="shared" si="7"/>
        <v>25.76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245</v>
      </c>
      <c r="C28" s="101" t="s">
        <v>134</v>
      </c>
      <c r="D28" s="88"/>
      <c r="E28" s="102">
        <v>2000</v>
      </c>
      <c r="F28" s="103">
        <v>1</v>
      </c>
      <c r="G28" s="104">
        <v>71.5</v>
      </c>
      <c r="H28" s="105">
        <f t="shared" si="0"/>
        <v>51.81</v>
      </c>
      <c r="I28" s="106">
        <f t="shared" si="1"/>
        <v>71.5</v>
      </c>
      <c r="J28" s="107"/>
      <c r="K28" s="108">
        <f t="shared" si="2"/>
        <v>1</v>
      </c>
      <c r="L28" s="105">
        <f t="shared" si="3"/>
        <v>42.9</v>
      </c>
      <c r="M28" s="105">
        <f t="shared" si="4"/>
        <v>42.9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28.6</v>
      </c>
      <c r="T28" s="111">
        <f t="shared" si="7"/>
        <v>28.6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246</v>
      </c>
      <c r="C29" s="114" t="s">
        <v>247</v>
      </c>
      <c r="D29" s="88"/>
      <c r="E29" s="89" t="s">
        <v>138</v>
      </c>
      <c r="F29" s="115">
        <v>1</v>
      </c>
      <c r="G29" s="96">
        <v>1032.48</v>
      </c>
      <c r="H29" s="91">
        <f t="shared" si="0"/>
        <v>748.17</v>
      </c>
      <c r="I29" s="92">
        <f t="shared" si="1"/>
        <v>1032.48</v>
      </c>
      <c r="J29" s="107"/>
      <c r="K29" s="90">
        <f t="shared" si="2"/>
        <v>1</v>
      </c>
      <c r="L29" s="91">
        <f t="shared" si="3"/>
        <v>619.49</v>
      </c>
      <c r="M29" s="91">
        <f t="shared" si="4"/>
        <v>619.49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412.99</v>
      </c>
      <c r="T29" s="96">
        <f t="shared" si="7"/>
        <v>412.99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248</v>
      </c>
      <c r="C30" s="101" t="s">
        <v>249</v>
      </c>
      <c r="D30" s="88"/>
      <c r="E30" s="102" t="s">
        <v>138</v>
      </c>
      <c r="F30" s="103">
        <v>1</v>
      </c>
      <c r="G30" s="104">
        <v>8765</v>
      </c>
      <c r="H30" s="105">
        <f t="shared" si="0"/>
        <v>6351.45</v>
      </c>
      <c r="I30" s="106">
        <f t="shared" si="1"/>
        <v>8765</v>
      </c>
      <c r="J30" s="107"/>
      <c r="K30" s="108">
        <f t="shared" si="2"/>
        <v>1</v>
      </c>
      <c r="L30" s="105">
        <f t="shared" si="3"/>
        <v>4382.5</v>
      </c>
      <c r="M30" s="105">
        <f t="shared" si="4"/>
        <v>4382.5</v>
      </c>
      <c r="N30" s="109"/>
      <c r="O30" s="95"/>
      <c r="P30" s="100"/>
      <c r="Q30" s="104"/>
      <c r="R30" s="110">
        <f t="shared" si="5"/>
        <v>0</v>
      </c>
      <c r="S30" s="111">
        <f t="shared" si="6"/>
        <v>4382.5</v>
      </c>
      <c r="T30" s="111">
        <f t="shared" si="7"/>
        <v>4382.5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250</v>
      </c>
      <c r="C31" s="114" t="s">
        <v>183</v>
      </c>
      <c r="D31" s="88"/>
      <c r="E31" s="89" t="s">
        <v>138</v>
      </c>
      <c r="F31" s="115">
        <v>2</v>
      </c>
      <c r="G31" s="96">
        <v>396.11</v>
      </c>
      <c r="H31" s="91">
        <f t="shared" si="0"/>
        <v>287.04000000000002</v>
      </c>
      <c r="I31" s="92">
        <f t="shared" si="1"/>
        <v>792.22</v>
      </c>
      <c r="J31" s="107"/>
      <c r="K31" s="90">
        <f t="shared" si="2"/>
        <v>2</v>
      </c>
      <c r="L31" s="91">
        <f t="shared" si="3"/>
        <v>198.06</v>
      </c>
      <c r="M31" s="91">
        <f t="shared" si="4"/>
        <v>396.12</v>
      </c>
      <c r="N31" s="116"/>
      <c r="O31" s="95"/>
      <c r="P31" s="117"/>
      <c r="Q31" s="96"/>
      <c r="R31" s="96">
        <f t="shared" si="5"/>
        <v>0</v>
      </c>
      <c r="S31" s="96">
        <f t="shared" si="6"/>
        <v>198.05</v>
      </c>
      <c r="T31" s="96">
        <f t="shared" si="7"/>
        <v>396.1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251</v>
      </c>
      <c r="C32" s="101" t="s">
        <v>144</v>
      </c>
      <c r="D32" s="88"/>
      <c r="E32" s="102" t="s">
        <v>138</v>
      </c>
      <c r="F32" s="103">
        <v>1</v>
      </c>
      <c r="G32" s="104">
        <v>4055.15</v>
      </c>
      <c r="H32" s="105">
        <f t="shared" si="0"/>
        <v>2938.51</v>
      </c>
      <c r="I32" s="106">
        <f t="shared" si="1"/>
        <v>4055.15</v>
      </c>
      <c r="J32" s="107"/>
      <c r="K32" s="108">
        <f t="shared" si="2"/>
        <v>1</v>
      </c>
      <c r="L32" s="105">
        <f t="shared" si="3"/>
        <v>2027.58</v>
      </c>
      <c r="M32" s="105">
        <f t="shared" si="4"/>
        <v>2027.58</v>
      </c>
      <c r="N32" s="109"/>
      <c r="O32" s="95"/>
      <c r="P32" s="100"/>
      <c r="Q32" s="104"/>
      <c r="R32" s="110">
        <f t="shared" si="5"/>
        <v>0</v>
      </c>
      <c r="S32" s="111">
        <f t="shared" si="6"/>
        <v>2027.57</v>
      </c>
      <c r="T32" s="111">
        <f t="shared" si="7"/>
        <v>2027.57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 t="s">
        <v>252</v>
      </c>
      <c r="C33" s="114" t="s">
        <v>144</v>
      </c>
      <c r="D33" s="88"/>
      <c r="E33" s="89" t="s">
        <v>138</v>
      </c>
      <c r="F33" s="115">
        <v>1</v>
      </c>
      <c r="G33" s="96">
        <v>3470.47</v>
      </c>
      <c r="H33" s="91">
        <f t="shared" si="0"/>
        <v>2514.83</v>
      </c>
      <c r="I33" s="92">
        <f t="shared" si="1"/>
        <v>3470.47</v>
      </c>
      <c r="J33" s="107"/>
      <c r="K33" s="90">
        <f t="shared" si="2"/>
        <v>1</v>
      </c>
      <c r="L33" s="91">
        <f t="shared" si="3"/>
        <v>1735.24</v>
      </c>
      <c r="M33" s="91">
        <f t="shared" si="4"/>
        <v>1735.24</v>
      </c>
      <c r="N33" s="116"/>
      <c r="O33" s="95"/>
      <c r="P33" s="117"/>
      <c r="Q33" s="96"/>
      <c r="R33" s="96">
        <f t="shared" si="5"/>
        <v>0</v>
      </c>
      <c r="S33" s="96">
        <f t="shared" si="6"/>
        <v>1735.23</v>
      </c>
      <c r="T33" s="96">
        <f t="shared" si="7"/>
        <v>1735.23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253</v>
      </c>
      <c r="C34" s="101" t="s">
        <v>224</v>
      </c>
      <c r="D34" s="88"/>
      <c r="E34" s="102" t="s">
        <v>138</v>
      </c>
      <c r="F34" s="103">
        <v>4</v>
      </c>
      <c r="G34" s="104">
        <v>1606.8</v>
      </c>
      <c r="H34" s="105">
        <f t="shared" si="0"/>
        <v>1164.3499999999999</v>
      </c>
      <c r="I34" s="106">
        <f t="shared" si="1"/>
        <v>6427.2</v>
      </c>
      <c r="J34" s="107"/>
      <c r="K34" s="108">
        <f t="shared" si="2"/>
        <v>4</v>
      </c>
      <c r="L34" s="105">
        <f t="shared" si="3"/>
        <v>1124.76</v>
      </c>
      <c r="M34" s="105">
        <f t="shared" si="4"/>
        <v>4499.04</v>
      </c>
      <c r="N34" s="109">
        <v>-0.2</v>
      </c>
      <c r="O34" s="95"/>
      <c r="P34" s="100"/>
      <c r="Q34" s="104"/>
      <c r="R34" s="110">
        <f t="shared" si="5"/>
        <v>0</v>
      </c>
      <c r="S34" s="111">
        <f t="shared" si="6"/>
        <v>482.04</v>
      </c>
      <c r="T34" s="111">
        <f t="shared" si="7"/>
        <v>1928.16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254</v>
      </c>
      <c r="C35" s="114" t="s">
        <v>255</v>
      </c>
      <c r="D35" s="88"/>
      <c r="E35" s="89">
        <v>4000</v>
      </c>
      <c r="F35" s="115">
        <v>1</v>
      </c>
      <c r="G35" s="96">
        <v>50580.46</v>
      </c>
      <c r="H35" s="91">
        <f t="shared" si="0"/>
        <v>36652.51</v>
      </c>
      <c r="I35" s="92">
        <f t="shared" si="1"/>
        <v>50580.46</v>
      </c>
      <c r="J35" s="107"/>
      <c r="K35" s="90">
        <f t="shared" si="2"/>
        <v>1</v>
      </c>
      <c r="L35" s="91">
        <f t="shared" si="3"/>
        <v>35406.32</v>
      </c>
      <c r="M35" s="91">
        <f t="shared" si="4"/>
        <v>35406.32</v>
      </c>
      <c r="N35" s="116">
        <v>-0.2</v>
      </c>
      <c r="O35" s="95"/>
      <c r="P35" s="117"/>
      <c r="Q35" s="96"/>
      <c r="R35" s="96">
        <f t="shared" si="5"/>
        <v>0</v>
      </c>
      <c r="S35" s="96">
        <f t="shared" si="6"/>
        <v>15174.14</v>
      </c>
      <c r="T35" s="96">
        <f t="shared" si="7"/>
        <v>15174.14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/>
      <c r="C36" s="101" t="s">
        <v>256</v>
      </c>
      <c r="D36" s="88"/>
      <c r="E36" s="102"/>
      <c r="F36" s="103"/>
      <c r="G36" s="104"/>
      <c r="H36" s="105">
        <f t="shared" si="0"/>
        <v>0</v>
      </c>
      <c r="I36" s="106">
        <f t="shared" si="1"/>
        <v>0</v>
      </c>
      <c r="J36" s="107"/>
      <c r="K36" s="108">
        <f t="shared" si="2"/>
        <v>0</v>
      </c>
      <c r="L36" s="105">
        <f t="shared" si="3"/>
        <v>0</v>
      </c>
      <c r="M36" s="105">
        <f t="shared" si="4"/>
        <v>0</v>
      </c>
      <c r="N36" s="109"/>
      <c r="O36" s="95"/>
      <c r="P36" s="100"/>
      <c r="Q36" s="104"/>
      <c r="R36" s="110">
        <f t="shared" si="5"/>
        <v>0</v>
      </c>
      <c r="S36" s="111">
        <f t="shared" si="6"/>
        <v>0</v>
      </c>
      <c r="T36" s="111">
        <f t="shared" si="7"/>
        <v>0</v>
      </c>
      <c r="U36" s="112">
        <f t="shared" si="8"/>
        <v>0</v>
      </c>
      <c r="V36" s="112">
        <f t="shared" si="9"/>
        <v>0</v>
      </c>
      <c r="W36" s="113"/>
    </row>
    <row r="37" spans="2:23" ht="15.75" customHeight="1">
      <c r="B37" s="86" t="s">
        <v>257</v>
      </c>
      <c r="C37" s="114" t="s">
        <v>258</v>
      </c>
      <c r="D37" s="88"/>
      <c r="E37" s="89" t="s">
        <v>138</v>
      </c>
      <c r="F37" s="115">
        <v>1</v>
      </c>
      <c r="G37" s="96">
        <v>1418.99</v>
      </c>
      <c r="H37" s="91">
        <f t="shared" si="0"/>
        <v>1028.25</v>
      </c>
      <c r="I37" s="92">
        <f t="shared" si="1"/>
        <v>1418.99</v>
      </c>
      <c r="J37" s="107"/>
      <c r="K37" s="90">
        <f t="shared" si="2"/>
        <v>1</v>
      </c>
      <c r="L37" s="91">
        <f t="shared" si="3"/>
        <v>993.29</v>
      </c>
      <c r="M37" s="91">
        <f t="shared" si="4"/>
        <v>993.29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425.7</v>
      </c>
      <c r="T37" s="96">
        <f t="shared" si="7"/>
        <v>425.7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 t="s">
        <v>259</v>
      </c>
      <c r="C38" s="101" t="s">
        <v>260</v>
      </c>
      <c r="D38" s="88"/>
      <c r="E38" s="102" t="s">
        <v>138</v>
      </c>
      <c r="F38" s="103">
        <v>1</v>
      </c>
      <c r="G38" s="104">
        <v>176.9</v>
      </c>
      <c r="H38" s="105">
        <f t="shared" si="0"/>
        <v>128.19</v>
      </c>
      <c r="I38" s="106">
        <f t="shared" si="1"/>
        <v>176.9</v>
      </c>
      <c r="J38" s="107"/>
      <c r="K38" s="108">
        <f t="shared" si="2"/>
        <v>1</v>
      </c>
      <c r="L38" s="105">
        <f t="shared" si="3"/>
        <v>123.83</v>
      </c>
      <c r="M38" s="105">
        <f t="shared" si="4"/>
        <v>123.83</v>
      </c>
      <c r="N38" s="109">
        <v>-0.2</v>
      </c>
      <c r="O38" s="95"/>
      <c r="P38" s="100"/>
      <c r="Q38" s="104"/>
      <c r="R38" s="110">
        <f t="shared" si="5"/>
        <v>0</v>
      </c>
      <c r="S38" s="111">
        <f t="shared" si="6"/>
        <v>53.07</v>
      </c>
      <c r="T38" s="111">
        <f t="shared" si="7"/>
        <v>53.07</v>
      </c>
      <c r="U38" s="112">
        <f t="shared" si="8"/>
        <v>0</v>
      </c>
      <c r="V38" s="112">
        <f t="shared" si="9"/>
        <v>1</v>
      </c>
      <c r="W38" s="113"/>
    </row>
    <row r="39" spans="2:23" ht="15.75" customHeight="1">
      <c r="B39" s="86" t="s">
        <v>261</v>
      </c>
      <c r="C39" s="114" t="s">
        <v>260</v>
      </c>
      <c r="D39" s="88"/>
      <c r="E39" s="89" t="s">
        <v>138</v>
      </c>
      <c r="F39" s="115">
        <v>1</v>
      </c>
      <c r="G39" s="96">
        <v>176.9</v>
      </c>
      <c r="H39" s="91">
        <f t="shared" si="0"/>
        <v>128.19</v>
      </c>
      <c r="I39" s="92">
        <f t="shared" si="1"/>
        <v>176.9</v>
      </c>
      <c r="J39" s="107"/>
      <c r="K39" s="90">
        <f t="shared" si="2"/>
        <v>1</v>
      </c>
      <c r="L39" s="91">
        <f t="shared" si="3"/>
        <v>123.83</v>
      </c>
      <c r="M39" s="91">
        <f t="shared" si="4"/>
        <v>123.83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53.07</v>
      </c>
      <c r="T39" s="96">
        <f t="shared" si="7"/>
        <v>53.07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262</v>
      </c>
      <c r="C40" s="101" t="s">
        <v>260</v>
      </c>
      <c r="D40" s="88"/>
      <c r="E40" s="102" t="s">
        <v>138</v>
      </c>
      <c r="F40" s="103">
        <v>1</v>
      </c>
      <c r="G40" s="104">
        <v>176.9</v>
      </c>
      <c r="H40" s="105">
        <f t="shared" si="0"/>
        <v>128.19</v>
      </c>
      <c r="I40" s="106">
        <f t="shared" si="1"/>
        <v>176.9</v>
      </c>
      <c r="J40" s="107"/>
      <c r="K40" s="108">
        <f t="shared" si="2"/>
        <v>1</v>
      </c>
      <c r="L40" s="105">
        <f t="shared" si="3"/>
        <v>123.83</v>
      </c>
      <c r="M40" s="105">
        <f t="shared" si="4"/>
        <v>123.83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53.07</v>
      </c>
      <c r="T40" s="111">
        <f t="shared" si="7"/>
        <v>53.07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 t="s">
        <v>263</v>
      </c>
      <c r="C41" s="114" t="s">
        <v>264</v>
      </c>
      <c r="D41" s="88"/>
      <c r="E41" s="89" t="s">
        <v>138</v>
      </c>
      <c r="F41" s="115">
        <v>2</v>
      </c>
      <c r="G41" s="96">
        <v>201.76</v>
      </c>
      <c r="H41" s="91">
        <f t="shared" si="0"/>
        <v>146.19999999999999</v>
      </c>
      <c r="I41" s="92">
        <f t="shared" si="1"/>
        <v>403.52</v>
      </c>
      <c r="J41" s="107"/>
      <c r="K41" s="90">
        <f t="shared" si="2"/>
        <v>2</v>
      </c>
      <c r="L41" s="91">
        <f t="shared" si="3"/>
        <v>141.22999999999999</v>
      </c>
      <c r="M41" s="91">
        <f t="shared" si="4"/>
        <v>282.45999999999998</v>
      </c>
      <c r="N41" s="116">
        <v>-0.2</v>
      </c>
      <c r="O41" s="95"/>
      <c r="P41" s="117"/>
      <c r="Q41" s="96"/>
      <c r="R41" s="96">
        <f t="shared" si="5"/>
        <v>0</v>
      </c>
      <c r="S41" s="96">
        <f t="shared" si="6"/>
        <v>60.53</v>
      </c>
      <c r="T41" s="96">
        <f t="shared" si="7"/>
        <v>121.06</v>
      </c>
      <c r="U41" s="97">
        <f t="shared" si="8"/>
        <v>0</v>
      </c>
      <c r="V41" s="97">
        <f t="shared" si="9"/>
        <v>1</v>
      </c>
      <c r="W41" s="113"/>
    </row>
    <row r="42" spans="2:23" ht="15.75" customHeight="1">
      <c r="B42" s="100" t="s">
        <v>265</v>
      </c>
      <c r="C42" s="101" t="s">
        <v>264</v>
      </c>
      <c r="D42" s="88"/>
      <c r="E42" s="102" t="s">
        <v>138</v>
      </c>
      <c r="F42" s="103">
        <v>1</v>
      </c>
      <c r="G42" s="104">
        <v>82.55</v>
      </c>
      <c r="H42" s="105">
        <f t="shared" si="0"/>
        <v>59.82</v>
      </c>
      <c r="I42" s="106">
        <f t="shared" si="1"/>
        <v>82.55</v>
      </c>
      <c r="J42" s="107"/>
      <c r="K42" s="108">
        <f t="shared" si="2"/>
        <v>1</v>
      </c>
      <c r="L42" s="105">
        <f t="shared" si="3"/>
        <v>57.79</v>
      </c>
      <c r="M42" s="105">
        <f t="shared" si="4"/>
        <v>57.79</v>
      </c>
      <c r="N42" s="109">
        <v>-0.2</v>
      </c>
      <c r="O42" s="95"/>
      <c r="P42" s="100"/>
      <c r="Q42" s="104"/>
      <c r="R42" s="110">
        <f t="shared" si="5"/>
        <v>0</v>
      </c>
      <c r="S42" s="111">
        <f t="shared" si="6"/>
        <v>24.76</v>
      </c>
      <c r="T42" s="111">
        <f t="shared" si="7"/>
        <v>24.76</v>
      </c>
      <c r="U42" s="112">
        <f t="shared" si="8"/>
        <v>0</v>
      </c>
      <c r="V42" s="112">
        <f t="shared" si="9"/>
        <v>1</v>
      </c>
      <c r="W42" s="113"/>
    </row>
    <row r="43" spans="2:23" ht="15.75" customHeight="1">
      <c r="B43" s="86" t="s">
        <v>266</v>
      </c>
      <c r="C43" s="114" t="s">
        <v>264</v>
      </c>
      <c r="D43" s="88"/>
      <c r="E43" s="89" t="s">
        <v>138</v>
      </c>
      <c r="F43" s="115">
        <v>1</v>
      </c>
      <c r="G43" s="96">
        <v>80.290000000000006</v>
      </c>
      <c r="H43" s="91">
        <f t="shared" si="0"/>
        <v>58.18</v>
      </c>
      <c r="I43" s="92">
        <f t="shared" si="1"/>
        <v>80.290000000000006</v>
      </c>
      <c r="J43" s="107"/>
      <c r="K43" s="90">
        <f t="shared" si="2"/>
        <v>1</v>
      </c>
      <c r="L43" s="91">
        <f t="shared" si="3"/>
        <v>56.2</v>
      </c>
      <c r="M43" s="91">
        <f t="shared" si="4"/>
        <v>56.2</v>
      </c>
      <c r="N43" s="116">
        <v>-0.2</v>
      </c>
      <c r="O43" s="95"/>
      <c r="P43" s="117"/>
      <c r="Q43" s="96"/>
      <c r="R43" s="96">
        <f t="shared" si="5"/>
        <v>0</v>
      </c>
      <c r="S43" s="96">
        <f t="shared" si="6"/>
        <v>24.09</v>
      </c>
      <c r="T43" s="96">
        <f t="shared" si="7"/>
        <v>24.09</v>
      </c>
      <c r="U43" s="97">
        <f t="shared" si="8"/>
        <v>0</v>
      </c>
      <c r="V43" s="97">
        <f t="shared" si="9"/>
        <v>1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29</v>
      </c>
      <c r="G50" s="123">
        <f t="shared" si="10"/>
        <v>72962.299999999974</v>
      </c>
      <c r="H50" s="124">
        <f t="shared" si="10"/>
        <v>52871.22</v>
      </c>
      <c r="I50" s="125">
        <f t="shared" si="10"/>
        <v>78380.569999999992</v>
      </c>
      <c r="J50" s="126"/>
      <c r="K50" s="127">
        <f t="shared" ref="K50:M50" si="11">SUM(K19:K49)</f>
        <v>29</v>
      </c>
      <c r="L50" s="124">
        <f t="shared" si="11"/>
        <v>47512.500000000007</v>
      </c>
      <c r="M50" s="125">
        <f t="shared" si="11"/>
        <v>51226.07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25449.8</v>
      </c>
      <c r="T50" s="125">
        <f t="shared" si="12"/>
        <v>27154.5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27" priority="1" stopIfTrue="1">
      <formula>$U$9&gt;100%</formula>
    </cfRule>
    <cfRule type="expression" dxfId="26" priority="2">
      <formula>$U$9&lt;50%</formula>
    </cfRule>
  </conditionalFormatting>
  <conditionalFormatting sqref="V9:V11">
    <cfRule type="expression" dxfId="25" priority="3">
      <formula>$V$9&lt;50%</formula>
    </cfRule>
    <cfRule type="expression" dxfId="24" priority="4">
      <formula>$V$9&gt;50%</formula>
    </cfRule>
  </conditionalFormatting>
  <dataValidations count="4">
    <dataValidation type="list" allowBlank="1" showErrorMessage="1" sqref="E19:E49" xr:uid="{00000000-0002-0000-0600-000000000000}">
      <formula1>$Z$19:$Z$30</formula1>
    </dataValidation>
    <dataValidation type="list" allowBlank="1" showErrorMessage="1" sqref="I14" xr:uid="{00000000-0002-0000-0600-000001000000}">
      <formula1>$Y$14:$Y$15</formula1>
    </dataValidation>
    <dataValidation type="list" allowBlank="1" showErrorMessage="1" sqref="J14" xr:uid="{00000000-0002-0000-0600-000002000000}">
      <formula1>$L$9</formula1>
    </dataValidation>
    <dataValidation type="list" allowBlank="1" showErrorMessage="1" sqref="Q15 G18 L18 Q18" xr:uid="{00000000-0002-0000-06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280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165780.49000000002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2021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109530.20999999999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56250.280000000028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281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0.33930578923973514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282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56250.28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 t="s">
        <v>283</v>
      </c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109530.20999999999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45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270</v>
      </c>
      <c r="C19" s="87" t="s">
        <v>169</v>
      </c>
      <c r="D19" s="88"/>
      <c r="E19" s="89">
        <v>500</v>
      </c>
      <c r="F19" s="90">
        <v>1</v>
      </c>
      <c r="G19" s="91">
        <v>59.07</v>
      </c>
      <c r="H19" s="91">
        <f t="shared" ref="H19:H49" si="0">ROUND(IF($G$18="USD $", G19*$F$16,G19*$E$16),2)</f>
        <v>42.8</v>
      </c>
      <c r="I19" s="92">
        <f t="shared" ref="I19:I49" si="1">ROUND(IF($I$18=$H$18,F19*H19,F19*G19),2)</f>
        <v>59.07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29.54</v>
      </c>
      <c r="M19" s="91">
        <f t="shared" ref="M19:M49" si="4">ROUND((K19*L19),2)</f>
        <v>29.54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29.53</v>
      </c>
      <c r="T19" s="96">
        <f t="shared" ref="T19:T49" si="7">ROUND(I19-M19,2)</f>
        <v>29.53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284</v>
      </c>
      <c r="C20" s="101" t="s">
        <v>118</v>
      </c>
      <c r="D20" s="88"/>
      <c r="E20" s="102">
        <v>500</v>
      </c>
      <c r="F20" s="103">
        <v>2</v>
      </c>
      <c r="G20" s="104">
        <v>77.97</v>
      </c>
      <c r="H20" s="105">
        <f t="shared" si="0"/>
        <v>56.5</v>
      </c>
      <c r="I20" s="106">
        <f t="shared" si="1"/>
        <v>155.94</v>
      </c>
      <c r="J20" s="107"/>
      <c r="K20" s="108">
        <f t="shared" si="2"/>
        <v>2</v>
      </c>
      <c r="L20" s="105">
        <f t="shared" si="3"/>
        <v>38.99</v>
      </c>
      <c r="M20" s="105">
        <f t="shared" si="4"/>
        <v>77.98</v>
      </c>
      <c r="N20" s="109"/>
      <c r="O20" s="95"/>
      <c r="P20" s="100"/>
      <c r="Q20" s="104"/>
      <c r="R20" s="110">
        <f t="shared" si="5"/>
        <v>0</v>
      </c>
      <c r="S20" s="111">
        <f t="shared" si="6"/>
        <v>38.979999999999997</v>
      </c>
      <c r="T20" s="111">
        <f t="shared" si="7"/>
        <v>77.959999999999994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285</v>
      </c>
      <c r="C21" s="114" t="s">
        <v>286</v>
      </c>
      <c r="D21" s="88"/>
      <c r="E21" s="89">
        <v>500</v>
      </c>
      <c r="F21" s="115">
        <v>1</v>
      </c>
      <c r="G21" s="96">
        <v>97.95</v>
      </c>
      <c r="H21" s="91">
        <f t="shared" si="0"/>
        <v>70.98</v>
      </c>
      <c r="I21" s="92">
        <f t="shared" si="1"/>
        <v>97.95</v>
      </c>
      <c r="J21" s="107"/>
      <c r="K21" s="90">
        <f t="shared" si="2"/>
        <v>1</v>
      </c>
      <c r="L21" s="91">
        <f t="shared" si="3"/>
        <v>48.98</v>
      </c>
      <c r="M21" s="91">
        <f t="shared" si="4"/>
        <v>48.98</v>
      </c>
      <c r="N21" s="116"/>
      <c r="O21" s="95"/>
      <c r="P21" s="117"/>
      <c r="Q21" s="96"/>
      <c r="R21" s="96">
        <f t="shared" si="5"/>
        <v>0</v>
      </c>
      <c r="S21" s="96">
        <f t="shared" si="6"/>
        <v>48.97</v>
      </c>
      <c r="T21" s="96">
        <f t="shared" si="7"/>
        <v>48.97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241</v>
      </c>
      <c r="C22" s="101" t="s">
        <v>174</v>
      </c>
      <c r="D22" s="88"/>
      <c r="E22" s="102">
        <v>1000</v>
      </c>
      <c r="F22" s="103">
        <v>1</v>
      </c>
      <c r="G22" s="104">
        <v>77.31</v>
      </c>
      <c r="H22" s="105">
        <f t="shared" si="0"/>
        <v>56.02</v>
      </c>
      <c r="I22" s="106">
        <f t="shared" si="1"/>
        <v>77.31</v>
      </c>
      <c r="J22" s="107"/>
      <c r="K22" s="108">
        <f t="shared" si="2"/>
        <v>1</v>
      </c>
      <c r="L22" s="105">
        <f t="shared" si="3"/>
        <v>38.659999999999997</v>
      </c>
      <c r="M22" s="105">
        <f t="shared" si="4"/>
        <v>38.659999999999997</v>
      </c>
      <c r="N22" s="109"/>
      <c r="O22" s="95"/>
      <c r="P22" s="100"/>
      <c r="Q22" s="104"/>
      <c r="R22" s="110">
        <f t="shared" si="5"/>
        <v>0</v>
      </c>
      <c r="S22" s="111">
        <f t="shared" si="6"/>
        <v>38.65</v>
      </c>
      <c r="T22" s="111">
        <f t="shared" si="7"/>
        <v>38.65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271</v>
      </c>
      <c r="C23" s="114" t="s">
        <v>174</v>
      </c>
      <c r="D23" s="88"/>
      <c r="E23" s="89">
        <v>1000</v>
      </c>
      <c r="F23" s="115">
        <v>1</v>
      </c>
      <c r="G23" s="96">
        <v>214.96</v>
      </c>
      <c r="H23" s="91">
        <f t="shared" si="0"/>
        <v>155.77000000000001</v>
      </c>
      <c r="I23" s="92">
        <f t="shared" si="1"/>
        <v>214.96</v>
      </c>
      <c r="J23" s="107"/>
      <c r="K23" s="90">
        <f t="shared" si="2"/>
        <v>1</v>
      </c>
      <c r="L23" s="91">
        <f t="shared" si="3"/>
        <v>107.48</v>
      </c>
      <c r="M23" s="91">
        <f t="shared" si="4"/>
        <v>107.48</v>
      </c>
      <c r="N23" s="116"/>
      <c r="O23" s="95"/>
      <c r="P23" s="117"/>
      <c r="Q23" s="96"/>
      <c r="R23" s="96">
        <f t="shared" si="5"/>
        <v>0</v>
      </c>
      <c r="S23" s="96">
        <f t="shared" si="6"/>
        <v>107.48</v>
      </c>
      <c r="T23" s="96">
        <f t="shared" si="7"/>
        <v>107.48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287</v>
      </c>
      <c r="C24" s="101" t="s">
        <v>128</v>
      </c>
      <c r="D24" s="88"/>
      <c r="E24" s="102">
        <v>2000</v>
      </c>
      <c r="F24" s="103">
        <v>2</v>
      </c>
      <c r="G24" s="104">
        <v>233.13</v>
      </c>
      <c r="H24" s="105">
        <f t="shared" si="0"/>
        <v>168.93</v>
      </c>
      <c r="I24" s="106">
        <f t="shared" si="1"/>
        <v>466.26</v>
      </c>
      <c r="J24" s="107"/>
      <c r="K24" s="108">
        <f t="shared" si="2"/>
        <v>2</v>
      </c>
      <c r="L24" s="105">
        <f t="shared" si="3"/>
        <v>139.88</v>
      </c>
      <c r="M24" s="105">
        <f t="shared" si="4"/>
        <v>279.76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93.25</v>
      </c>
      <c r="T24" s="111">
        <f t="shared" si="7"/>
        <v>186.5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288</v>
      </c>
      <c r="C25" s="114" t="s">
        <v>131</v>
      </c>
      <c r="D25" s="88"/>
      <c r="E25" s="89">
        <v>2000</v>
      </c>
      <c r="F25" s="115">
        <v>2</v>
      </c>
      <c r="G25" s="96">
        <v>104.04</v>
      </c>
      <c r="H25" s="91">
        <f t="shared" si="0"/>
        <v>75.39</v>
      </c>
      <c r="I25" s="92">
        <f t="shared" si="1"/>
        <v>208.08</v>
      </c>
      <c r="J25" s="107"/>
      <c r="K25" s="90">
        <f t="shared" si="2"/>
        <v>2</v>
      </c>
      <c r="L25" s="91">
        <f t="shared" si="3"/>
        <v>62.42</v>
      </c>
      <c r="M25" s="91">
        <f t="shared" si="4"/>
        <v>124.84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41.62</v>
      </c>
      <c r="T25" s="96">
        <f t="shared" si="7"/>
        <v>83.24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272</v>
      </c>
      <c r="C26" s="101" t="s">
        <v>134</v>
      </c>
      <c r="D26" s="88"/>
      <c r="E26" s="102">
        <v>2000</v>
      </c>
      <c r="F26" s="103">
        <v>1</v>
      </c>
      <c r="G26" s="104">
        <v>66.53</v>
      </c>
      <c r="H26" s="105">
        <f t="shared" si="0"/>
        <v>48.21</v>
      </c>
      <c r="I26" s="106">
        <f t="shared" si="1"/>
        <v>66.53</v>
      </c>
      <c r="J26" s="107"/>
      <c r="K26" s="108">
        <f t="shared" si="2"/>
        <v>1</v>
      </c>
      <c r="L26" s="105">
        <f t="shared" si="3"/>
        <v>39.92</v>
      </c>
      <c r="M26" s="105">
        <f t="shared" si="4"/>
        <v>39.92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26.61</v>
      </c>
      <c r="T26" s="111">
        <f t="shared" si="7"/>
        <v>26.61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273</v>
      </c>
      <c r="C27" s="114" t="s">
        <v>134</v>
      </c>
      <c r="D27" s="88"/>
      <c r="E27" s="89">
        <v>2000</v>
      </c>
      <c r="F27" s="115">
        <v>1</v>
      </c>
      <c r="G27" s="96">
        <v>73.53</v>
      </c>
      <c r="H27" s="91">
        <f t="shared" si="0"/>
        <v>53.28</v>
      </c>
      <c r="I27" s="92">
        <f t="shared" si="1"/>
        <v>73.53</v>
      </c>
      <c r="J27" s="107"/>
      <c r="K27" s="90">
        <f t="shared" si="2"/>
        <v>1</v>
      </c>
      <c r="L27" s="91">
        <f t="shared" si="3"/>
        <v>44.12</v>
      </c>
      <c r="M27" s="91">
        <f t="shared" si="4"/>
        <v>44.12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29.41</v>
      </c>
      <c r="T27" s="96">
        <f t="shared" si="7"/>
        <v>29.41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274</v>
      </c>
      <c r="C28" s="101" t="s">
        <v>275</v>
      </c>
      <c r="D28" s="88"/>
      <c r="E28" s="102">
        <v>2000</v>
      </c>
      <c r="F28" s="103">
        <v>1</v>
      </c>
      <c r="G28" s="104">
        <v>81.38</v>
      </c>
      <c r="H28" s="105">
        <f t="shared" si="0"/>
        <v>58.97</v>
      </c>
      <c r="I28" s="106">
        <f t="shared" si="1"/>
        <v>81.38</v>
      </c>
      <c r="J28" s="107"/>
      <c r="K28" s="108">
        <f t="shared" si="2"/>
        <v>1</v>
      </c>
      <c r="L28" s="105">
        <f t="shared" si="3"/>
        <v>48.83</v>
      </c>
      <c r="M28" s="105">
        <f t="shared" si="4"/>
        <v>48.83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32.549999999999997</v>
      </c>
      <c r="T28" s="111">
        <f t="shared" si="7"/>
        <v>32.549999999999997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289</v>
      </c>
      <c r="C29" s="114" t="s">
        <v>290</v>
      </c>
      <c r="D29" s="88"/>
      <c r="E29" s="89" t="s">
        <v>138</v>
      </c>
      <c r="F29" s="115">
        <v>1</v>
      </c>
      <c r="G29" s="96">
        <v>12151.17</v>
      </c>
      <c r="H29" s="91">
        <f t="shared" si="0"/>
        <v>8805.2000000000007</v>
      </c>
      <c r="I29" s="92">
        <f t="shared" si="1"/>
        <v>12151.17</v>
      </c>
      <c r="J29" s="107"/>
      <c r="K29" s="90">
        <f t="shared" si="2"/>
        <v>1</v>
      </c>
      <c r="L29" s="91">
        <f t="shared" si="3"/>
        <v>7290.7</v>
      </c>
      <c r="M29" s="91">
        <f t="shared" si="4"/>
        <v>7290.7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4860.47</v>
      </c>
      <c r="T29" s="96">
        <f t="shared" si="7"/>
        <v>4860.47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291</v>
      </c>
      <c r="C30" s="101" t="s">
        <v>292</v>
      </c>
      <c r="D30" s="88"/>
      <c r="E30" s="102" t="s">
        <v>138</v>
      </c>
      <c r="F30" s="103">
        <v>1</v>
      </c>
      <c r="G30" s="104">
        <v>4785.91</v>
      </c>
      <c r="H30" s="105">
        <f t="shared" si="0"/>
        <v>3468.05</v>
      </c>
      <c r="I30" s="106">
        <f t="shared" si="1"/>
        <v>4785.91</v>
      </c>
      <c r="J30" s="107"/>
      <c r="K30" s="108">
        <f t="shared" si="2"/>
        <v>1</v>
      </c>
      <c r="L30" s="105">
        <f t="shared" si="3"/>
        <v>2871.55</v>
      </c>
      <c r="M30" s="105">
        <f t="shared" si="4"/>
        <v>2871.55</v>
      </c>
      <c r="N30" s="109">
        <v>-0.1</v>
      </c>
      <c r="O30" s="95"/>
      <c r="P30" s="100"/>
      <c r="Q30" s="104"/>
      <c r="R30" s="110">
        <f t="shared" si="5"/>
        <v>0</v>
      </c>
      <c r="S30" s="111">
        <f t="shared" si="6"/>
        <v>1914.36</v>
      </c>
      <c r="T30" s="111">
        <f t="shared" si="7"/>
        <v>1914.36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293</v>
      </c>
      <c r="C31" s="114" t="s">
        <v>215</v>
      </c>
      <c r="D31" s="88"/>
      <c r="E31" s="89" t="s">
        <v>138</v>
      </c>
      <c r="F31" s="115">
        <v>1</v>
      </c>
      <c r="G31" s="96">
        <v>14678.64</v>
      </c>
      <c r="H31" s="91">
        <f t="shared" si="0"/>
        <v>10636.7</v>
      </c>
      <c r="I31" s="92">
        <f t="shared" si="1"/>
        <v>14678.64</v>
      </c>
      <c r="J31" s="107"/>
      <c r="K31" s="90">
        <f t="shared" si="2"/>
        <v>1</v>
      </c>
      <c r="L31" s="91">
        <f t="shared" si="3"/>
        <v>8807.18</v>
      </c>
      <c r="M31" s="91">
        <f t="shared" si="4"/>
        <v>8807.18</v>
      </c>
      <c r="N31" s="116">
        <v>-0.1</v>
      </c>
      <c r="O31" s="95"/>
      <c r="P31" s="117"/>
      <c r="Q31" s="96"/>
      <c r="R31" s="96">
        <f t="shared" si="5"/>
        <v>0</v>
      </c>
      <c r="S31" s="96">
        <f t="shared" si="6"/>
        <v>5871.46</v>
      </c>
      <c r="T31" s="96">
        <f t="shared" si="7"/>
        <v>5871.46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 t="s">
        <v>276</v>
      </c>
      <c r="C32" s="101" t="s">
        <v>277</v>
      </c>
      <c r="D32" s="88"/>
      <c r="E32" s="102" t="s">
        <v>138</v>
      </c>
      <c r="F32" s="103">
        <v>1</v>
      </c>
      <c r="G32" s="104">
        <v>8200.49</v>
      </c>
      <c r="H32" s="105">
        <f t="shared" si="0"/>
        <v>5942.38</v>
      </c>
      <c r="I32" s="106">
        <f t="shared" si="1"/>
        <v>8200.49</v>
      </c>
      <c r="J32" s="107"/>
      <c r="K32" s="108">
        <f t="shared" si="2"/>
        <v>1</v>
      </c>
      <c r="L32" s="105">
        <f t="shared" si="3"/>
        <v>4100.25</v>
      </c>
      <c r="M32" s="105">
        <f t="shared" si="4"/>
        <v>4100.25</v>
      </c>
      <c r="N32" s="109"/>
      <c r="O32" s="95"/>
      <c r="P32" s="100"/>
      <c r="Q32" s="104"/>
      <c r="R32" s="110">
        <f t="shared" si="5"/>
        <v>0</v>
      </c>
      <c r="S32" s="111">
        <f t="shared" si="6"/>
        <v>4100.24</v>
      </c>
      <c r="T32" s="111">
        <f t="shared" si="7"/>
        <v>4100.24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 t="s">
        <v>250</v>
      </c>
      <c r="C33" s="114" t="s">
        <v>183</v>
      </c>
      <c r="D33" s="88"/>
      <c r="E33" s="89" t="s">
        <v>138</v>
      </c>
      <c r="F33" s="115">
        <v>4</v>
      </c>
      <c r="G33" s="96">
        <v>396.11</v>
      </c>
      <c r="H33" s="91">
        <f t="shared" si="0"/>
        <v>287.04000000000002</v>
      </c>
      <c r="I33" s="92">
        <f t="shared" si="1"/>
        <v>1584.44</v>
      </c>
      <c r="J33" s="107"/>
      <c r="K33" s="90">
        <f t="shared" si="2"/>
        <v>4</v>
      </c>
      <c r="L33" s="91">
        <f t="shared" si="3"/>
        <v>198.06</v>
      </c>
      <c r="M33" s="91">
        <f t="shared" si="4"/>
        <v>792.24</v>
      </c>
      <c r="N33" s="116"/>
      <c r="O33" s="95"/>
      <c r="P33" s="117"/>
      <c r="Q33" s="96"/>
      <c r="R33" s="96">
        <f t="shared" si="5"/>
        <v>0</v>
      </c>
      <c r="S33" s="96">
        <f t="shared" si="6"/>
        <v>198.05</v>
      </c>
      <c r="T33" s="96">
        <f t="shared" si="7"/>
        <v>792.2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294</v>
      </c>
      <c r="C34" s="101" t="s">
        <v>144</v>
      </c>
      <c r="D34" s="88"/>
      <c r="E34" s="102" t="s">
        <v>138</v>
      </c>
      <c r="F34" s="103">
        <v>1</v>
      </c>
      <c r="G34" s="104">
        <v>5935.36</v>
      </c>
      <c r="H34" s="105">
        <f t="shared" si="0"/>
        <v>4300.99</v>
      </c>
      <c r="I34" s="106">
        <f t="shared" si="1"/>
        <v>5935.36</v>
      </c>
      <c r="J34" s="107"/>
      <c r="K34" s="108">
        <f t="shared" si="2"/>
        <v>1</v>
      </c>
      <c r="L34" s="105">
        <f t="shared" si="3"/>
        <v>2967.68</v>
      </c>
      <c r="M34" s="105">
        <f t="shared" si="4"/>
        <v>2967.68</v>
      </c>
      <c r="N34" s="109"/>
      <c r="O34" s="95"/>
      <c r="P34" s="100"/>
      <c r="Q34" s="104"/>
      <c r="R34" s="110">
        <f t="shared" si="5"/>
        <v>0</v>
      </c>
      <c r="S34" s="111">
        <f t="shared" si="6"/>
        <v>2967.68</v>
      </c>
      <c r="T34" s="111">
        <f t="shared" si="7"/>
        <v>2967.68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295</v>
      </c>
      <c r="C35" s="114" t="s">
        <v>224</v>
      </c>
      <c r="D35" s="88"/>
      <c r="E35" s="89" t="s">
        <v>138</v>
      </c>
      <c r="F35" s="115">
        <v>6</v>
      </c>
      <c r="G35" s="96">
        <v>2348.85</v>
      </c>
      <c r="H35" s="91">
        <f t="shared" si="0"/>
        <v>1702.07</v>
      </c>
      <c r="I35" s="92">
        <f t="shared" si="1"/>
        <v>14093.1</v>
      </c>
      <c r="J35" s="107"/>
      <c r="K35" s="90">
        <f t="shared" si="2"/>
        <v>6</v>
      </c>
      <c r="L35" s="91">
        <f t="shared" si="3"/>
        <v>1644.2</v>
      </c>
      <c r="M35" s="91">
        <f t="shared" si="4"/>
        <v>9865.2000000000007</v>
      </c>
      <c r="N35" s="116">
        <v>-0.2</v>
      </c>
      <c r="O35" s="95"/>
      <c r="P35" s="117"/>
      <c r="Q35" s="96"/>
      <c r="R35" s="96">
        <f t="shared" si="5"/>
        <v>0</v>
      </c>
      <c r="S35" s="96">
        <f t="shared" si="6"/>
        <v>704.65</v>
      </c>
      <c r="T35" s="96">
        <f t="shared" si="7"/>
        <v>4227.8999999999996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 t="s">
        <v>296</v>
      </c>
      <c r="C36" s="101" t="s">
        <v>278</v>
      </c>
      <c r="D36" s="88"/>
      <c r="E36" s="102">
        <v>6000</v>
      </c>
      <c r="F36" s="103">
        <v>1</v>
      </c>
      <c r="G36" s="104">
        <v>95696.639999999999</v>
      </c>
      <c r="H36" s="105">
        <f t="shared" si="0"/>
        <v>69345.39</v>
      </c>
      <c r="I36" s="106">
        <f t="shared" si="1"/>
        <v>95696.639999999999</v>
      </c>
      <c r="J36" s="107"/>
      <c r="K36" s="108">
        <f t="shared" si="2"/>
        <v>1</v>
      </c>
      <c r="L36" s="105">
        <f t="shared" si="3"/>
        <v>66987.649999999994</v>
      </c>
      <c r="M36" s="105">
        <f t="shared" si="4"/>
        <v>66987.649999999994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28708.99</v>
      </c>
      <c r="T36" s="111">
        <f t="shared" si="7"/>
        <v>28708.99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/>
      <c r="C37" s="114" t="s">
        <v>297</v>
      </c>
      <c r="D37" s="88"/>
      <c r="E37" s="89"/>
      <c r="F37" s="115"/>
      <c r="G37" s="96"/>
      <c r="H37" s="91">
        <f t="shared" si="0"/>
        <v>0</v>
      </c>
      <c r="I37" s="92">
        <f t="shared" si="1"/>
        <v>0</v>
      </c>
      <c r="J37" s="107"/>
      <c r="K37" s="90">
        <f t="shared" si="2"/>
        <v>0</v>
      </c>
      <c r="L37" s="91">
        <f t="shared" si="3"/>
        <v>0</v>
      </c>
      <c r="M37" s="91">
        <f t="shared" si="4"/>
        <v>0</v>
      </c>
      <c r="N37" s="116"/>
      <c r="O37" s="95"/>
      <c r="P37" s="117"/>
      <c r="Q37" s="96"/>
      <c r="R37" s="96">
        <f t="shared" si="5"/>
        <v>0</v>
      </c>
      <c r="S37" s="96">
        <f t="shared" si="6"/>
        <v>0</v>
      </c>
      <c r="T37" s="96">
        <f t="shared" si="7"/>
        <v>0</v>
      </c>
      <c r="U37" s="97">
        <f t="shared" si="8"/>
        <v>0</v>
      </c>
      <c r="V37" s="97">
        <f t="shared" si="9"/>
        <v>0</v>
      </c>
      <c r="W37" s="98"/>
    </row>
    <row r="38" spans="2:23" ht="15.75" customHeight="1">
      <c r="B38" s="100" t="s">
        <v>298</v>
      </c>
      <c r="C38" s="101" t="s">
        <v>156</v>
      </c>
      <c r="D38" s="88"/>
      <c r="E38" s="102" t="s">
        <v>138</v>
      </c>
      <c r="F38" s="103">
        <v>1</v>
      </c>
      <c r="G38" s="104">
        <v>125.33</v>
      </c>
      <c r="H38" s="105">
        <f t="shared" si="0"/>
        <v>90.82</v>
      </c>
      <c r="I38" s="106">
        <f t="shared" si="1"/>
        <v>125.33</v>
      </c>
      <c r="J38" s="107"/>
      <c r="K38" s="108">
        <f t="shared" si="2"/>
        <v>1</v>
      </c>
      <c r="L38" s="105">
        <f t="shared" si="3"/>
        <v>87.73</v>
      </c>
      <c r="M38" s="105">
        <f t="shared" si="4"/>
        <v>87.73</v>
      </c>
      <c r="N38" s="109">
        <v>-0.2</v>
      </c>
      <c r="O38" s="95"/>
      <c r="P38" s="100"/>
      <c r="Q38" s="104"/>
      <c r="R38" s="110">
        <f t="shared" si="5"/>
        <v>0</v>
      </c>
      <c r="S38" s="111">
        <f t="shared" si="6"/>
        <v>37.6</v>
      </c>
      <c r="T38" s="111">
        <f t="shared" si="7"/>
        <v>37.6</v>
      </c>
      <c r="U38" s="112">
        <f t="shared" si="8"/>
        <v>0</v>
      </c>
      <c r="V38" s="112">
        <f t="shared" si="9"/>
        <v>1</v>
      </c>
      <c r="W38" s="113"/>
    </row>
    <row r="39" spans="2:23" ht="15.75" customHeight="1">
      <c r="B39" s="86" t="s">
        <v>299</v>
      </c>
      <c r="C39" s="114" t="s">
        <v>152</v>
      </c>
      <c r="D39" s="88"/>
      <c r="E39" s="89" t="s">
        <v>138</v>
      </c>
      <c r="F39" s="115">
        <v>2</v>
      </c>
      <c r="G39" s="96">
        <v>34.22</v>
      </c>
      <c r="H39" s="91">
        <f t="shared" si="0"/>
        <v>24.8</v>
      </c>
      <c r="I39" s="92">
        <f t="shared" si="1"/>
        <v>68.44</v>
      </c>
      <c r="J39" s="107"/>
      <c r="K39" s="90">
        <f t="shared" si="2"/>
        <v>2</v>
      </c>
      <c r="L39" s="91">
        <f t="shared" si="3"/>
        <v>23.95</v>
      </c>
      <c r="M39" s="91">
        <f t="shared" si="4"/>
        <v>47.9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10.27</v>
      </c>
      <c r="T39" s="96">
        <f t="shared" si="7"/>
        <v>20.54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300</v>
      </c>
      <c r="C40" s="101" t="s">
        <v>279</v>
      </c>
      <c r="D40" s="88"/>
      <c r="E40" s="102" t="s">
        <v>138</v>
      </c>
      <c r="F40" s="103">
        <v>4</v>
      </c>
      <c r="G40" s="104">
        <v>417.25</v>
      </c>
      <c r="H40" s="105">
        <f t="shared" si="0"/>
        <v>302.36</v>
      </c>
      <c r="I40" s="106">
        <f t="shared" si="1"/>
        <v>1669</v>
      </c>
      <c r="J40" s="107"/>
      <c r="K40" s="108">
        <f t="shared" si="2"/>
        <v>4</v>
      </c>
      <c r="L40" s="105">
        <f t="shared" si="3"/>
        <v>292.08</v>
      </c>
      <c r="M40" s="105">
        <f t="shared" si="4"/>
        <v>1168.32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125.17</v>
      </c>
      <c r="T40" s="111">
        <f t="shared" si="7"/>
        <v>500.68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 t="s">
        <v>301</v>
      </c>
      <c r="C41" s="114" t="s">
        <v>302</v>
      </c>
      <c r="D41" s="88"/>
      <c r="E41" s="89" t="s">
        <v>138</v>
      </c>
      <c r="F41" s="115">
        <v>1</v>
      </c>
      <c r="G41" s="96">
        <v>1511.2</v>
      </c>
      <c r="H41" s="91">
        <f t="shared" si="0"/>
        <v>1095.07</v>
      </c>
      <c r="I41" s="92">
        <f t="shared" si="1"/>
        <v>1511.2</v>
      </c>
      <c r="J41" s="107"/>
      <c r="K41" s="90">
        <f t="shared" si="2"/>
        <v>1</v>
      </c>
      <c r="L41" s="91">
        <f t="shared" si="3"/>
        <v>1057.8399999999999</v>
      </c>
      <c r="M41" s="91">
        <f t="shared" si="4"/>
        <v>1057.8399999999999</v>
      </c>
      <c r="N41" s="116">
        <v>-0.2</v>
      </c>
      <c r="O41" s="95"/>
      <c r="P41" s="117"/>
      <c r="Q41" s="96"/>
      <c r="R41" s="96">
        <f t="shared" si="5"/>
        <v>0</v>
      </c>
      <c r="S41" s="96">
        <f t="shared" si="6"/>
        <v>453.36</v>
      </c>
      <c r="T41" s="96">
        <f t="shared" si="7"/>
        <v>453.36</v>
      </c>
      <c r="U41" s="97">
        <f t="shared" si="8"/>
        <v>0</v>
      </c>
      <c r="V41" s="97">
        <f t="shared" si="9"/>
        <v>1</v>
      </c>
      <c r="W41" s="113"/>
    </row>
    <row r="42" spans="2:23" ht="15.75" customHeight="1">
      <c r="B42" s="100" t="s">
        <v>303</v>
      </c>
      <c r="C42" s="101" t="s">
        <v>302</v>
      </c>
      <c r="D42" s="88"/>
      <c r="E42" s="102" t="s">
        <v>138</v>
      </c>
      <c r="F42" s="103">
        <v>1</v>
      </c>
      <c r="G42" s="104">
        <v>1511.2</v>
      </c>
      <c r="H42" s="105">
        <f t="shared" si="0"/>
        <v>1095.07</v>
      </c>
      <c r="I42" s="106">
        <f t="shared" si="1"/>
        <v>1511.2</v>
      </c>
      <c r="J42" s="107"/>
      <c r="K42" s="108">
        <f t="shared" si="2"/>
        <v>1</v>
      </c>
      <c r="L42" s="105">
        <f t="shared" si="3"/>
        <v>1057.8399999999999</v>
      </c>
      <c r="M42" s="105">
        <f t="shared" si="4"/>
        <v>1057.8399999999999</v>
      </c>
      <c r="N42" s="109">
        <v>-0.2</v>
      </c>
      <c r="O42" s="95"/>
      <c r="P42" s="100"/>
      <c r="Q42" s="104"/>
      <c r="R42" s="110">
        <f t="shared" si="5"/>
        <v>0</v>
      </c>
      <c r="S42" s="111">
        <f t="shared" si="6"/>
        <v>453.36</v>
      </c>
      <c r="T42" s="111">
        <f t="shared" si="7"/>
        <v>453.36</v>
      </c>
      <c r="U42" s="112">
        <f t="shared" si="8"/>
        <v>0</v>
      </c>
      <c r="V42" s="112">
        <f t="shared" si="9"/>
        <v>1</v>
      </c>
      <c r="W42" s="113"/>
    </row>
    <row r="43" spans="2:23" ht="15.75" customHeight="1">
      <c r="B43" s="86" t="s">
        <v>304</v>
      </c>
      <c r="C43" s="114" t="s">
        <v>305</v>
      </c>
      <c r="D43" s="88"/>
      <c r="E43" s="89" t="s">
        <v>138</v>
      </c>
      <c r="F43" s="115">
        <v>7</v>
      </c>
      <c r="G43" s="96">
        <v>324.08</v>
      </c>
      <c r="H43" s="91">
        <f t="shared" si="0"/>
        <v>234.84</v>
      </c>
      <c r="I43" s="92">
        <f t="shared" si="1"/>
        <v>2268.56</v>
      </c>
      <c r="J43" s="107"/>
      <c r="K43" s="90">
        <f t="shared" si="2"/>
        <v>7</v>
      </c>
      <c r="L43" s="91">
        <f t="shared" si="3"/>
        <v>226.86</v>
      </c>
      <c r="M43" s="91">
        <f t="shared" si="4"/>
        <v>1588.02</v>
      </c>
      <c r="N43" s="116">
        <v>-0.2</v>
      </c>
      <c r="O43" s="95"/>
      <c r="P43" s="117"/>
      <c r="Q43" s="96"/>
      <c r="R43" s="96">
        <f t="shared" si="5"/>
        <v>0</v>
      </c>
      <c r="S43" s="96">
        <f t="shared" si="6"/>
        <v>97.22</v>
      </c>
      <c r="T43" s="96">
        <f t="shared" si="7"/>
        <v>680.54</v>
      </c>
      <c r="U43" s="97">
        <f t="shared" si="8"/>
        <v>0</v>
      </c>
      <c r="V43" s="97">
        <f t="shared" si="9"/>
        <v>1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45</v>
      </c>
      <c r="G50" s="123">
        <f t="shared" si="10"/>
        <v>149202.32</v>
      </c>
      <c r="H50" s="124">
        <f t="shared" si="10"/>
        <v>108117.63000000003</v>
      </c>
      <c r="I50" s="125">
        <f t="shared" si="10"/>
        <v>165780.49000000002</v>
      </c>
      <c r="J50" s="126"/>
      <c r="K50" s="127">
        <f t="shared" ref="K50:M50" si="11">SUM(K19:K49)</f>
        <v>45</v>
      </c>
      <c r="L50" s="124">
        <f t="shared" si="11"/>
        <v>98212.389999999985</v>
      </c>
      <c r="M50" s="125">
        <f t="shared" si="11"/>
        <v>109530.20999999999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50989.93</v>
      </c>
      <c r="T50" s="125">
        <f t="shared" si="12"/>
        <v>56250.28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23" priority="1" stopIfTrue="1">
      <formula>$U$9&gt;100%</formula>
    </cfRule>
    <cfRule type="expression" dxfId="22" priority="2">
      <formula>$U$9&lt;50%</formula>
    </cfRule>
  </conditionalFormatting>
  <conditionalFormatting sqref="V9:V11">
    <cfRule type="expression" dxfId="21" priority="3">
      <formula>$V$9&lt;50%</formula>
    </cfRule>
    <cfRule type="expression" dxfId="20" priority="4">
      <formula>$V$9&gt;50%</formula>
    </cfRule>
  </conditionalFormatting>
  <dataValidations count="4">
    <dataValidation type="list" allowBlank="1" showErrorMessage="1" sqref="E19:E49" xr:uid="{00000000-0002-0000-0A00-000000000000}">
      <formula1>$Z$19:$Z$30</formula1>
    </dataValidation>
    <dataValidation type="list" allowBlank="1" showErrorMessage="1" sqref="I14" xr:uid="{00000000-0002-0000-0A00-000001000000}">
      <formula1>$Y$14:$Y$15</formula1>
    </dataValidation>
    <dataValidation type="list" allowBlank="1" showErrorMessage="1" sqref="J14" xr:uid="{00000000-0002-0000-0A00-000002000000}">
      <formula1>$L$9</formula1>
    </dataValidation>
    <dataValidation type="list" allowBlank="1" showErrorMessage="1" sqref="Q15 G18 L18 Q18" xr:uid="{00000000-0002-0000-0A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319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88291.72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2004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46803.850000000006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47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41487.869999999995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318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0.46989536504668833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320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41487.869999999995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 t="s">
        <v>321</v>
      </c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46803.850000000006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412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25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83</v>
      </c>
      <c r="H18" s="79" t="str">
        <f>IF(G18="USD $", "CAD $", "USD $")</f>
        <v>USD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168</v>
      </c>
      <c r="C19" s="87" t="s">
        <v>169</v>
      </c>
      <c r="D19" s="88"/>
      <c r="E19" s="89">
        <v>500</v>
      </c>
      <c r="F19" s="90">
        <v>1</v>
      </c>
      <c r="G19" s="91">
        <v>62.16</v>
      </c>
      <c r="H19" s="91">
        <f t="shared" ref="H19:H49" si="0">ROUND(IF($G$18="USD $", G19*$F$16,G19*$E$16),2)</f>
        <v>45.04</v>
      </c>
      <c r="I19" s="92">
        <f t="shared" ref="I19:I49" si="1">ROUND(IF($I$18=$H$18,F19*H19,F19*G19),2)</f>
        <v>62.16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31.08</v>
      </c>
      <c r="M19" s="91">
        <f t="shared" ref="M19:M49" si="4">ROUND((K19*L19),2)</f>
        <v>31.08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31.08</v>
      </c>
      <c r="T19" s="96">
        <f t="shared" ref="T19:T49" si="7">ROUND(I19-M19,2)</f>
        <v>31.08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170</v>
      </c>
      <c r="C20" s="101" t="s">
        <v>118</v>
      </c>
      <c r="D20" s="88"/>
      <c r="E20" s="102">
        <v>500</v>
      </c>
      <c r="F20" s="103">
        <v>1</v>
      </c>
      <c r="G20" s="104">
        <v>51.07</v>
      </c>
      <c r="H20" s="105">
        <f t="shared" si="0"/>
        <v>37.01</v>
      </c>
      <c r="I20" s="106">
        <f t="shared" si="1"/>
        <v>51.07</v>
      </c>
      <c r="J20" s="107"/>
      <c r="K20" s="108">
        <f t="shared" si="2"/>
        <v>1</v>
      </c>
      <c r="L20" s="105">
        <f t="shared" si="3"/>
        <v>25.54</v>
      </c>
      <c r="M20" s="105">
        <f t="shared" si="4"/>
        <v>25.54</v>
      </c>
      <c r="N20" s="109"/>
      <c r="O20" s="95"/>
      <c r="P20" s="100"/>
      <c r="Q20" s="104"/>
      <c r="R20" s="110">
        <f t="shared" si="5"/>
        <v>0</v>
      </c>
      <c r="S20" s="111">
        <f t="shared" si="6"/>
        <v>25.53</v>
      </c>
      <c r="T20" s="111">
        <f t="shared" si="7"/>
        <v>25.53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172</v>
      </c>
      <c r="C21" s="114" t="s">
        <v>115</v>
      </c>
      <c r="D21" s="88"/>
      <c r="E21" s="89">
        <v>500</v>
      </c>
      <c r="F21" s="115">
        <v>1</v>
      </c>
      <c r="G21" s="96">
        <v>78.819999999999993</v>
      </c>
      <c r="H21" s="91">
        <f t="shared" si="0"/>
        <v>57.12</v>
      </c>
      <c r="I21" s="92">
        <f t="shared" si="1"/>
        <v>78.819999999999993</v>
      </c>
      <c r="J21" s="107"/>
      <c r="K21" s="90">
        <f t="shared" si="2"/>
        <v>1</v>
      </c>
      <c r="L21" s="91">
        <f t="shared" si="3"/>
        <v>39.409999999999997</v>
      </c>
      <c r="M21" s="91">
        <f t="shared" si="4"/>
        <v>39.409999999999997</v>
      </c>
      <c r="N21" s="116"/>
      <c r="O21" s="95"/>
      <c r="P21" s="117"/>
      <c r="Q21" s="96"/>
      <c r="R21" s="96">
        <f t="shared" si="5"/>
        <v>0</v>
      </c>
      <c r="S21" s="96">
        <f t="shared" si="6"/>
        <v>39.409999999999997</v>
      </c>
      <c r="T21" s="96">
        <f t="shared" si="7"/>
        <v>39.409999999999997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 t="s">
        <v>306</v>
      </c>
      <c r="C22" s="101" t="s">
        <v>307</v>
      </c>
      <c r="D22" s="88"/>
      <c r="E22" s="102">
        <v>1000</v>
      </c>
      <c r="F22" s="103">
        <v>1</v>
      </c>
      <c r="G22" s="104">
        <v>84.39</v>
      </c>
      <c r="H22" s="105">
        <f t="shared" si="0"/>
        <v>61.15</v>
      </c>
      <c r="I22" s="106">
        <f t="shared" si="1"/>
        <v>84.39</v>
      </c>
      <c r="J22" s="107"/>
      <c r="K22" s="108">
        <f t="shared" si="2"/>
        <v>1</v>
      </c>
      <c r="L22" s="105">
        <f t="shared" si="3"/>
        <v>42.2</v>
      </c>
      <c r="M22" s="105">
        <f t="shared" si="4"/>
        <v>42.2</v>
      </c>
      <c r="N22" s="109"/>
      <c r="O22" s="95"/>
      <c r="P22" s="100"/>
      <c r="Q22" s="104"/>
      <c r="R22" s="110">
        <f t="shared" si="5"/>
        <v>0</v>
      </c>
      <c r="S22" s="111">
        <f t="shared" si="6"/>
        <v>42.19</v>
      </c>
      <c r="T22" s="111">
        <f t="shared" si="7"/>
        <v>42.19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308</v>
      </c>
      <c r="C23" s="114" t="s">
        <v>307</v>
      </c>
      <c r="D23" s="88"/>
      <c r="E23" s="89">
        <v>1000</v>
      </c>
      <c r="F23" s="115">
        <v>2</v>
      </c>
      <c r="G23" s="96">
        <v>100.38</v>
      </c>
      <c r="H23" s="91">
        <f t="shared" si="0"/>
        <v>72.739999999999995</v>
      </c>
      <c r="I23" s="92">
        <f t="shared" si="1"/>
        <v>200.76</v>
      </c>
      <c r="J23" s="107"/>
      <c r="K23" s="90">
        <f t="shared" si="2"/>
        <v>2</v>
      </c>
      <c r="L23" s="91">
        <f t="shared" si="3"/>
        <v>50.19</v>
      </c>
      <c r="M23" s="91">
        <f t="shared" si="4"/>
        <v>100.38</v>
      </c>
      <c r="N23" s="116"/>
      <c r="O23" s="95"/>
      <c r="P23" s="117"/>
      <c r="Q23" s="96"/>
      <c r="R23" s="96">
        <f t="shared" si="5"/>
        <v>0</v>
      </c>
      <c r="S23" s="96">
        <f t="shared" si="6"/>
        <v>50.19</v>
      </c>
      <c r="T23" s="96">
        <f t="shared" si="7"/>
        <v>100.38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309</v>
      </c>
      <c r="C24" s="101" t="s">
        <v>128</v>
      </c>
      <c r="D24" s="88"/>
      <c r="E24" s="102">
        <v>2000</v>
      </c>
      <c r="F24" s="103">
        <v>1</v>
      </c>
      <c r="G24" s="104">
        <v>152.38</v>
      </c>
      <c r="H24" s="105">
        <f t="shared" si="0"/>
        <v>110.42</v>
      </c>
      <c r="I24" s="106">
        <f t="shared" si="1"/>
        <v>152.38</v>
      </c>
      <c r="J24" s="107"/>
      <c r="K24" s="108">
        <f t="shared" si="2"/>
        <v>1</v>
      </c>
      <c r="L24" s="105">
        <f t="shared" si="3"/>
        <v>91.43</v>
      </c>
      <c r="M24" s="105">
        <f t="shared" si="4"/>
        <v>91.43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60.95</v>
      </c>
      <c r="T24" s="111">
        <f t="shared" si="7"/>
        <v>60.95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310</v>
      </c>
      <c r="C25" s="114" t="s">
        <v>131</v>
      </c>
      <c r="D25" s="88"/>
      <c r="E25" s="89">
        <v>2000</v>
      </c>
      <c r="F25" s="115">
        <v>1</v>
      </c>
      <c r="G25" s="96">
        <v>90.46</v>
      </c>
      <c r="H25" s="91">
        <f t="shared" si="0"/>
        <v>65.55</v>
      </c>
      <c r="I25" s="92">
        <f t="shared" si="1"/>
        <v>90.46</v>
      </c>
      <c r="J25" s="107"/>
      <c r="K25" s="90">
        <f t="shared" si="2"/>
        <v>1</v>
      </c>
      <c r="L25" s="91">
        <f t="shared" si="3"/>
        <v>54.28</v>
      </c>
      <c r="M25" s="91">
        <f t="shared" si="4"/>
        <v>54.28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36.18</v>
      </c>
      <c r="T25" s="96">
        <f t="shared" si="7"/>
        <v>36.18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311</v>
      </c>
      <c r="C26" s="101" t="s">
        <v>134</v>
      </c>
      <c r="D26" s="88"/>
      <c r="E26" s="102">
        <v>2000</v>
      </c>
      <c r="F26" s="103">
        <v>1</v>
      </c>
      <c r="G26" s="104">
        <v>51.03</v>
      </c>
      <c r="H26" s="105">
        <f t="shared" si="0"/>
        <v>36.979999999999997</v>
      </c>
      <c r="I26" s="106">
        <f t="shared" si="1"/>
        <v>51.03</v>
      </c>
      <c r="J26" s="107"/>
      <c r="K26" s="108">
        <f t="shared" si="2"/>
        <v>1</v>
      </c>
      <c r="L26" s="105">
        <f t="shared" si="3"/>
        <v>30.62</v>
      </c>
      <c r="M26" s="105">
        <f t="shared" si="4"/>
        <v>30.62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20.41</v>
      </c>
      <c r="T26" s="111">
        <f t="shared" si="7"/>
        <v>20.41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312</v>
      </c>
      <c r="C27" s="114" t="s">
        <v>137</v>
      </c>
      <c r="D27" s="88"/>
      <c r="E27" s="89" t="s">
        <v>138</v>
      </c>
      <c r="F27" s="115">
        <v>1</v>
      </c>
      <c r="G27" s="96">
        <v>7646.67</v>
      </c>
      <c r="H27" s="91">
        <f t="shared" si="0"/>
        <v>5541.07</v>
      </c>
      <c r="I27" s="92">
        <f t="shared" si="1"/>
        <v>7646.67</v>
      </c>
      <c r="J27" s="107"/>
      <c r="K27" s="90">
        <f t="shared" si="2"/>
        <v>1</v>
      </c>
      <c r="L27" s="91">
        <f t="shared" si="3"/>
        <v>3823.34</v>
      </c>
      <c r="M27" s="91">
        <f t="shared" si="4"/>
        <v>3823.34</v>
      </c>
      <c r="N27" s="116"/>
      <c r="O27" s="95"/>
      <c r="P27" s="117"/>
      <c r="Q27" s="96"/>
      <c r="R27" s="96">
        <f t="shared" si="5"/>
        <v>0</v>
      </c>
      <c r="S27" s="96">
        <f t="shared" si="6"/>
        <v>3823.33</v>
      </c>
      <c r="T27" s="96">
        <f t="shared" si="7"/>
        <v>3823.33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250</v>
      </c>
      <c r="C28" s="101" t="s">
        <v>313</v>
      </c>
      <c r="D28" s="88"/>
      <c r="E28" s="102" t="s">
        <v>138</v>
      </c>
      <c r="F28" s="103">
        <v>2</v>
      </c>
      <c r="G28" s="104">
        <v>396.11</v>
      </c>
      <c r="H28" s="105">
        <f t="shared" si="0"/>
        <v>287.04000000000002</v>
      </c>
      <c r="I28" s="106">
        <f t="shared" si="1"/>
        <v>792.22</v>
      </c>
      <c r="J28" s="107"/>
      <c r="K28" s="108">
        <f t="shared" si="2"/>
        <v>2</v>
      </c>
      <c r="L28" s="105">
        <f t="shared" si="3"/>
        <v>198.06</v>
      </c>
      <c r="M28" s="105">
        <f t="shared" si="4"/>
        <v>396.12</v>
      </c>
      <c r="N28" s="109"/>
      <c r="O28" s="95"/>
      <c r="P28" s="100"/>
      <c r="Q28" s="104"/>
      <c r="R28" s="110">
        <f t="shared" si="5"/>
        <v>0</v>
      </c>
      <c r="S28" s="111">
        <f t="shared" si="6"/>
        <v>198.05</v>
      </c>
      <c r="T28" s="111">
        <f t="shared" si="7"/>
        <v>396.1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314</v>
      </c>
      <c r="C29" s="114" t="s">
        <v>144</v>
      </c>
      <c r="D29" s="88"/>
      <c r="E29" s="89" t="s">
        <v>138</v>
      </c>
      <c r="F29" s="115">
        <v>1</v>
      </c>
      <c r="G29" s="96">
        <v>8290.58</v>
      </c>
      <c r="H29" s="91">
        <f t="shared" si="0"/>
        <v>6007.67</v>
      </c>
      <c r="I29" s="92">
        <f t="shared" si="1"/>
        <v>8290.58</v>
      </c>
      <c r="J29" s="107"/>
      <c r="K29" s="90">
        <f t="shared" si="2"/>
        <v>1</v>
      </c>
      <c r="L29" s="91">
        <f t="shared" si="3"/>
        <v>4145.29</v>
      </c>
      <c r="M29" s="91">
        <f t="shared" si="4"/>
        <v>4145.29</v>
      </c>
      <c r="N29" s="116"/>
      <c r="O29" s="95"/>
      <c r="P29" s="117"/>
      <c r="Q29" s="96"/>
      <c r="R29" s="96">
        <f t="shared" si="5"/>
        <v>0</v>
      </c>
      <c r="S29" s="96">
        <f t="shared" si="6"/>
        <v>4145.29</v>
      </c>
      <c r="T29" s="96">
        <f t="shared" si="7"/>
        <v>4145.29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 t="s">
        <v>315</v>
      </c>
      <c r="C30" s="101" t="s">
        <v>224</v>
      </c>
      <c r="D30" s="88"/>
      <c r="E30" s="102" t="s">
        <v>138</v>
      </c>
      <c r="F30" s="103">
        <v>6</v>
      </c>
      <c r="G30" s="104">
        <v>2190.4899999999998</v>
      </c>
      <c r="H30" s="105">
        <f t="shared" si="0"/>
        <v>1587.31</v>
      </c>
      <c r="I30" s="106">
        <f t="shared" si="1"/>
        <v>13142.94</v>
      </c>
      <c r="J30" s="107"/>
      <c r="K30" s="108">
        <f t="shared" si="2"/>
        <v>6</v>
      </c>
      <c r="L30" s="105">
        <f t="shared" si="3"/>
        <v>1533.34</v>
      </c>
      <c r="M30" s="105">
        <f t="shared" si="4"/>
        <v>9200.0400000000009</v>
      </c>
      <c r="N30" s="109">
        <v>-0.2</v>
      </c>
      <c r="O30" s="95"/>
      <c r="P30" s="100"/>
      <c r="Q30" s="104"/>
      <c r="R30" s="110">
        <f t="shared" si="5"/>
        <v>0</v>
      </c>
      <c r="S30" s="111">
        <f t="shared" si="6"/>
        <v>657.15</v>
      </c>
      <c r="T30" s="111">
        <f t="shared" si="7"/>
        <v>3942.9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 t="s">
        <v>316</v>
      </c>
      <c r="C31" s="114" t="s">
        <v>317</v>
      </c>
      <c r="D31" s="88"/>
      <c r="E31" s="89" t="s">
        <v>138</v>
      </c>
      <c r="F31" s="115">
        <v>6</v>
      </c>
      <c r="G31" s="96">
        <v>9608.0400000000009</v>
      </c>
      <c r="H31" s="91">
        <f t="shared" si="0"/>
        <v>6962.35</v>
      </c>
      <c r="I31" s="92">
        <f t="shared" si="1"/>
        <v>57648.24</v>
      </c>
      <c r="J31" s="107"/>
      <c r="K31" s="90">
        <f t="shared" si="2"/>
        <v>6</v>
      </c>
      <c r="L31" s="91">
        <f t="shared" si="3"/>
        <v>4804.0200000000004</v>
      </c>
      <c r="M31" s="91">
        <f t="shared" si="4"/>
        <v>28824.12</v>
      </c>
      <c r="N31" s="116"/>
      <c r="O31" s="95"/>
      <c r="P31" s="117"/>
      <c r="Q31" s="96"/>
      <c r="R31" s="96">
        <f t="shared" si="5"/>
        <v>0</v>
      </c>
      <c r="S31" s="96">
        <f t="shared" si="6"/>
        <v>4804.0200000000004</v>
      </c>
      <c r="T31" s="96">
        <f t="shared" si="7"/>
        <v>28824.12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/>
      <c r="C32" s="101"/>
      <c r="D32" s="88"/>
      <c r="E32" s="102"/>
      <c r="F32" s="103"/>
      <c r="G32" s="104"/>
      <c r="H32" s="105">
        <f t="shared" si="0"/>
        <v>0</v>
      </c>
      <c r="I32" s="106">
        <f t="shared" si="1"/>
        <v>0</v>
      </c>
      <c r="J32" s="107"/>
      <c r="K32" s="108">
        <f t="shared" si="2"/>
        <v>0</v>
      </c>
      <c r="L32" s="105">
        <f t="shared" si="3"/>
        <v>0</v>
      </c>
      <c r="M32" s="105">
        <f t="shared" si="4"/>
        <v>0</v>
      </c>
      <c r="N32" s="109"/>
      <c r="O32" s="95"/>
      <c r="P32" s="100"/>
      <c r="Q32" s="104"/>
      <c r="R32" s="110">
        <f t="shared" si="5"/>
        <v>0</v>
      </c>
      <c r="S32" s="111">
        <f t="shared" si="6"/>
        <v>0</v>
      </c>
      <c r="T32" s="111">
        <f t="shared" si="7"/>
        <v>0</v>
      </c>
      <c r="U32" s="112">
        <f t="shared" si="8"/>
        <v>0</v>
      </c>
      <c r="V32" s="112">
        <f t="shared" si="9"/>
        <v>0</v>
      </c>
      <c r="W32" s="113"/>
      <c r="X32" s="99"/>
      <c r="Y32" s="8"/>
      <c r="Z32" s="8"/>
    </row>
    <row r="33" spans="2:23" ht="15.75" customHeight="1">
      <c r="B33" s="86"/>
      <c r="C33" s="114"/>
      <c r="D33" s="88"/>
      <c r="E33" s="89"/>
      <c r="F33" s="115"/>
      <c r="G33" s="96"/>
      <c r="H33" s="91">
        <f t="shared" si="0"/>
        <v>0</v>
      </c>
      <c r="I33" s="92">
        <f t="shared" si="1"/>
        <v>0</v>
      </c>
      <c r="J33" s="107"/>
      <c r="K33" s="90">
        <f t="shared" si="2"/>
        <v>0</v>
      </c>
      <c r="L33" s="91">
        <f t="shared" si="3"/>
        <v>0</v>
      </c>
      <c r="M33" s="91">
        <f t="shared" si="4"/>
        <v>0</v>
      </c>
      <c r="N33" s="116"/>
      <c r="O33" s="95"/>
      <c r="P33" s="117"/>
      <c r="Q33" s="96"/>
      <c r="R33" s="96">
        <f t="shared" si="5"/>
        <v>0</v>
      </c>
      <c r="S33" s="96">
        <f t="shared" si="6"/>
        <v>0</v>
      </c>
      <c r="T33" s="96">
        <f t="shared" si="7"/>
        <v>0</v>
      </c>
      <c r="U33" s="97">
        <f t="shared" si="8"/>
        <v>0</v>
      </c>
      <c r="V33" s="97">
        <f t="shared" si="9"/>
        <v>0</v>
      </c>
      <c r="W33" s="98"/>
    </row>
    <row r="34" spans="2:23" ht="15.75" customHeight="1">
      <c r="B34" s="100"/>
      <c r="C34" s="101"/>
      <c r="D34" s="88"/>
      <c r="E34" s="102"/>
      <c r="F34" s="103"/>
      <c r="G34" s="104"/>
      <c r="H34" s="105">
        <f t="shared" si="0"/>
        <v>0</v>
      </c>
      <c r="I34" s="106">
        <f t="shared" si="1"/>
        <v>0</v>
      </c>
      <c r="J34" s="107"/>
      <c r="K34" s="108">
        <f t="shared" si="2"/>
        <v>0</v>
      </c>
      <c r="L34" s="105">
        <f t="shared" si="3"/>
        <v>0</v>
      </c>
      <c r="M34" s="105">
        <f t="shared" si="4"/>
        <v>0</v>
      </c>
      <c r="N34" s="109"/>
      <c r="O34" s="95"/>
      <c r="P34" s="100"/>
      <c r="Q34" s="104"/>
      <c r="R34" s="110">
        <f t="shared" si="5"/>
        <v>0</v>
      </c>
      <c r="S34" s="111">
        <f t="shared" si="6"/>
        <v>0</v>
      </c>
      <c r="T34" s="111">
        <f t="shared" si="7"/>
        <v>0</v>
      </c>
      <c r="U34" s="112">
        <f t="shared" si="8"/>
        <v>0</v>
      </c>
      <c r="V34" s="112">
        <f t="shared" si="9"/>
        <v>0</v>
      </c>
      <c r="W34" s="113"/>
    </row>
    <row r="35" spans="2:23" ht="15.75" customHeight="1">
      <c r="B35" s="86"/>
      <c r="C35" s="114"/>
      <c r="D35" s="88"/>
      <c r="E35" s="89"/>
      <c r="F35" s="115"/>
      <c r="G35" s="96"/>
      <c r="H35" s="91">
        <f t="shared" si="0"/>
        <v>0</v>
      </c>
      <c r="I35" s="92">
        <f t="shared" si="1"/>
        <v>0</v>
      </c>
      <c r="J35" s="107"/>
      <c r="K35" s="90">
        <f t="shared" si="2"/>
        <v>0</v>
      </c>
      <c r="L35" s="91">
        <f t="shared" si="3"/>
        <v>0</v>
      </c>
      <c r="M35" s="91">
        <f t="shared" si="4"/>
        <v>0</v>
      </c>
      <c r="N35" s="116"/>
      <c r="O35" s="95"/>
      <c r="P35" s="117"/>
      <c r="Q35" s="96"/>
      <c r="R35" s="96">
        <f t="shared" si="5"/>
        <v>0</v>
      </c>
      <c r="S35" s="96">
        <f t="shared" si="6"/>
        <v>0</v>
      </c>
      <c r="T35" s="96">
        <f t="shared" si="7"/>
        <v>0</v>
      </c>
      <c r="U35" s="97">
        <f t="shared" si="8"/>
        <v>0</v>
      </c>
      <c r="V35" s="97">
        <f t="shared" si="9"/>
        <v>0</v>
      </c>
      <c r="W35" s="98"/>
    </row>
    <row r="36" spans="2:23" ht="15.75" customHeight="1">
      <c r="B36" s="100"/>
      <c r="C36" s="101"/>
      <c r="D36" s="88"/>
      <c r="E36" s="102"/>
      <c r="F36" s="103"/>
      <c r="G36" s="104"/>
      <c r="H36" s="105">
        <f t="shared" si="0"/>
        <v>0</v>
      </c>
      <c r="I36" s="106">
        <f t="shared" si="1"/>
        <v>0</v>
      </c>
      <c r="J36" s="107"/>
      <c r="K36" s="108">
        <f t="shared" si="2"/>
        <v>0</v>
      </c>
      <c r="L36" s="105">
        <f t="shared" si="3"/>
        <v>0</v>
      </c>
      <c r="M36" s="105">
        <f t="shared" si="4"/>
        <v>0</v>
      </c>
      <c r="N36" s="109"/>
      <c r="O36" s="95"/>
      <c r="P36" s="100"/>
      <c r="Q36" s="104"/>
      <c r="R36" s="110">
        <f t="shared" si="5"/>
        <v>0</v>
      </c>
      <c r="S36" s="111">
        <f t="shared" si="6"/>
        <v>0</v>
      </c>
      <c r="T36" s="111">
        <f t="shared" si="7"/>
        <v>0</v>
      </c>
      <c r="U36" s="112">
        <f t="shared" si="8"/>
        <v>0</v>
      </c>
      <c r="V36" s="112">
        <f t="shared" si="9"/>
        <v>0</v>
      </c>
      <c r="W36" s="113"/>
    </row>
    <row r="37" spans="2:23" ht="15.75" customHeight="1">
      <c r="B37" s="86"/>
      <c r="C37" s="114"/>
      <c r="D37" s="88"/>
      <c r="E37" s="89"/>
      <c r="F37" s="115"/>
      <c r="G37" s="96"/>
      <c r="H37" s="91">
        <f t="shared" si="0"/>
        <v>0</v>
      </c>
      <c r="I37" s="92">
        <f t="shared" si="1"/>
        <v>0</v>
      </c>
      <c r="J37" s="107"/>
      <c r="K37" s="90">
        <f t="shared" si="2"/>
        <v>0</v>
      </c>
      <c r="L37" s="91">
        <f t="shared" si="3"/>
        <v>0</v>
      </c>
      <c r="M37" s="91">
        <f t="shared" si="4"/>
        <v>0</v>
      </c>
      <c r="N37" s="116"/>
      <c r="O37" s="95"/>
      <c r="P37" s="117"/>
      <c r="Q37" s="96"/>
      <c r="R37" s="96">
        <f t="shared" si="5"/>
        <v>0</v>
      </c>
      <c r="S37" s="96">
        <f t="shared" si="6"/>
        <v>0</v>
      </c>
      <c r="T37" s="96">
        <f t="shared" si="7"/>
        <v>0</v>
      </c>
      <c r="U37" s="97">
        <f t="shared" si="8"/>
        <v>0</v>
      </c>
      <c r="V37" s="97">
        <f t="shared" si="9"/>
        <v>0</v>
      </c>
      <c r="W37" s="98"/>
    </row>
    <row r="38" spans="2:23" ht="15.75" customHeight="1">
      <c r="B38" s="100"/>
      <c r="C38" s="101"/>
      <c r="D38" s="88"/>
      <c r="E38" s="102"/>
      <c r="F38" s="103"/>
      <c r="G38" s="104"/>
      <c r="H38" s="105">
        <f t="shared" si="0"/>
        <v>0</v>
      </c>
      <c r="I38" s="106">
        <f t="shared" si="1"/>
        <v>0</v>
      </c>
      <c r="J38" s="107"/>
      <c r="K38" s="108">
        <f t="shared" si="2"/>
        <v>0</v>
      </c>
      <c r="L38" s="105">
        <f t="shared" si="3"/>
        <v>0</v>
      </c>
      <c r="M38" s="105">
        <f t="shared" si="4"/>
        <v>0</v>
      </c>
      <c r="N38" s="109"/>
      <c r="O38" s="95"/>
      <c r="P38" s="100"/>
      <c r="Q38" s="104"/>
      <c r="R38" s="110">
        <f t="shared" si="5"/>
        <v>0</v>
      </c>
      <c r="S38" s="111">
        <f t="shared" si="6"/>
        <v>0</v>
      </c>
      <c r="T38" s="111">
        <f t="shared" si="7"/>
        <v>0</v>
      </c>
      <c r="U38" s="112">
        <f t="shared" si="8"/>
        <v>0</v>
      </c>
      <c r="V38" s="112">
        <f t="shared" si="9"/>
        <v>0</v>
      </c>
      <c r="W38" s="113"/>
    </row>
    <row r="39" spans="2:23" ht="15.75" customHeight="1">
      <c r="B39" s="86"/>
      <c r="C39" s="114"/>
      <c r="D39" s="88"/>
      <c r="E39" s="89"/>
      <c r="F39" s="115"/>
      <c r="G39" s="96"/>
      <c r="H39" s="91">
        <f t="shared" si="0"/>
        <v>0</v>
      </c>
      <c r="I39" s="92">
        <f t="shared" si="1"/>
        <v>0</v>
      </c>
      <c r="J39" s="107"/>
      <c r="K39" s="90">
        <f t="shared" si="2"/>
        <v>0</v>
      </c>
      <c r="L39" s="91">
        <f t="shared" si="3"/>
        <v>0</v>
      </c>
      <c r="M39" s="91">
        <f t="shared" si="4"/>
        <v>0</v>
      </c>
      <c r="N39" s="116"/>
      <c r="O39" s="95"/>
      <c r="P39" s="117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3"/>
    </row>
    <row r="40" spans="2:23" ht="15.75" customHeight="1">
      <c r="B40" s="100"/>
      <c r="C40" s="101"/>
      <c r="D40" s="88"/>
      <c r="E40" s="102"/>
      <c r="F40" s="103"/>
      <c r="G40" s="104"/>
      <c r="H40" s="105">
        <f t="shared" si="0"/>
        <v>0</v>
      </c>
      <c r="I40" s="106">
        <f t="shared" si="1"/>
        <v>0</v>
      </c>
      <c r="J40" s="107"/>
      <c r="K40" s="108">
        <f t="shared" si="2"/>
        <v>0</v>
      </c>
      <c r="L40" s="105">
        <f t="shared" si="3"/>
        <v>0</v>
      </c>
      <c r="M40" s="105">
        <f t="shared" si="4"/>
        <v>0</v>
      </c>
      <c r="N40" s="109"/>
      <c r="O40" s="95"/>
      <c r="P40" s="100"/>
      <c r="Q40" s="104"/>
      <c r="R40" s="110">
        <f t="shared" si="5"/>
        <v>0</v>
      </c>
      <c r="S40" s="111">
        <f t="shared" si="6"/>
        <v>0</v>
      </c>
      <c r="T40" s="111">
        <f t="shared" si="7"/>
        <v>0</v>
      </c>
      <c r="U40" s="112">
        <f t="shared" si="8"/>
        <v>0</v>
      </c>
      <c r="V40" s="112">
        <f t="shared" si="9"/>
        <v>0</v>
      </c>
      <c r="W40" s="113"/>
    </row>
    <row r="41" spans="2:23" ht="15.75" customHeight="1">
      <c r="B41" s="86"/>
      <c r="C41" s="114"/>
      <c r="D41" s="88"/>
      <c r="E41" s="89"/>
      <c r="F41" s="115"/>
      <c r="G41" s="96"/>
      <c r="H41" s="91">
        <f t="shared" si="0"/>
        <v>0</v>
      </c>
      <c r="I41" s="92">
        <f t="shared" si="1"/>
        <v>0</v>
      </c>
      <c r="J41" s="107"/>
      <c r="K41" s="90">
        <f t="shared" si="2"/>
        <v>0</v>
      </c>
      <c r="L41" s="91">
        <f t="shared" si="3"/>
        <v>0</v>
      </c>
      <c r="M41" s="91">
        <f t="shared" si="4"/>
        <v>0</v>
      </c>
      <c r="N41" s="116"/>
      <c r="O41" s="95"/>
      <c r="P41" s="117"/>
      <c r="Q41" s="96"/>
      <c r="R41" s="96">
        <f t="shared" si="5"/>
        <v>0</v>
      </c>
      <c r="S41" s="96">
        <f t="shared" si="6"/>
        <v>0</v>
      </c>
      <c r="T41" s="96">
        <f t="shared" si="7"/>
        <v>0</v>
      </c>
      <c r="U41" s="97">
        <f t="shared" si="8"/>
        <v>0</v>
      </c>
      <c r="V41" s="97">
        <f t="shared" si="9"/>
        <v>0</v>
      </c>
      <c r="W41" s="113"/>
    </row>
    <row r="42" spans="2:23" ht="15.75" customHeight="1">
      <c r="B42" s="100"/>
      <c r="C42" s="101"/>
      <c r="D42" s="88"/>
      <c r="E42" s="102"/>
      <c r="F42" s="103"/>
      <c r="G42" s="104"/>
      <c r="H42" s="105">
        <f t="shared" si="0"/>
        <v>0</v>
      </c>
      <c r="I42" s="106">
        <f t="shared" si="1"/>
        <v>0</v>
      </c>
      <c r="J42" s="107"/>
      <c r="K42" s="108">
        <f t="shared" si="2"/>
        <v>0</v>
      </c>
      <c r="L42" s="105">
        <f t="shared" si="3"/>
        <v>0</v>
      </c>
      <c r="M42" s="105">
        <f t="shared" si="4"/>
        <v>0</v>
      </c>
      <c r="N42" s="109"/>
      <c r="O42" s="95"/>
      <c r="P42" s="100"/>
      <c r="Q42" s="104"/>
      <c r="R42" s="110">
        <f t="shared" si="5"/>
        <v>0</v>
      </c>
      <c r="S42" s="111">
        <f t="shared" si="6"/>
        <v>0</v>
      </c>
      <c r="T42" s="111">
        <f t="shared" si="7"/>
        <v>0</v>
      </c>
      <c r="U42" s="112">
        <f t="shared" si="8"/>
        <v>0</v>
      </c>
      <c r="V42" s="112">
        <f t="shared" si="9"/>
        <v>0</v>
      </c>
      <c r="W42" s="113"/>
    </row>
    <row r="43" spans="2:23" ht="15.75" customHeight="1">
      <c r="B43" s="86"/>
      <c r="C43" s="114"/>
      <c r="D43" s="88"/>
      <c r="E43" s="89"/>
      <c r="F43" s="115"/>
      <c r="G43" s="96"/>
      <c r="H43" s="91">
        <f t="shared" si="0"/>
        <v>0</v>
      </c>
      <c r="I43" s="92">
        <f t="shared" si="1"/>
        <v>0</v>
      </c>
      <c r="J43" s="107"/>
      <c r="K43" s="90">
        <f t="shared" si="2"/>
        <v>0</v>
      </c>
      <c r="L43" s="91">
        <f t="shared" si="3"/>
        <v>0</v>
      </c>
      <c r="M43" s="91">
        <f t="shared" si="4"/>
        <v>0</v>
      </c>
      <c r="N43" s="116"/>
      <c r="O43" s="95"/>
      <c r="P43" s="117"/>
      <c r="Q43" s="96"/>
      <c r="R43" s="96">
        <f t="shared" si="5"/>
        <v>0</v>
      </c>
      <c r="S43" s="96">
        <f t="shared" si="6"/>
        <v>0</v>
      </c>
      <c r="T43" s="96">
        <f t="shared" si="7"/>
        <v>0</v>
      </c>
      <c r="U43" s="97">
        <f t="shared" si="8"/>
        <v>0</v>
      </c>
      <c r="V43" s="97">
        <f t="shared" si="9"/>
        <v>0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25</v>
      </c>
      <c r="G50" s="123">
        <f t="shared" si="10"/>
        <v>28802.58</v>
      </c>
      <c r="H50" s="124">
        <f t="shared" si="10"/>
        <v>20871.45</v>
      </c>
      <c r="I50" s="125">
        <f t="shared" si="10"/>
        <v>88291.72</v>
      </c>
      <c r="J50" s="126"/>
      <c r="K50" s="127">
        <f t="shared" ref="K50:M50" si="11">SUM(K19:K49)</f>
        <v>25</v>
      </c>
      <c r="L50" s="124">
        <f t="shared" si="11"/>
        <v>14868.800000000001</v>
      </c>
      <c r="M50" s="125">
        <f t="shared" si="11"/>
        <v>46803.850000000006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13933.78</v>
      </c>
      <c r="T50" s="125">
        <f t="shared" si="12"/>
        <v>41487.869999999995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19" priority="1" stopIfTrue="1">
      <formula>$U$9&gt;100%</formula>
    </cfRule>
    <cfRule type="expression" dxfId="18" priority="2">
      <formula>$U$9&lt;50%</formula>
    </cfRule>
  </conditionalFormatting>
  <conditionalFormatting sqref="V9:V11">
    <cfRule type="expression" dxfId="17" priority="3">
      <formula>$V$9&lt;50%</formula>
    </cfRule>
    <cfRule type="expression" dxfId="16" priority="4">
      <formula>$V$9&gt;50%</formula>
    </cfRule>
  </conditionalFormatting>
  <dataValidations count="4">
    <dataValidation type="list" allowBlank="1" showErrorMessage="1" sqref="E19:E49" xr:uid="{00000000-0002-0000-0F00-000000000000}">
      <formula1>$Z$19:$Z$30</formula1>
    </dataValidation>
    <dataValidation type="list" allowBlank="1" showErrorMessage="1" sqref="I14" xr:uid="{00000000-0002-0000-0F00-000001000000}">
      <formula1>$Y$14:$Y$15</formula1>
    </dataValidation>
    <dataValidation type="list" allowBlank="1" showErrorMessage="1" sqref="J14" xr:uid="{00000000-0002-0000-0F00-000002000000}">
      <formula1>$L$9</formula1>
    </dataValidation>
    <dataValidation type="list" allowBlank="1" showErrorMessage="1" sqref="Q15 G18 L18 Q18" xr:uid="{00000000-0002-0000-0F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Z50"/>
  <sheetViews>
    <sheetView tabSelected="1"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354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34031.68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2021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20370.199999999997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324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13661.480000000003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325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0.40143419308127026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355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13661.48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/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20370.199999999997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40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84</v>
      </c>
      <c r="H18" s="79" t="str">
        <f>IF(G18="USD $", "CAD $", "USD $")</f>
        <v>CAD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326</v>
      </c>
      <c r="C19" s="87" t="s">
        <v>169</v>
      </c>
      <c r="D19" s="88"/>
      <c r="E19" s="89">
        <v>500</v>
      </c>
      <c r="F19" s="90">
        <v>1</v>
      </c>
      <c r="G19" s="91">
        <v>71.78</v>
      </c>
      <c r="H19" s="91">
        <f t="shared" ref="H19:H49" si="0">ROUND(IF($G$18="USD $", G19*$F$16,G19*$E$16),2)</f>
        <v>99.06</v>
      </c>
      <c r="I19" s="92">
        <f t="shared" ref="I19:I49" si="1">ROUND(IF($I$18=$H$18,F19*H19,F19*G19),2)</f>
        <v>99.06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49.53</v>
      </c>
      <c r="M19" s="91">
        <f t="shared" ref="M19:M49" si="4">ROUND((K19*L19),2)</f>
        <v>49.53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49.53</v>
      </c>
      <c r="T19" s="96">
        <f t="shared" ref="T19:T49" si="7">ROUND(I19-M19,2)</f>
        <v>49.53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327</v>
      </c>
      <c r="C20" s="101" t="s">
        <v>118</v>
      </c>
      <c r="D20" s="88"/>
      <c r="E20" s="102">
        <v>1000</v>
      </c>
      <c r="F20" s="103">
        <v>1</v>
      </c>
      <c r="G20" s="104">
        <v>132.04</v>
      </c>
      <c r="H20" s="105">
        <f t="shared" si="0"/>
        <v>182.22</v>
      </c>
      <c r="I20" s="106">
        <f t="shared" si="1"/>
        <v>182.22</v>
      </c>
      <c r="J20" s="107"/>
      <c r="K20" s="108">
        <f t="shared" si="2"/>
        <v>1</v>
      </c>
      <c r="L20" s="105">
        <f t="shared" si="3"/>
        <v>91.11</v>
      </c>
      <c r="M20" s="105">
        <f t="shared" si="4"/>
        <v>91.11</v>
      </c>
      <c r="N20" s="109"/>
      <c r="O20" s="95"/>
      <c r="P20" s="100"/>
      <c r="Q20" s="104"/>
      <c r="R20" s="110">
        <f t="shared" si="5"/>
        <v>0</v>
      </c>
      <c r="S20" s="111">
        <f t="shared" si="6"/>
        <v>91.11</v>
      </c>
      <c r="T20" s="111">
        <f t="shared" si="7"/>
        <v>91.11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328</v>
      </c>
      <c r="C21" s="114" t="s">
        <v>329</v>
      </c>
      <c r="D21" s="88"/>
      <c r="E21" s="89">
        <v>1000</v>
      </c>
      <c r="F21" s="115">
        <v>1</v>
      </c>
      <c r="G21" s="96">
        <v>55.5</v>
      </c>
      <c r="H21" s="91">
        <f t="shared" si="0"/>
        <v>76.59</v>
      </c>
      <c r="I21" s="92">
        <f t="shared" si="1"/>
        <v>76.59</v>
      </c>
      <c r="J21" s="107"/>
      <c r="K21" s="90">
        <f t="shared" si="2"/>
        <v>1</v>
      </c>
      <c r="L21" s="91">
        <f t="shared" si="3"/>
        <v>38.299999999999997</v>
      </c>
      <c r="M21" s="91">
        <f t="shared" si="4"/>
        <v>38.299999999999997</v>
      </c>
      <c r="N21" s="116"/>
      <c r="O21" s="95"/>
      <c r="P21" s="117"/>
      <c r="Q21" s="96"/>
      <c r="R21" s="96">
        <f t="shared" si="5"/>
        <v>0</v>
      </c>
      <c r="S21" s="96">
        <f t="shared" si="6"/>
        <v>38.29</v>
      </c>
      <c r="T21" s="96">
        <f t="shared" si="7"/>
        <v>38.29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>
        <v>4630525</v>
      </c>
      <c r="C22" s="101" t="s">
        <v>174</v>
      </c>
      <c r="D22" s="88"/>
      <c r="E22" s="102">
        <v>1000</v>
      </c>
      <c r="F22" s="103">
        <v>1</v>
      </c>
      <c r="G22" s="104">
        <v>29.73</v>
      </c>
      <c r="H22" s="105">
        <f t="shared" si="0"/>
        <v>41.03</v>
      </c>
      <c r="I22" s="106">
        <f t="shared" si="1"/>
        <v>41.03</v>
      </c>
      <c r="J22" s="107"/>
      <c r="K22" s="108">
        <f t="shared" si="2"/>
        <v>1</v>
      </c>
      <c r="L22" s="105">
        <f t="shared" si="3"/>
        <v>20.52</v>
      </c>
      <c r="M22" s="105">
        <f t="shared" si="4"/>
        <v>20.52</v>
      </c>
      <c r="N22" s="109"/>
      <c r="O22" s="95"/>
      <c r="P22" s="100"/>
      <c r="Q22" s="104"/>
      <c r="R22" s="110">
        <f t="shared" si="5"/>
        <v>0</v>
      </c>
      <c r="S22" s="111">
        <f t="shared" si="6"/>
        <v>20.51</v>
      </c>
      <c r="T22" s="111">
        <f t="shared" si="7"/>
        <v>20.51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>
        <v>4450002</v>
      </c>
      <c r="C23" s="114" t="s">
        <v>174</v>
      </c>
      <c r="D23" s="88"/>
      <c r="E23" s="89">
        <v>1000</v>
      </c>
      <c r="F23" s="115">
        <v>1</v>
      </c>
      <c r="G23" s="96">
        <v>142.53</v>
      </c>
      <c r="H23" s="91">
        <f t="shared" si="0"/>
        <v>196.69</v>
      </c>
      <c r="I23" s="92">
        <f t="shared" si="1"/>
        <v>196.69</v>
      </c>
      <c r="J23" s="107"/>
      <c r="K23" s="90">
        <f t="shared" si="2"/>
        <v>1</v>
      </c>
      <c r="L23" s="91">
        <f t="shared" si="3"/>
        <v>98.35</v>
      </c>
      <c r="M23" s="91">
        <f t="shared" si="4"/>
        <v>98.35</v>
      </c>
      <c r="N23" s="116"/>
      <c r="O23" s="95"/>
      <c r="P23" s="117"/>
      <c r="Q23" s="96"/>
      <c r="R23" s="96">
        <f t="shared" si="5"/>
        <v>0</v>
      </c>
      <c r="S23" s="96">
        <f t="shared" si="6"/>
        <v>98.34</v>
      </c>
      <c r="T23" s="96">
        <f t="shared" si="7"/>
        <v>98.34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330</v>
      </c>
      <c r="C24" s="101" t="s">
        <v>128</v>
      </c>
      <c r="D24" s="88"/>
      <c r="E24" s="102">
        <v>1000</v>
      </c>
      <c r="F24" s="103">
        <v>1</v>
      </c>
      <c r="G24" s="104">
        <v>56.55</v>
      </c>
      <c r="H24" s="105">
        <f t="shared" si="0"/>
        <v>78.040000000000006</v>
      </c>
      <c r="I24" s="106">
        <f t="shared" si="1"/>
        <v>78.040000000000006</v>
      </c>
      <c r="J24" s="107"/>
      <c r="K24" s="108">
        <f t="shared" si="2"/>
        <v>1</v>
      </c>
      <c r="L24" s="105">
        <f t="shared" si="3"/>
        <v>46.82</v>
      </c>
      <c r="M24" s="105">
        <f t="shared" si="4"/>
        <v>46.82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31.22</v>
      </c>
      <c r="T24" s="111">
        <f t="shared" si="7"/>
        <v>31.22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331</v>
      </c>
      <c r="C25" s="114" t="s">
        <v>131</v>
      </c>
      <c r="D25" s="88"/>
      <c r="E25" s="89">
        <v>1000</v>
      </c>
      <c r="F25" s="115">
        <v>1</v>
      </c>
      <c r="G25" s="96">
        <v>30.98</v>
      </c>
      <c r="H25" s="91">
        <f t="shared" si="0"/>
        <v>42.75</v>
      </c>
      <c r="I25" s="92">
        <f t="shared" si="1"/>
        <v>42.75</v>
      </c>
      <c r="J25" s="107"/>
      <c r="K25" s="90">
        <f t="shared" si="2"/>
        <v>1</v>
      </c>
      <c r="L25" s="91">
        <f t="shared" si="3"/>
        <v>25.65</v>
      </c>
      <c r="M25" s="91">
        <f t="shared" si="4"/>
        <v>25.65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17.100000000000001</v>
      </c>
      <c r="T25" s="96">
        <f t="shared" si="7"/>
        <v>17.100000000000001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332</v>
      </c>
      <c r="C26" s="101" t="s">
        <v>134</v>
      </c>
      <c r="D26" s="88"/>
      <c r="E26" s="102">
        <v>1000</v>
      </c>
      <c r="F26" s="103">
        <v>1</v>
      </c>
      <c r="G26" s="104">
        <v>85.09</v>
      </c>
      <c r="H26" s="105">
        <f t="shared" si="0"/>
        <v>117.42</v>
      </c>
      <c r="I26" s="106">
        <f t="shared" si="1"/>
        <v>117.42</v>
      </c>
      <c r="J26" s="107"/>
      <c r="K26" s="108">
        <f t="shared" si="2"/>
        <v>1</v>
      </c>
      <c r="L26" s="105">
        <f t="shared" si="3"/>
        <v>70.45</v>
      </c>
      <c r="M26" s="105">
        <f t="shared" si="4"/>
        <v>70.45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46.97</v>
      </c>
      <c r="T26" s="111">
        <f t="shared" si="7"/>
        <v>46.97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333</v>
      </c>
      <c r="C27" s="114" t="s">
        <v>134</v>
      </c>
      <c r="D27" s="88"/>
      <c r="E27" s="89">
        <v>1000</v>
      </c>
      <c r="F27" s="115">
        <v>1</v>
      </c>
      <c r="G27" s="96">
        <v>28.13</v>
      </c>
      <c r="H27" s="91">
        <f t="shared" si="0"/>
        <v>38.82</v>
      </c>
      <c r="I27" s="92">
        <f t="shared" si="1"/>
        <v>38.82</v>
      </c>
      <c r="J27" s="107"/>
      <c r="K27" s="90">
        <f t="shared" si="2"/>
        <v>1</v>
      </c>
      <c r="L27" s="91">
        <f t="shared" si="3"/>
        <v>23.29</v>
      </c>
      <c r="M27" s="91">
        <f t="shared" si="4"/>
        <v>23.29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15.53</v>
      </c>
      <c r="T27" s="96">
        <f t="shared" si="7"/>
        <v>15.53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>
        <v>8982999420</v>
      </c>
      <c r="C28" s="101" t="s">
        <v>334</v>
      </c>
      <c r="D28" s="88"/>
      <c r="E28" s="102">
        <v>1000</v>
      </c>
      <c r="F28" s="103">
        <v>1</v>
      </c>
      <c r="G28" s="104">
        <v>44.15</v>
      </c>
      <c r="H28" s="105">
        <f t="shared" si="0"/>
        <v>60.93</v>
      </c>
      <c r="I28" s="106">
        <f t="shared" si="1"/>
        <v>60.93</v>
      </c>
      <c r="J28" s="107"/>
      <c r="K28" s="108">
        <f t="shared" si="2"/>
        <v>1</v>
      </c>
      <c r="L28" s="105">
        <f t="shared" si="3"/>
        <v>36.56</v>
      </c>
      <c r="M28" s="105">
        <f t="shared" si="4"/>
        <v>36.56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24.37</v>
      </c>
      <c r="T28" s="111">
        <f t="shared" si="7"/>
        <v>24.37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 t="s">
        <v>335</v>
      </c>
      <c r="C29" s="114" t="s">
        <v>275</v>
      </c>
      <c r="D29" s="88"/>
      <c r="E29" s="89" t="s">
        <v>138</v>
      </c>
      <c r="F29" s="115">
        <v>1</v>
      </c>
      <c r="G29" s="96">
        <v>86.93</v>
      </c>
      <c r="H29" s="91">
        <f t="shared" si="0"/>
        <v>119.96</v>
      </c>
      <c r="I29" s="92">
        <f t="shared" si="1"/>
        <v>119.96</v>
      </c>
      <c r="J29" s="107"/>
      <c r="K29" s="90">
        <f t="shared" si="2"/>
        <v>1</v>
      </c>
      <c r="L29" s="91">
        <f t="shared" si="3"/>
        <v>71.98</v>
      </c>
      <c r="M29" s="91">
        <f t="shared" si="4"/>
        <v>71.98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47.98</v>
      </c>
      <c r="T29" s="96">
        <f t="shared" si="7"/>
        <v>47.98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>
        <v>8983507160</v>
      </c>
      <c r="C30" s="101" t="s">
        <v>336</v>
      </c>
      <c r="D30" s="88"/>
      <c r="E30" s="102" t="s">
        <v>138</v>
      </c>
      <c r="F30" s="103">
        <v>1</v>
      </c>
      <c r="G30" s="104">
        <v>133.79</v>
      </c>
      <c r="H30" s="105">
        <f t="shared" si="0"/>
        <v>184.63</v>
      </c>
      <c r="I30" s="106">
        <f t="shared" si="1"/>
        <v>184.63</v>
      </c>
      <c r="J30" s="107"/>
      <c r="K30" s="108">
        <f t="shared" si="2"/>
        <v>1</v>
      </c>
      <c r="L30" s="105">
        <f t="shared" si="3"/>
        <v>110.78</v>
      </c>
      <c r="M30" s="105">
        <f t="shared" si="4"/>
        <v>110.78</v>
      </c>
      <c r="N30" s="109">
        <v>-0.1</v>
      </c>
      <c r="O30" s="95"/>
      <c r="P30" s="100"/>
      <c r="Q30" s="104"/>
      <c r="R30" s="110">
        <f t="shared" si="5"/>
        <v>0</v>
      </c>
      <c r="S30" s="111">
        <f t="shared" si="6"/>
        <v>73.849999999999994</v>
      </c>
      <c r="T30" s="111">
        <f t="shared" si="7"/>
        <v>73.849999999999994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>
        <v>8983064631</v>
      </c>
      <c r="C31" s="114" t="s">
        <v>337</v>
      </c>
      <c r="D31" s="88"/>
      <c r="E31" s="89" t="s">
        <v>138</v>
      </c>
      <c r="F31" s="115">
        <v>1</v>
      </c>
      <c r="G31" s="96">
        <v>4575.38</v>
      </c>
      <c r="H31" s="91">
        <f t="shared" si="0"/>
        <v>6314.02</v>
      </c>
      <c r="I31" s="92">
        <f t="shared" si="1"/>
        <v>6314.02</v>
      </c>
      <c r="J31" s="107"/>
      <c r="K31" s="90">
        <f t="shared" si="2"/>
        <v>1</v>
      </c>
      <c r="L31" s="91">
        <f t="shared" si="3"/>
        <v>3788.41</v>
      </c>
      <c r="M31" s="91">
        <f t="shared" si="4"/>
        <v>3788.41</v>
      </c>
      <c r="N31" s="116">
        <v>-0.1</v>
      </c>
      <c r="O31" s="95"/>
      <c r="P31" s="117"/>
      <c r="Q31" s="96"/>
      <c r="R31" s="96">
        <f t="shared" si="5"/>
        <v>0</v>
      </c>
      <c r="S31" s="96">
        <f t="shared" si="6"/>
        <v>2525.61</v>
      </c>
      <c r="T31" s="96">
        <f t="shared" si="7"/>
        <v>2525.61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>
        <v>8983064621</v>
      </c>
      <c r="C32" s="101" t="s">
        <v>338</v>
      </c>
      <c r="D32" s="88"/>
      <c r="E32" s="102" t="s">
        <v>138</v>
      </c>
      <c r="F32" s="103">
        <v>1</v>
      </c>
      <c r="G32" s="104">
        <v>4182.41</v>
      </c>
      <c r="H32" s="105">
        <f t="shared" si="0"/>
        <v>5771.73</v>
      </c>
      <c r="I32" s="106">
        <f t="shared" si="1"/>
        <v>5771.73</v>
      </c>
      <c r="J32" s="107"/>
      <c r="K32" s="108">
        <f t="shared" si="2"/>
        <v>1</v>
      </c>
      <c r="L32" s="105">
        <f t="shared" si="3"/>
        <v>3463.04</v>
      </c>
      <c r="M32" s="105">
        <f t="shared" si="4"/>
        <v>3463.04</v>
      </c>
      <c r="N32" s="109">
        <v>-0.1</v>
      </c>
      <c r="O32" s="95"/>
      <c r="P32" s="100"/>
      <c r="Q32" s="104"/>
      <c r="R32" s="110">
        <f t="shared" si="5"/>
        <v>0</v>
      </c>
      <c r="S32" s="111">
        <f t="shared" si="6"/>
        <v>2308.69</v>
      </c>
      <c r="T32" s="111">
        <f t="shared" si="7"/>
        <v>2308.69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>
        <v>8982909120</v>
      </c>
      <c r="C33" s="114" t="s">
        <v>339</v>
      </c>
      <c r="D33" s="88"/>
      <c r="E33" s="89" t="s">
        <v>138</v>
      </c>
      <c r="F33" s="115">
        <v>1</v>
      </c>
      <c r="G33" s="96">
        <v>784.69</v>
      </c>
      <c r="H33" s="91">
        <f t="shared" si="0"/>
        <v>1082.8699999999999</v>
      </c>
      <c r="I33" s="92">
        <f t="shared" si="1"/>
        <v>1082.8699999999999</v>
      </c>
      <c r="J33" s="107"/>
      <c r="K33" s="90">
        <f t="shared" si="2"/>
        <v>1</v>
      </c>
      <c r="L33" s="91">
        <f t="shared" si="3"/>
        <v>649.72</v>
      </c>
      <c r="M33" s="91">
        <f t="shared" si="4"/>
        <v>649.72</v>
      </c>
      <c r="N33" s="116">
        <v>-0.1</v>
      </c>
      <c r="O33" s="95"/>
      <c r="P33" s="117"/>
      <c r="Q33" s="96"/>
      <c r="R33" s="96">
        <f t="shared" si="5"/>
        <v>0</v>
      </c>
      <c r="S33" s="96">
        <f t="shared" si="6"/>
        <v>433.15</v>
      </c>
      <c r="T33" s="96">
        <f t="shared" si="7"/>
        <v>433.15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340</v>
      </c>
      <c r="C34" s="101" t="s">
        <v>341</v>
      </c>
      <c r="D34" s="88"/>
      <c r="E34" s="102" t="s">
        <v>138</v>
      </c>
      <c r="F34" s="103">
        <v>1</v>
      </c>
      <c r="G34" s="104">
        <v>3677.29</v>
      </c>
      <c r="H34" s="105">
        <f t="shared" si="0"/>
        <v>5074.66</v>
      </c>
      <c r="I34" s="106">
        <f t="shared" si="1"/>
        <v>5074.66</v>
      </c>
      <c r="J34" s="107"/>
      <c r="K34" s="108">
        <f t="shared" si="2"/>
        <v>1</v>
      </c>
      <c r="L34" s="105">
        <f t="shared" si="3"/>
        <v>2537.33</v>
      </c>
      <c r="M34" s="105">
        <f t="shared" si="4"/>
        <v>2537.33</v>
      </c>
      <c r="N34" s="109"/>
      <c r="O34" s="95"/>
      <c r="P34" s="100"/>
      <c r="Q34" s="104"/>
      <c r="R34" s="110">
        <f t="shared" si="5"/>
        <v>0</v>
      </c>
      <c r="S34" s="111">
        <f t="shared" si="6"/>
        <v>2537.33</v>
      </c>
      <c r="T34" s="111">
        <f t="shared" si="7"/>
        <v>2537.33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 t="s">
        <v>342</v>
      </c>
      <c r="C35" s="114" t="s">
        <v>343</v>
      </c>
      <c r="D35" s="88"/>
      <c r="E35" s="89" t="s">
        <v>138</v>
      </c>
      <c r="F35" s="115">
        <v>2</v>
      </c>
      <c r="G35" s="96">
        <v>197.41</v>
      </c>
      <c r="H35" s="91">
        <f t="shared" si="0"/>
        <v>272.43</v>
      </c>
      <c r="I35" s="92">
        <f t="shared" si="1"/>
        <v>544.86</v>
      </c>
      <c r="J35" s="107"/>
      <c r="K35" s="90">
        <f t="shared" si="2"/>
        <v>2</v>
      </c>
      <c r="L35" s="91">
        <f t="shared" si="3"/>
        <v>136.22</v>
      </c>
      <c r="M35" s="91">
        <f t="shared" si="4"/>
        <v>272.44</v>
      </c>
      <c r="N35" s="116"/>
      <c r="O35" s="95"/>
      <c r="P35" s="117"/>
      <c r="Q35" s="96"/>
      <c r="R35" s="96">
        <f t="shared" si="5"/>
        <v>0</v>
      </c>
      <c r="S35" s="96">
        <f t="shared" si="6"/>
        <v>136.21</v>
      </c>
      <c r="T35" s="96">
        <f t="shared" si="7"/>
        <v>272.42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>
        <v>8983686610</v>
      </c>
      <c r="C36" s="101" t="s">
        <v>144</v>
      </c>
      <c r="D36" s="88"/>
      <c r="E36" s="102" t="s">
        <v>138</v>
      </c>
      <c r="F36" s="103">
        <v>1</v>
      </c>
      <c r="G36" s="104">
        <v>2999.52</v>
      </c>
      <c r="H36" s="105">
        <f t="shared" si="0"/>
        <v>4139.34</v>
      </c>
      <c r="I36" s="106">
        <f t="shared" si="1"/>
        <v>4139.34</v>
      </c>
      <c r="J36" s="107"/>
      <c r="K36" s="108">
        <f t="shared" si="2"/>
        <v>1</v>
      </c>
      <c r="L36" s="105">
        <f t="shared" si="3"/>
        <v>2069.67</v>
      </c>
      <c r="M36" s="105">
        <f t="shared" si="4"/>
        <v>2069.67</v>
      </c>
      <c r="N36" s="109"/>
      <c r="O36" s="95"/>
      <c r="P36" s="100"/>
      <c r="Q36" s="104"/>
      <c r="R36" s="110">
        <f t="shared" si="5"/>
        <v>0</v>
      </c>
      <c r="S36" s="111">
        <f t="shared" si="6"/>
        <v>2069.67</v>
      </c>
      <c r="T36" s="111">
        <f t="shared" si="7"/>
        <v>2069.67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>
        <v>8976879440</v>
      </c>
      <c r="C37" s="114" t="s">
        <v>344</v>
      </c>
      <c r="D37" s="88"/>
      <c r="E37" s="89" t="s">
        <v>138</v>
      </c>
      <c r="F37" s="115">
        <v>4</v>
      </c>
      <c r="G37" s="96">
        <v>1056.08</v>
      </c>
      <c r="H37" s="91">
        <f t="shared" si="0"/>
        <v>1457.39</v>
      </c>
      <c r="I37" s="92">
        <f t="shared" si="1"/>
        <v>5829.56</v>
      </c>
      <c r="J37" s="107"/>
      <c r="K37" s="90">
        <f t="shared" si="2"/>
        <v>4</v>
      </c>
      <c r="L37" s="91">
        <f t="shared" si="3"/>
        <v>1020.17</v>
      </c>
      <c r="M37" s="91">
        <f t="shared" si="4"/>
        <v>4080.68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437.22</v>
      </c>
      <c r="T37" s="96">
        <f t="shared" si="7"/>
        <v>1748.88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/>
      <c r="C38" s="101" t="s">
        <v>345</v>
      </c>
      <c r="D38" s="88"/>
      <c r="E38" s="102"/>
      <c r="F38" s="103"/>
      <c r="G38" s="104"/>
      <c r="H38" s="105">
        <f t="shared" si="0"/>
        <v>0</v>
      </c>
      <c r="I38" s="106">
        <f t="shared" si="1"/>
        <v>0</v>
      </c>
      <c r="J38" s="107"/>
      <c r="K38" s="108">
        <f t="shared" si="2"/>
        <v>0</v>
      </c>
      <c r="L38" s="105">
        <f t="shared" si="3"/>
        <v>0</v>
      </c>
      <c r="M38" s="105">
        <f t="shared" si="4"/>
        <v>0</v>
      </c>
      <c r="N38" s="109"/>
      <c r="O38" s="95"/>
      <c r="P38" s="100"/>
      <c r="Q38" s="104"/>
      <c r="R38" s="110">
        <f t="shared" si="5"/>
        <v>0</v>
      </c>
      <c r="S38" s="111">
        <f t="shared" si="6"/>
        <v>0</v>
      </c>
      <c r="T38" s="111">
        <f t="shared" si="7"/>
        <v>0</v>
      </c>
      <c r="U38" s="112">
        <f t="shared" si="8"/>
        <v>0</v>
      </c>
      <c r="V38" s="112">
        <f t="shared" si="9"/>
        <v>0</v>
      </c>
      <c r="W38" s="113"/>
    </row>
    <row r="39" spans="2:23" ht="15.75" customHeight="1">
      <c r="B39" s="86"/>
      <c r="C39" s="114" t="s">
        <v>323</v>
      </c>
      <c r="D39" s="88"/>
      <c r="E39" s="89"/>
      <c r="F39" s="115"/>
      <c r="G39" s="96"/>
      <c r="H39" s="91">
        <f t="shared" si="0"/>
        <v>0</v>
      </c>
      <c r="I39" s="92">
        <f t="shared" si="1"/>
        <v>0</v>
      </c>
      <c r="J39" s="107"/>
      <c r="K39" s="90">
        <f t="shared" si="2"/>
        <v>0</v>
      </c>
      <c r="L39" s="91">
        <f t="shared" si="3"/>
        <v>0</v>
      </c>
      <c r="M39" s="91">
        <f t="shared" si="4"/>
        <v>0</v>
      </c>
      <c r="N39" s="116"/>
      <c r="O39" s="95"/>
      <c r="P39" s="117"/>
      <c r="Q39" s="96"/>
      <c r="R39" s="96">
        <f t="shared" si="5"/>
        <v>0</v>
      </c>
      <c r="S39" s="96">
        <f t="shared" si="6"/>
        <v>0</v>
      </c>
      <c r="T39" s="96">
        <f t="shared" si="7"/>
        <v>0</v>
      </c>
      <c r="U39" s="97">
        <f t="shared" si="8"/>
        <v>0</v>
      </c>
      <c r="V39" s="97">
        <f t="shared" si="9"/>
        <v>0</v>
      </c>
      <c r="W39" s="113"/>
    </row>
    <row r="40" spans="2:23" ht="15.75" customHeight="1">
      <c r="B40" s="100">
        <v>3091707</v>
      </c>
      <c r="C40" s="101" t="s">
        <v>156</v>
      </c>
      <c r="D40" s="88"/>
      <c r="E40" s="102" t="s">
        <v>138</v>
      </c>
      <c r="F40" s="103">
        <v>1</v>
      </c>
      <c r="G40" s="104">
        <v>339.2</v>
      </c>
      <c r="H40" s="105">
        <f t="shared" si="0"/>
        <v>468.1</v>
      </c>
      <c r="I40" s="106">
        <f t="shared" si="1"/>
        <v>468.1</v>
      </c>
      <c r="J40" s="107"/>
      <c r="K40" s="108">
        <f t="shared" si="2"/>
        <v>1</v>
      </c>
      <c r="L40" s="105">
        <f t="shared" si="3"/>
        <v>327.67</v>
      </c>
      <c r="M40" s="105">
        <f t="shared" si="4"/>
        <v>327.67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140.43</v>
      </c>
      <c r="T40" s="111">
        <f t="shared" si="7"/>
        <v>140.43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>
        <v>3091708</v>
      </c>
      <c r="C41" s="114" t="s">
        <v>156</v>
      </c>
      <c r="D41" s="88"/>
      <c r="E41" s="89" t="s">
        <v>138</v>
      </c>
      <c r="F41" s="115">
        <v>2</v>
      </c>
      <c r="G41" s="96">
        <v>194.36</v>
      </c>
      <c r="H41" s="91">
        <f t="shared" si="0"/>
        <v>268.22000000000003</v>
      </c>
      <c r="I41" s="92">
        <f t="shared" si="1"/>
        <v>536.44000000000005</v>
      </c>
      <c r="J41" s="107"/>
      <c r="K41" s="90">
        <f t="shared" si="2"/>
        <v>2</v>
      </c>
      <c r="L41" s="91">
        <f t="shared" si="3"/>
        <v>187.75</v>
      </c>
      <c r="M41" s="91">
        <f t="shared" si="4"/>
        <v>375.5</v>
      </c>
      <c r="N41" s="116">
        <v>-0.2</v>
      </c>
      <c r="O41" s="95"/>
      <c r="P41" s="117"/>
      <c r="Q41" s="96"/>
      <c r="R41" s="96">
        <f t="shared" si="5"/>
        <v>0</v>
      </c>
      <c r="S41" s="96">
        <f t="shared" si="6"/>
        <v>80.47</v>
      </c>
      <c r="T41" s="96">
        <f t="shared" si="7"/>
        <v>160.94</v>
      </c>
      <c r="U41" s="97">
        <f t="shared" si="8"/>
        <v>0</v>
      </c>
      <c r="V41" s="97">
        <f t="shared" si="9"/>
        <v>1</v>
      </c>
      <c r="W41" s="113"/>
    </row>
    <row r="42" spans="2:23" ht="15.75" customHeight="1">
      <c r="B42" s="100" t="s">
        <v>346</v>
      </c>
      <c r="C42" s="101" t="s">
        <v>347</v>
      </c>
      <c r="D42" s="88"/>
      <c r="E42" s="102" t="s">
        <v>138</v>
      </c>
      <c r="F42" s="103">
        <v>1</v>
      </c>
      <c r="G42" s="104">
        <v>306.69</v>
      </c>
      <c r="H42" s="105">
        <f t="shared" si="0"/>
        <v>423.23</v>
      </c>
      <c r="I42" s="106">
        <f t="shared" si="1"/>
        <v>423.23</v>
      </c>
      <c r="J42" s="107"/>
      <c r="K42" s="108">
        <f t="shared" si="2"/>
        <v>1</v>
      </c>
      <c r="L42" s="105">
        <f t="shared" si="3"/>
        <v>296.26</v>
      </c>
      <c r="M42" s="105">
        <f t="shared" si="4"/>
        <v>296.26</v>
      </c>
      <c r="N42" s="109">
        <v>-0.2</v>
      </c>
      <c r="O42" s="95"/>
      <c r="P42" s="100"/>
      <c r="Q42" s="104"/>
      <c r="R42" s="110">
        <f t="shared" si="5"/>
        <v>0</v>
      </c>
      <c r="S42" s="111">
        <f t="shared" si="6"/>
        <v>126.97</v>
      </c>
      <c r="T42" s="111">
        <f t="shared" si="7"/>
        <v>126.97</v>
      </c>
      <c r="U42" s="112">
        <f t="shared" si="8"/>
        <v>0</v>
      </c>
      <c r="V42" s="112">
        <f t="shared" si="9"/>
        <v>1</v>
      </c>
      <c r="W42" s="113"/>
    </row>
    <row r="43" spans="2:23" ht="15.75" customHeight="1">
      <c r="B43" s="86" t="s">
        <v>348</v>
      </c>
      <c r="C43" s="114" t="s">
        <v>349</v>
      </c>
      <c r="D43" s="88"/>
      <c r="E43" s="89" t="s">
        <v>138</v>
      </c>
      <c r="F43" s="115">
        <v>1</v>
      </c>
      <c r="G43" s="96">
        <v>306.69</v>
      </c>
      <c r="H43" s="91">
        <f t="shared" si="0"/>
        <v>423.23</v>
      </c>
      <c r="I43" s="92">
        <f t="shared" si="1"/>
        <v>423.23</v>
      </c>
      <c r="J43" s="107"/>
      <c r="K43" s="90">
        <f t="shared" si="2"/>
        <v>1</v>
      </c>
      <c r="L43" s="91">
        <f t="shared" si="3"/>
        <v>296.26</v>
      </c>
      <c r="M43" s="91">
        <f t="shared" si="4"/>
        <v>296.26</v>
      </c>
      <c r="N43" s="116">
        <v>-0.2</v>
      </c>
      <c r="O43" s="95"/>
      <c r="P43" s="117"/>
      <c r="Q43" s="96"/>
      <c r="R43" s="96">
        <f t="shared" si="5"/>
        <v>0</v>
      </c>
      <c r="S43" s="96">
        <f t="shared" si="6"/>
        <v>126.97</v>
      </c>
      <c r="T43" s="96">
        <f t="shared" si="7"/>
        <v>126.97</v>
      </c>
      <c r="U43" s="97">
        <f t="shared" si="8"/>
        <v>0</v>
      </c>
      <c r="V43" s="97">
        <f t="shared" si="9"/>
        <v>1</v>
      </c>
      <c r="W43" s="113"/>
    </row>
    <row r="44" spans="2:23" ht="15.75" customHeight="1">
      <c r="B44" s="100" t="s">
        <v>350</v>
      </c>
      <c r="C44" s="101" t="s">
        <v>351</v>
      </c>
      <c r="D44" s="88"/>
      <c r="E44" s="102" t="s">
        <v>138</v>
      </c>
      <c r="F44" s="103">
        <v>2</v>
      </c>
      <c r="G44" s="104">
        <v>353.3</v>
      </c>
      <c r="H44" s="105">
        <f t="shared" si="0"/>
        <v>487.55</v>
      </c>
      <c r="I44" s="106">
        <f t="shared" si="1"/>
        <v>975.1</v>
      </c>
      <c r="J44" s="107"/>
      <c r="K44" s="108">
        <f t="shared" si="2"/>
        <v>2</v>
      </c>
      <c r="L44" s="105">
        <f t="shared" si="3"/>
        <v>341.29</v>
      </c>
      <c r="M44" s="105">
        <f t="shared" si="4"/>
        <v>682.58</v>
      </c>
      <c r="N44" s="109">
        <v>-0.2</v>
      </c>
      <c r="O44" s="95"/>
      <c r="P44" s="100"/>
      <c r="Q44" s="104"/>
      <c r="R44" s="110">
        <f t="shared" si="5"/>
        <v>0</v>
      </c>
      <c r="S44" s="111">
        <f t="shared" si="6"/>
        <v>146.26</v>
      </c>
      <c r="T44" s="111">
        <f t="shared" si="7"/>
        <v>292.52</v>
      </c>
      <c r="U44" s="112">
        <f t="shared" si="8"/>
        <v>0</v>
      </c>
      <c r="V44" s="112">
        <f t="shared" si="9"/>
        <v>1</v>
      </c>
      <c r="W44" s="113"/>
    </row>
    <row r="45" spans="2:23" ht="15.75" customHeight="1">
      <c r="B45" s="86" t="s">
        <v>352</v>
      </c>
      <c r="C45" s="114" t="s">
        <v>233</v>
      </c>
      <c r="D45" s="88"/>
      <c r="E45" s="89" t="s">
        <v>138</v>
      </c>
      <c r="F45" s="115">
        <v>5</v>
      </c>
      <c r="G45" s="96">
        <v>122.56</v>
      </c>
      <c r="H45" s="91">
        <f t="shared" si="0"/>
        <v>169.13</v>
      </c>
      <c r="I45" s="92">
        <f t="shared" si="1"/>
        <v>845.65</v>
      </c>
      <c r="J45" s="107"/>
      <c r="K45" s="90">
        <f t="shared" si="2"/>
        <v>5</v>
      </c>
      <c r="L45" s="91">
        <f t="shared" si="3"/>
        <v>118.39</v>
      </c>
      <c r="M45" s="91">
        <f t="shared" si="4"/>
        <v>591.95000000000005</v>
      </c>
      <c r="N45" s="116">
        <v>-0.2</v>
      </c>
      <c r="O45" s="95"/>
      <c r="P45" s="117"/>
      <c r="Q45" s="96"/>
      <c r="R45" s="96">
        <f t="shared" si="5"/>
        <v>0</v>
      </c>
      <c r="S45" s="96">
        <f t="shared" si="6"/>
        <v>50.74</v>
      </c>
      <c r="T45" s="96">
        <f t="shared" si="7"/>
        <v>253.7</v>
      </c>
      <c r="U45" s="97">
        <f t="shared" si="8"/>
        <v>0</v>
      </c>
      <c r="V45" s="97">
        <f t="shared" si="9"/>
        <v>1</v>
      </c>
      <c r="W45" s="113"/>
    </row>
    <row r="46" spans="2:23" ht="15.75" customHeight="1">
      <c r="B46" s="100" t="s">
        <v>353</v>
      </c>
      <c r="C46" s="101" t="s">
        <v>204</v>
      </c>
      <c r="D46" s="88"/>
      <c r="E46" s="102" t="s">
        <v>138</v>
      </c>
      <c r="F46" s="103">
        <v>5</v>
      </c>
      <c r="G46" s="104">
        <v>52.86</v>
      </c>
      <c r="H46" s="105">
        <f t="shared" si="0"/>
        <v>72.95</v>
      </c>
      <c r="I46" s="106">
        <f t="shared" si="1"/>
        <v>364.75</v>
      </c>
      <c r="J46" s="107"/>
      <c r="K46" s="108">
        <f t="shared" si="2"/>
        <v>5</v>
      </c>
      <c r="L46" s="105">
        <f t="shared" si="3"/>
        <v>51.07</v>
      </c>
      <c r="M46" s="105">
        <f t="shared" si="4"/>
        <v>255.35</v>
      </c>
      <c r="N46" s="109">
        <v>-0.2</v>
      </c>
      <c r="O46" s="95"/>
      <c r="P46" s="100"/>
      <c r="Q46" s="104"/>
      <c r="R46" s="110">
        <f t="shared" si="5"/>
        <v>0</v>
      </c>
      <c r="S46" s="111">
        <f t="shared" si="6"/>
        <v>21.88</v>
      </c>
      <c r="T46" s="111">
        <f t="shared" si="7"/>
        <v>109.4</v>
      </c>
      <c r="U46" s="112">
        <f t="shared" si="8"/>
        <v>0</v>
      </c>
      <c r="V46" s="112">
        <f t="shared" si="9"/>
        <v>1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40</v>
      </c>
      <c r="G50" s="123">
        <f t="shared" si="10"/>
        <v>20045.640000000003</v>
      </c>
      <c r="H50" s="124">
        <f t="shared" si="10"/>
        <v>27662.989999999998</v>
      </c>
      <c r="I50" s="125">
        <f t="shared" si="10"/>
        <v>34031.68</v>
      </c>
      <c r="J50" s="126"/>
      <c r="K50" s="127">
        <f t="shared" ref="K50:M50" si="11">SUM(K19:K49)</f>
        <v>40</v>
      </c>
      <c r="L50" s="124">
        <f t="shared" si="11"/>
        <v>15966.59</v>
      </c>
      <c r="M50" s="125">
        <f t="shared" si="11"/>
        <v>20370.199999999997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11696.399999999996</v>
      </c>
      <c r="T50" s="125">
        <f t="shared" si="12"/>
        <v>13661.48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15" priority="1" stopIfTrue="1">
      <formula>$U$9&gt;100%</formula>
    </cfRule>
    <cfRule type="expression" dxfId="14" priority="2">
      <formula>$U$9&lt;50%</formula>
    </cfRule>
  </conditionalFormatting>
  <conditionalFormatting sqref="V9:V11">
    <cfRule type="expression" dxfId="13" priority="3">
      <formula>$V$9&lt;50%</formula>
    </cfRule>
    <cfRule type="expression" dxfId="12" priority="4">
      <formula>$V$9&gt;50%</formula>
    </cfRule>
  </conditionalFormatting>
  <dataValidations count="4">
    <dataValidation type="list" allowBlank="1" showErrorMessage="1" sqref="E19:E49" xr:uid="{00000000-0002-0000-2600-000000000000}">
      <formula1>$Z$19:$Z$30</formula1>
    </dataValidation>
    <dataValidation type="list" allowBlank="1" showErrorMessage="1" sqref="I14" xr:uid="{00000000-0002-0000-2600-000001000000}">
      <formula1>$Y$14:$Y$15</formula1>
    </dataValidation>
    <dataValidation type="list" allowBlank="1" showErrorMessage="1" sqref="J14" xr:uid="{00000000-0002-0000-2600-000002000000}">
      <formula1>$L$9</formula1>
    </dataValidation>
    <dataValidation type="list" allowBlank="1" showErrorMessage="1" sqref="Q15 G18 L18 Q18" xr:uid="{00000000-0002-0000-26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1:Z50"/>
  <sheetViews>
    <sheetView workbookViewId="0">
      <pane ySplit="18" topLeftCell="A19" activePane="bottomLeft" state="frozen"/>
      <selection pane="bottomLeft" activeCell="G10" sqref="G10:H10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207" t="s">
        <v>29</v>
      </c>
      <c r="C1" s="208"/>
      <c r="D1" s="231" t="s">
        <v>30</v>
      </c>
      <c r="E1" s="211"/>
      <c r="F1" s="211"/>
      <c r="G1" s="211"/>
      <c r="H1" s="185"/>
      <c r="I1" s="207" t="s">
        <v>31</v>
      </c>
      <c r="J1" s="211"/>
      <c r="K1" s="211"/>
      <c r="L1" s="185"/>
      <c r="M1" s="212" t="s">
        <v>32</v>
      </c>
      <c r="N1" s="213"/>
      <c r="O1" s="214"/>
      <c r="P1" s="215" t="str">
        <f>L18</f>
        <v>CAD $</v>
      </c>
      <c r="Q1" s="211"/>
      <c r="R1" s="185"/>
      <c r="S1" s="207" t="s">
        <v>33</v>
      </c>
      <c r="T1" s="211"/>
      <c r="U1" s="211"/>
      <c r="V1" s="211"/>
      <c r="W1" s="185"/>
      <c r="X1" s="6"/>
      <c r="Y1" s="7"/>
    </row>
    <row r="2" spans="2:25" ht="15" customHeight="1">
      <c r="B2" s="9" t="s">
        <v>34</v>
      </c>
      <c r="C2" s="132"/>
      <c r="D2" s="217" t="s">
        <v>35</v>
      </c>
      <c r="E2" s="144"/>
      <c r="F2" s="145"/>
      <c r="G2" s="232" t="s">
        <v>371</v>
      </c>
      <c r="H2" s="145"/>
      <c r="I2" s="217" t="s">
        <v>37</v>
      </c>
      <c r="J2" s="144"/>
      <c r="K2" s="145"/>
      <c r="L2" s="12"/>
      <c r="M2" s="216" t="s">
        <v>38</v>
      </c>
      <c r="N2" s="145"/>
      <c r="O2" s="13"/>
      <c r="P2" s="225">
        <f>I50</f>
        <v>103275.20999999999</v>
      </c>
      <c r="Q2" s="144"/>
      <c r="R2" s="145"/>
      <c r="S2" s="216" t="s">
        <v>39</v>
      </c>
      <c r="T2" s="145"/>
      <c r="U2" s="224"/>
      <c r="V2" s="145"/>
      <c r="W2" s="14"/>
      <c r="X2" s="15"/>
      <c r="Y2" s="7"/>
    </row>
    <row r="3" spans="2:25" ht="15" customHeight="1">
      <c r="B3" s="16" t="s">
        <v>40</v>
      </c>
      <c r="C3" s="101"/>
      <c r="D3" s="136" t="s">
        <v>41</v>
      </c>
      <c r="E3" s="137"/>
      <c r="F3" s="138"/>
      <c r="G3" s="139">
        <v>2022</v>
      </c>
      <c r="H3" s="138"/>
      <c r="I3" s="136" t="s">
        <v>42</v>
      </c>
      <c r="J3" s="137"/>
      <c r="K3" s="138"/>
      <c r="L3" s="17"/>
      <c r="M3" s="187" t="s">
        <v>43</v>
      </c>
      <c r="N3" s="138"/>
      <c r="O3" s="13"/>
      <c r="P3" s="226">
        <f>M50</f>
        <v>68124.450000000012</v>
      </c>
      <c r="Q3" s="137"/>
      <c r="R3" s="138"/>
      <c r="S3" s="187" t="s">
        <v>44</v>
      </c>
      <c r="T3" s="138"/>
      <c r="U3" s="220"/>
      <c r="V3" s="138"/>
      <c r="W3" s="18"/>
      <c r="X3" s="5"/>
      <c r="Y3" s="19"/>
    </row>
    <row r="4" spans="2:25" ht="15" customHeight="1">
      <c r="B4" s="20" t="s">
        <v>45</v>
      </c>
      <c r="C4" s="101"/>
      <c r="D4" s="136" t="s">
        <v>46</v>
      </c>
      <c r="E4" s="137"/>
      <c r="F4" s="138"/>
      <c r="G4" s="139" t="s">
        <v>324</v>
      </c>
      <c r="H4" s="138"/>
      <c r="I4" s="136" t="s">
        <v>48</v>
      </c>
      <c r="J4" s="137"/>
      <c r="K4" s="138"/>
      <c r="L4" s="17"/>
      <c r="M4" s="187" t="s">
        <v>49</v>
      </c>
      <c r="N4" s="138"/>
      <c r="O4" s="13"/>
      <c r="P4" s="226">
        <f>P2-P3</f>
        <v>35150.75999999998</v>
      </c>
      <c r="Q4" s="137"/>
      <c r="R4" s="138"/>
      <c r="S4" s="187" t="s">
        <v>50</v>
      </c>
      <c r="T4" s="138"/>
      <c r="U4" s="220"/>
      <c r="V4" s="138"/>
      <c r="W4" s="18"/>
      <c r="X4" s="5"/>
      <c r="Y4" s="19"/>
    </row>
    <row r="5" spans="2:25" ht="15" customHeight="1">
      <c r="B5" s="20" t="s">
        <v>51</v>
      </c>
      <c r="C5" s="101"/>
      <c r="D5" s="136" t="s">
        <v>52</v>
      </c>
      <c r="E5" s="137"/>
      <c r="F5" s="138"/>
      <c r="G5" s="139" t="s">
        <v>356</v>
      </c>
      <c r="H5" s="138"/>
      <c r="I5" s="136" t="s">
        <v>54</v>
      </c>
      <c r="J5" s="137"/>
      <c r="K5" s="138"/>
      <c r="L5" s="17"/>
      <c r="M5" s="222" t="s">
        <v>55</v>
      </c>
      <c r="N5" s="223"/>
      <c r="O5" s="13"/>
      <c r="P5" s="227">
        <f>IFERROR((P2-P3)/P2,"")</f>
        <v>0.34036009222348695</v>
      </c>
      <c r="Q5" s="228"/>
      <c r="R5" s="223"/>
      <c r="S5" s="187" t="s">
        <v>56</v>
      </c>
      <c r="T5" s="138"/>
      <c r="U5" s="220"/>
      <c r="V5" s="138"/>
      <c r="W5" s="18"/>
      <c r="X5" s="5"/>
      <c r="Y5" s="19"/>
    </row>
    <row r="6" spans="2:25" ht="15" customHeight="1">
      <c r="B6" s="20" t="s">
        <v>57</v>
      </c>
      <c r="C6" s="133"/>
      <c r="D6" s="136" t="s">
        <v>58</v>
      </c>
      <c r="E6" s="137"/>
      <c r="F6" s="138"/>
      <c r="G6" s="139" t="s">
        <v>372</v>
      </c>
      <c r="H6" s="138"/>
      <c r="I6" s="136" t="s">
        <v>60</v>
      </c>
      <c r="J6" s="137"/>
      <c r="K6" s="138"/>
      <c r="L6" s="17"/>
      <c r="M6" s="140" t="s">
        <v>61</v>
      </c>
      <c r="N6" s="141"/>
      <c r="O6" s="13"/>
      <c r="P6" s="229">
        <f>T50</f>
        <v>35150.759999999995</v>
      </c>
      <c r="Q6" s="230"/>
      <c r="R6" s="141"/>
      <c r="S6" s="187" t="s">
        <v>62</v>
      </c>
      <c r="T6" s="138"/>
      <c r="U6" s="220"/>
      <c r="V6" s="138"/>
      <c r="W6" s="22"/>
      <c r="X6" s="23"/>
      <c r="Y6" s="24"/>
    </row>
    <row r="7" spans="2:25" ht="15" customHeight="1">
      <c r="B7" s="20" t="s">
        <v>63</v>
      </c>
      <c r="C7" s="101"/>
      <c r="D7" s="136" t="s">
        <v>64</v>
      </c>
      <c r="E7" s="137"/>
      <c r="F7" s="138"/>
      <c r="G7" s="139"/>
      <c r="H7" s="138"/>
      <c r="I7" s="136" t="s">
        <v>66</v>
      </c>
      <c r="J7" s="137"/>
      <c r="K7" s="138"/>
      <c r="L7" s="17"/>
      <c r="M7" s="142" t="s">
        <v>67</v>
      </c>
      <c r="N7" s="138"/>
      <c r="O7" s="13"/>
      <c r="P7" s="186">
        <f>R50</f>
        <v>0</v>
      </c>
      <c r="Q7" s="137"/>
      <c r="R7" s="138"/>
      <c r="S7" s="218" t="s">
        <v>68</v>
      </c>
      <c r="T7" s="219"/>
      <c r="U7" s="221"/>
      <c r="V7" s="219"/>
      <c r="W7" s="22"/>
      <c r="X7" s="26"/>
      <c r="Y7" s="8"/>
    </row>
    <row r="8" spans="2:25" ht="15" customHeight="1">
      <c r="B8" s="27"/>
      <c r="C8" s="34"/>
      <c r="D8" s="136" t="s">
        <v>69</v>
      </c>
      <c r="E8" s="137"/>
      <c r="F8" s="138"/>
      <c r="G8" s="139"/>
      <c r="H8" s="138"/>
      <c r="I8" s="136" t="s">
        <v>70</v>
      </c>
      <c r="J8" s="137"/>
      <c r="K8" s="138"/>
      <c r="L8" s="17"/>
      <c r="M8" s="142" t="s">
        <v>71</v>
      </c>
      <c r="N8" s="138"/>
      <c r="O8" s="13"/>
      <c r="P8" s="186">
        <f>IF(P1=Q15,R15,IF(Q15="CAD $",R15*E16,IF(Q15="USD $",R15*F16,0)))</f>
        <v>0</v>
      </c>
      <c r="Q8" s="137"/>
      <c r="R8" s="138"/>
      <c r="S8" s="29" t="s">
        <v>72</v>
      </c>
      <c r="T8" s="30" t="s">
        <v>73</v>
      </c>
      <c r="U8" s="30" t="s">
        <v>74</v>
      </c>
      <c r="V8" s="31" t="s">
        <v>75</v>
      </c>
      <c r="W8" s="32"/>
      <c r="X8" s="33"/>
      <c r="Y8" s="8"/>
    </row>
    <row r="9" spans="2:25" ht="15" customHeight="1">
      <c r="B9" s="34"/>
      <c r="C9" s="34"/>
      <c r="D9" s="136" t="s">
        <v>76</v>
      </c>
      <c r="E9" s="137"/>
      <c r="F9" s="138"/>
      <c r="G9" s="139"/>
      <c r="H9" s="138"/>
      <c r="I9" s="40"/>
      <c r="J9" s="36"/>
      <c r="K9" s="36"/>
      <c r="L9" s="37"/>
      <c r="M9" s="142" t="s">
        <v>77</v>
      </c>
      <c r="N9" s="138"/>
      <c r="O9" s="13"/>
      <c r="P9" s="194">
        <f>V15</f>
        <v>0</v>
      </c>
      <c r="Q9" s="137"/>
      <c r="R9" s="138"/>
      <c r="S9" s="195">
        <f>P7+P8+P9</f>
        <v>0</v>
      </c>
      <c r="T9" s="195">
        <f>P3-S9</f>
        <v>68124.450000000012</v>
      </c>
      <c r="U9" s="188">
        <f>IFERROR(((P3-S9)/S9),0)</f>
        <v>0</v>
      </c>
      <c r="V9" s="188">
        <f>IFERROR(T9/P3,0)</f>
        <v>1</v>
      </c>
      <c r="W9" s="191"/>
      <c r="X9" s="33"/>
      <c r="Y9" s="8"/>
    </row>
    <row r="10" spans="2:25" ht="15" customHeight="1">
      <c r="B10" s="34"/>
      <c r="C10" s="34"/>
      <c r="D10" s="136" t="s">
        <v>78</v>
      </c>
      <c r="E10" s="137"/>
      <c r="F10" s="138"/>
      <c r="G10" s="139" t="s">
        <v>411</v>
      </c>
      <c r="H10" s="138"/>
      <c r="I10" s="40"/>
      <c r="J10" s="36"/>
      <c r="K10" s="36"/>
      <c r="L10" s="37"/>
      <c r="M10" s="142"/>
      <c r="N10" s="138"/>
      <c r="O10" s="13"/>
      <c r="P10" s="194"/>
      <c r="Q10" s="137"/>
      <c r="R10" s="138"/>
      <c r="S10" s="189"/>
      <c r="T10" s="189"/>
      <c r="U10" s="189"/>
      <c r="V10" s="189"/>
      <c r="W10" s="192"/>
      <c r="X10" s="33"/>
      <c r="Y10" s="8"/>
    </row>
    <row r="11" spans="2:25" ht="15" customHeight="1">
      <c r="B11" s="34"/>
      <c r="C11" s="34"/>
      <c r="D11" s="134"/>
      <c r="E11" s="134"/>
      <c r="F11" s="134"/>
      <c r="G11" s="40"/>
      <c r="H11" s="40"/>
      <c r="I11" s="40"/>
      <c r="J11" s="36"/>
      <c r="K11" s="36"/>
      <c r="L11" s="37"/>
      <c r="M11" s="187" t="s">
        <v>79</v>
      </c>
      <c r="N11" s="138"/>
      <c r="O11" s="13"/>
      <c r="P11" s="196">
        <f>F50</f>
        <v>34</v>
      </c>
      <c r="Q11" s="137"/>
      <c r="R11" s="138"/>
      <c r="S11" s="190"/>
      <c r="T11" s="190"/>
      <c r="U11" s="190"/>
      <c r="V11" s="190"/>
      <c r="W11" s="193"/>
      <c r="X11" s="33"/>
      <c r="Y11" s="8"/>
    </row>
    <row r="12" spans="2:25" ht="15" customHeight="1">
      <c r="B12" s="174"/>
      <c r="C12" s="175"/>
      <c r="D12" s="41"/>
      <c r="E12" s="180" t="s">
        <v>80</v>
      </c>
      <c r="F12" s="181"/>
      <c r="G12" s="183" t="s">
        <v>38</v>
      </c>
      <c r="H12" s="147"/>
      <c r="I12" s="148"/>
      <c r="J12" s="42"/>
      <c r="K12" s="146" t="s">
        <v>81</v>
      </c>
      <c r="L12" s="147"/>
      <c r="M12" s="147"/>
      <c r="N12" s="148"/>
      <c r="O12" s="13"/>
      <c r="P12" s="197" t="s">
        <v>82</v>
      </c>
      <c r="Q12" s="147"/>
      <c r="R12" s="147"/>
      <c r="S12" s="147"/>
      <c r="T12" s="147"/>
      <c r="U12" s="147"/>
      <c r="V12" s="181"/>
      <c r="W12" s="43"/>
      <c r="X12" s="44"/>
      <c r="Y12" s="8" t="s">
        <v>83</v>
      </c>
    </row>
    <row r="13" spans="2:25" ht="15" customHeight="1">
      <c r="B13" s="176"/>
      <c r="C13" s="177"/>
      <c r="D13" s="45"/>
      <c r="E13" s="149"/>
      <c r="F13" s="182"/>
      <c r="G13" s="178"/>
      <c r="H13" s="153"/>
      <c r="I13" s="154"/>
      <c r="J13" s="46"/>
      <c r="K13" s="149"/>
      <c r="L13" s="150"/>
      <c r="M13" s="150"/>
      <c r="N13" s="151"/>
      <c r="O13" s="47"/>
      <c r="P13" s="149"/>
      <c r="Q13" s="150"/>
      <c r="R13" s="150"/>
      <c r="S13" s="150"/>
      <c r="T13" s="150"/>
      <c r="U13" s="150"/>
      <c r="V13" s="182"/>
      <c r="W13" s="48"/>
      <c r="X13" s="44"/>
      <c r="Y13" s="8" t="s">
        <v>84</v>
      </c>
    </row>
    <row r="14" spans="2:25" ht="15" customHeight="1">
      <c r="B14" s="176"/>
      <c r="C14" s="177"/>
      <c r="D14" s="45"/>
      <c r="E14" s="152"/>
      <c r="F14" s="157"/>
      <c r="G14" s="184" t="s">
        <v>85</v>
      </c>
      <c r="H14" s="185"/>
      <c r="I14" s="49" t="s">
        <v>86</v>
      </c>
      <c r="J14" s="50"/>
      <c r="K14" s="152"/>
      <c r="L14" s="153"/>
      <c r="M14" s="153"/>
      <c r="N14" s="154"/>
      <c r="O14" s="47"/>
      <c r="P14" s="198"/>
      <c r="Q14" s="199"/>
      <c r="R14" s="199"/>
      <c r="S14" s="199"/>
      <c r="T14" s="199"/>
      <c r="U14" s="199"/>
      <c r="V14" s="200"/>
      <c r="W14" s="51"/>
      <c r="X14" s="44"/>
      <c r="Y14" s="8" t="s">
        <v>86</v>
      </c>
    </row>
    <row r="15" spans="2:25" ht="30" customHeight="1">
      <c r="B15" s="176"/>
      <c r="C15" s="177"/>
      <c r="D15" s="45"/>
      <c r="E15" s="52" t="s">
        <v>87</v>
      </c>
      <c r="F15" s="53" t="s">
        <v>88</v>
      </c>
      <c r="G15" s="143" t="s">
        <v>89</v>
      </c>
      <c r="H15" s="144"/>
      <c r="I15" s="145"/>
      <c r="J15" s="54"/>
      <c r="K15" s="155" t="s">
        <v>90</v>
      </c>
      <c r="L15" s="156"/>
      <c r="M15" s="158">
        <v>0.5</v>
      </c>
      <c r="N15" s="55"/>
      <c r="O15" s="56"/>
      <c r="P15" s="57" t="s">
        <v>91</v>
      </c>
      <c r="Q15" s="58" t="s">
        <v>84</v>
      </c>
      <c r="R15" s="59"/>
      <c r="S15" s="57" t="s">
        <v>92</v>
      </c>
      <c r="T15" s="60">
        <v>2.5000000000000001E-2</v>
      </c>
      <c r="U15" s="57" t="s">
        <v>93</v>
      </c>
      <c r="V15" s="61">
        <f>ROUND(R50*T15,2)</f>
        <v>0</v>
      </c>
      <c r="W15" s="62"/>
      <c r="X15" s="44"/>
      <c r="Y15" s="8" t="s">
        <v>94</v>
      </c>
    </row>
    <row r="16" spans="2:25" ht="15" customHeight="1">
      <c r="B16" s="178"/>
      <c r="C16" s="179"/>
      <c r="D16" s="45"/>
      <c r="E16" s="63">
        <f>1/F16</f>
        <v>0.7246376811594204</v>
      </c>
      <c r="F16" s="64">
        <v>1.38</v>
      </c>
      <c r="G16" s="166"/>
      <c r="H16" s="137"/>
      <c r="I16" s="138"/>
      <c r="J16" s="65"/>
      <c r="K16" s="152"/>
      <c r="L16" s="157"/>
      <c r="M16" s="159"/>
      <c r="N16" s="160" t="s">
        <v>95</v>
      </c>
      <c r="O16" s="56"/>
      <c r="P16" s="201" t="s">
        <v>96</v>
      </c>
      <c r="Q16" s="202"/>
      <c r="R16" s="202"/>
      <c r="S16" s="202"/>
      <c r="T16" s="202"/>
      <c r="U16" s="202"/>
      <c r="V16" s="203"/>
      <c r="W16" s="66"/>
      <c r="X16" s="67"/>
      <c r="Y16" s="8"/>
    </row>
    <row r="17" spans="2:26" ht="15" customHeight="1">
      <c r="B17" s="169" t="s">
        <v>97</v>
      </c>
      <c r="C17" s="170" t="s">
        <v>98</v>
      </c>
      <c r="D17" s="68"/>
      <c r="E17" s="172" t="s">
        <v>99</v>
      </c>
      <c r="F17" s="173" t="s">
        <v>100</v>
      </c>
      <c r="G17" s="167" t="s">
        <v>101</v>
      </c>
      <c r="H17" s="168"/>
      <c r="I17" s="69" t="s">
        <v>102</v>
      </c>
      <c r="J17" s="70"/>
      <c r="K17" s="163" t="s">
        <v>100</v>
      </c>
      <c r="L17" s="71" t="s">
        <v>103</v>
      </c>
      <c r="M17" s="72" t="s">
        <v>104</v>
      </c>
      <c r="N17" s="161"/>
      <c r="O17" s="73"/>
      <c r="P17" s="204" t="s">
        <v>105</v>
      </c>
      <c r="Q17" s="74" t="s">
        <v>106</v>
      </c>
      <c r="R17" s="74" t="s">
        <v>107</v>
      </c>
      <c r="S17" s="75" t="s">
        <v>108</v>
      </c>
      <c r="T17" s="75" t="s">
        <v>109</v>
      </c>
      <c r="U17" s="72" t="s">
        <v>110</v>
      </c>
      <c r="V17" s="72" t="s">
        <v>111</v>
      </c>
      <c r="W17" s="76"/>
      <c r="X17" s="77"/>
      <c r="Y17" s="8"/>
      <c r="Z17" s="8"/>
    </row>
    <row r="18" spans="2:26" ht="15" customHeight="1">
      <c r="B18" s="159"/>
      <c r="C18" s="171"/>
      <c r="D18" s="78"/>
      <c r="E18" s="164"/>
      <c r="F18" s="159"/>
      <c r="G18" s="58" t="s">
        <v>84</v>
      </c>
      <c r="H18" s="79" t="str">
        <f>IF(G18="USD $", "CAD $", "USD $")</f>
        <v>CAD $</v>
      </c>
      <c r="I18" s="80" t="str">
        <f>L18</f>
        <v>CAD $</v>
      </c>
      <c r="J18" s="81"/>
      <c r="K18" s="164"/>
      <c r="L18" s="165" t="s">
        <v>83</v>
      </c>
      <c r="M18" s="145"/>
      <c r="N18" s="162"/>
      <c r="O18" s="82"/>
      <c r="P18" s="205"/>
      <c r="Q18" s="58" t="s">
        <v>84</v>
      </c>
      <c r="R18" s="206" t="str">
        <f>L18</f>
        <v>CAD $</v>
      </c>
      <c r="S18" s="144"/>
      <c r="T18" s="144"/>
      <c r="U18" s="144"/>
      <c r="V18" s="145"/>
      <c r="W18" s="83"/>
      <c r="X18" s="84"/>
      <c r="Y18" s="85"/>
      <c r="Z18" s="85"/>
    </row>
    <row r="19" spans="2:26">
      <c r="B19" s="86" t="s">
        <v>357</v>
      </c>
      <c r="C19" s="87" t="s">
        <v>169</v>
      </c>
      <c r="D19" s="88"/>
      <c r="E19" s="89">
        <v>500</v>
      </c>
      <c r="F19" s="90">
        <v>1</v>
      </c>
      <c r="G19" s="91">
        <v>71.78</v>
      </c>
      <c r="H19" s="91">
        <f t="shared" ref="H19:H49" si="0">ROUND(IF($G$18="USD $", G19*$F$16,G19*$E$16),2)</f>
        <v>99.06</v>
      </c>
      <c r="I19" s="92">
        <f t="shared" ref="I19:I49" si="1">ROUND(IF($I$18=$H$18,F19*H19,F19*G19),2)</f>
        <v>99.06</v>
      </c>
      <c r="J19" s="93"/>
      <c r="K19" s="90">
        <f t="shared" ref="K19:K49" si="2">F19</f>
        <v>1</v>
      </c>
      <c r="L19" s="91">
        <f t="shared" ref="L19:L49" si="3">ROUND(IF($L$18=$G$18,G19*($M$15-N19),H19*($M$15-N19)),2)</f>
        <v>49.53</v>
      </c>
      <c r="M19" s="91">
        <f t="shared" ref="M19:M49" si="4">ROUND((K19*L19),2)</f>
        <v>49.53</v>
      </c>
      <c r="N19" s="94"/>
      <c r="O19" s="95"/>
      <c r="P19" s="86"/>
      <c r="Q19" s="96"/>
      <c r="R19" s="96">
        <f t="shared" ref="R19:R49" si="5">ROUND(IF($R$18=$Q$18,Q19,IF($R$18="USD $",Q19*$E$16,Q19*$F$16))*F19,2)</f>
        <v>0</v>
      </c>
      <c r="S19" s="96">
        <f t="shared" ref="S19:S49" si="6">IFERROR(ROUND(T19/F19,2),0)</f>
        <v>49.53</v>
      </c>
      <c r="T19" s="96">
        <f t="shared" ref="T19:T49" si="7">ROUND(I19-M19,2)</f>
        <v>49.53</v>
      </c>
      <c r="U19" s="97">
        <f t="shared" ref="U19:U49" si="8">IFERROR(((L19-(R19/K19))/(R19/K19)),0)</f>
        <v>0</v>
      </c>
      <c r="V19" s="97">
        <f t="shared" ref="V19:V49" si="9">IFERROR(((L19-(R19/K19))/L19),0)</f>
        <v>1</v>
      </c>
      <c r="W19" s="98"/>
      <c r="X19" s="99"/>
      <c r="Y19" s="8"/>
      <c r="Z19" s="8">
        <v>250</v>
      </c>
    </row>
    <row r="20" spans="2:26">
      <c r="B20" s="100" t="s">
        <v>327</v>
      </c>
      <c r="C20" s="101" t="s">
        <v>118</v>
      </c>
      <c r="D20" s="88"/>
      <c r="E20" s="102">
        <v>1000</v>
      </c>
      <c r="F20" s="103">
        <v>1</v>
      </c>
      <c r="G20" s="104">
        <v>132.04</v>
      </c>
      <c r="H20" s="105">
        <f t="shared" si="0"/>
        <v>182.22</v>
      </c>
      <c r="I20" s="106">
        <f t="shared" si="1"/>
        <v>182.22</v>
      </c>
      <c r="J20" s="107"/>
      <c r="K20" s="108">
        <f t="shared" si="2"/>
        <v>1</v>
      </c>
      <c r="L20" s="105">
        <f t="shared" si="3"/>
        <v>91.11</v>
      </c>
      <c r="M20" s="105">
        <f t="shared" si="4"/>
        <v>91.11</v>
      </c>
      <c r="N20" s="109"/>
      <c r="O20" s="95"/>
      <c r="P20" s="100"/>
      <c r="Q20" s="104"/>
      <c r="R20" s="110">
        <f t="shared" si="5"/>
        <v>0</v>
      </c>
      <c r="S20" s="111">
        <f t="shared" si="6"/>
        <v>91.11</v>
      </c>
      <c r="T20" s="111">
        <f t="shared" si="7"/>
        <v>91.11</v>
      </c>
      <c r="U20" s="112">
        <f t="shared" si="8"/>
        <v>0</v>
      </c>
      <c r="V20" s="112">
        <f t="shared" si="9"/>
        <v>1</v>
      </c>
      <c r="W20" s="113"/>
      <c r="X20" s="99"/>
      <c r="Y20" s="8" t="s">
        <v>116</v>
      </c>
      <c r="Z20" s="8">
        <v>500</v>
      </c>
    </row>
    <row r="21" spans="2:26">
      <c r="B21" s="86" t="s">
        <v>328</v>
      </c>
      <c r="C21" s="114" t="s">
        <v>329</v>
      </c>
      <c r="D21" s="88"/>
      <c r="E21" s="89">
        <v>1000</v>
      </c>
      <c r="F21" s="115">
        <v>1</v>
      </c>
      <c r="G21" s="96">
        <v>55.5</v>
      </c>
      <c r="H21" s="91">
        <f t="shared" si="0"/>
        <v>76.59</v>
      </c>
      <c r="I21" s="92">
        <f t="shared" si="1"/>
        <v>76.59</v>
      </c>
      <c r="J21" s="107"/>
      <c r="K21" s="90">
        <f t="shared" si="2"/>
        <v>1</v>
      </c>
      <c r="L21" s="91">
        <f t="shared" si="3"/>
        <v>38.299999999999997</v>
      </c>
      <c r="M21" s="91">
        <f t="shared" si="4"/>
        <v>38.299999999999997</v>
      </c>
      <c r="N21" s="116"/>
      <c r="O21" s="95"/>
      <c r="P21" s="117"/>
      <c r="Q21" s="96"/>
      <c r="R21" s="96">
        <f t="shared" si="5"/>
        <v>0</v>
      </c>
      <c r="S21" s="96">
        <f t="shared" si="6"/>
        <v>38.29</v>
      </c>
      <c r="T21" s="96">
        <f t="shared" si="7"/>
        <v>38.29</v>
      </c>
      <c r="U21" s="97">
        <f t="shared" si="8"/>
        <v>0</v>
      </c>
      <c r="V21" s="97">
        <f t="shared" si="9"/>
        <v>1</v>
      </c>
      <c r="W21" s="98"/>
      <c r="X21" s="99"/>
      <c r="Y21" s="8" t="s">
        <v>119</v>
      </c>
      <c r="Z21" s="8">
        <v>750</v>
      </c>
    </row>
    <row r="22" spans="2:26" ht="15.75" customHeight="1">
      <c r="B22" s="100">
        <v>4630525</v>
      </c>
      <c r="C22" s="101" t="s">
        <v>174</v>
      </c>
      <c r="D22" s="88"/>
      <c r="E22" s="102">
        <v>1000</v>
      </c>
      <c r="F22" s="103">
        <v>1</v>
      </c>
      <c r="G22" s="104">
        <v>29.73</v>
      </c>
      <c r="H22" s="105">
        <f t="shared" si="0"/>
        <v>41.03</v>
      </c>
      <c r="I22" s="106">
        <f t="shared" si="1"/>
        <v>41.03</v>
      </c>
      <c r="J22" s="107"/>
      <c r="K22" s="108">
        <f t="shared" si="2"/>
        <v>1</v>
      </c>
      <c r="L22" s="105">
        <f t="shared" si="3"/>
        <v>20.52</v>
      </c>
      <c r="M22" s="105">
        <f t="shared" si="4"/>
        <v>20.52</v>
      </c>
      <c r="N22" s="109"/>
      <c r="O22" s="95"/>
      <c r="P22" s="100"/>
      <c r="Q22" s="104"/>
      <c r="R22" s="110">
        <f t="shared" si="5"/>
        <v>0</v>
      </c>
      <c r="S22" s="111">
        <f t="shared" si="6"/>
        <v>20.51</v>
      </c>
      <c r="T22" s="111">
        <f t="shared" si="7"/>
        <v>20.51</v>
      </c>
      <c r="U22" s="112">
        <f t="shared" si="8"/>
        <v>0</v>
      </c>
      <c r="V22" s="112">
        <f t="shared" si="9"/>
        <v>1</v>
      </c>
      <c r="W22" s="113"/>
      <c r="X22" s="99"/>
      <c r="Y22" s="8" t="s">
        <v>122</v>
      </c>
      <c r="Z22" s="8">
        <v>1000</v>
      </c>
    </row>
    <row r="23" spans="2:26" ht="15.75" customHeight="1">
      <c r="B23" s="86" t="s">
        <v>358</v>
      </c>
      <c r="C23" s="114" t="s">
        <v>174</v>
      </c>
      <c r="D23" s="88"/>
      <c r="E23" s="89">
        <v>1000</v>
      </c>
      <c r="F23" s="115">
        <v>1</v>
      </c>
      <c r="G23" s="96">
        <v>78.930000000000007</v>
      </c>
      <c r="H23" s="91">
        <f t="shared" si="0"/>
        <v>108.92</v>
      </c>
      <c r="I23" s="92">
        <f t="shared" si="1"/>
        <v>108.92</v>
      </c>
      <c r="J23" s="107"/>
      <c r="K23" s="90">
        <f t="shared" si="2"/>
        <v>1</v>
      </c>
      <c r="L23" s="91">
        <f t="shared" si="3"/>
        <v>54.46</v>
      </c>
      <c r="M23" s="91">
        <f t="shared" si="4"/>
        <v>54.46</v>
      </c>
      <c r="N23" s="116"/>
      <c r="O23" s="95"/>
      <c r="P23" s="117"/>
      <c r="Q23" s="96"/>
      <c r="R23" s="96">
        <f t="shared" si="5"/>
        <v>0</v>
      </c>
      <c r="S23" s="96">
        <f t="shared" si="6"/>
        <v>54.46</v>
      </c>
      <c r="T23" s="96">
        <f t="shared" si="7"/>
        <v>54.46</v>
      </c>
      <c r="U23" s="97">
        <f t="shared" si="8"/>
        <v>0</v>
      </c>
      <c r="V23" s="97">
        <f t="shared" si="9"/>
        <v>1</v>
      </c>
      <c r="W23" s="98"/>
      <c r="X23" s="99"/>
      <c r="Y23" s="8" t="s">
        <v>47</v>
      </c>
      <c r="Z23" s="8">
        <v>1200</v>
      </c>
    </row>
    <row r="24" spans="2:26" ht="15.75" customHeight="1">
      <c r="B24" s="100" t="s">
        <v>359</v>
      </c>
      <c r="C24" s="101" t="s">
        <v>128</v>
      </c>
      <c r="D24" s="88"/>
      <c r="E24" s="102">
        <v>1000</v>
      </c>
      <c r="F24" s="103">
        <v>1</v>
      </c>
      <c r="G24" s="104">
        <v>121.9</v>
      </c>
      <c r="H24" s="105">
        <f t="shared" si="0"/>
        <v>168.22</v>
      </c>
      <c r="I24" s="106">
        <f t="shared" si="1"/>
        <v>168.22</v>
      </c>
      <c r="J24" s="107"/>
      <c r="K24" s="108">
        <f t="shared" si="2"/>
        <v>1</v>
      </c>
      <c r="L24" s="105">
        <f t="shared" si="3"/>
        <v>100.93</v>
      </c>
      <c r="M24" s="105">
        <f t="shared" si="4"/>
        <v>100.93</v>
      </c>
      <c r="N24" s="109">
        <v>-0.1</v>
      </c>
      <c r="O24" s="95"/>
      <c r="P24" s="100"/>
      <c r="Q24" s="104"/>
      <c r="R24" s="110">
        <f t="shared" si="5"/>
        <v>0</v>
      </c>
      <c r="S24" s="111">
        <f t="shared" si="6"/>
        <v>67.290000000000006</v>
      </c>
      <c r="T24" s="111">
        <f t="shared" si="7"/>
        <v>67.290000000000006</v>
      </c>
      <c r="U24" s="112">
        <f t="shared" si="8"/>
        <v>0</v>
      </c>
      <c r="V24" s="112">
        <f t="shared" si="9"/>
        <v>1</v>
      </c>
      <c r="W24" s="113"/>
      <c r="X24" s="99"/>
      <c r="Y24" s="8" t="s">
        <v>126</v>
      </c>
      <c r="Z24" s="8">
        <v>2000</v>
      </c>
    </row>
    <row r="25" spans="2:26" ht="15.75" customHeight="1">
      <c r="B25" s="86" t="s">
        <v>360</v>
      </c>
      <c r="C25" s="114" t="s">
        <v>131</v>
      </c>
      <c r="D25" s="88"/>
      <c r="E25" s="89">
        <v>1000</v>
      </c>
      <c r="F25" s="115">
        <v>1</v>
      </c>
      <c r="G25" s="96">
        <v>94.73</v>
      </c>
      <c r="H25" s="91">
        <f t="shared" si="0"/>
        <v>130.72999999999999</v>
      </c>
      <c r="I25" s="92">
        <f t="shared" si="1"/>
        <v>130.72999999999999</v>
      </c>
      <c r="J25" s="107"/>
      <c r="K25" s="90">
        <f t="shared" si="2"/>
        <v>1</v>
      </c>
      <c r="L25" s="91">
        <f t="shared" si="3"/>
        <v>78.44</v>
      </c>
      <c r="M25" s="91">
        <f t="shared" si="4"/>
        <v>78.44</v>
      </c>
      <c r="N25" s="116">
        <v>-0.1</v>
      </c>
      <c r="O25" s="95"/>
      <c r="P25" s="117"/>
      <c r="Q25" s="96"/>
      <c r="R25" s="96">
        <f t="shared" si="5"/>
        <v>0</v>
      </c>
      <c r="S25" s="96">
        <f t="shared" si="6"/>
        <v>52.29</v>
      </c>
      <c r="T25" s="96">
        <f t="shared" si="7"/>
        <v>52.29</v>
      </c>
      <c r="U25" s="97">
        <f t="shared" si="8"/>
        <v>0</v>
      </c>
      <c r="V25" s="97">
        <f t="shared" si="9"/>
        <v>1</v>
      </c>
      <c r="W25" s="98"/>
      <c r="X25" s="99"/>
      <c r="Y25" s="8" t="s">
        <v>129</v>
      </c>
      <c r="Z25" s="8">
        <v>4000</v>
      </c>
    </row>
    <row r="26" spans="2:26" ht="15.75" customHeight="1">
      <c r="B26" s="100" t="s">
        <v>332</v>
      </c>
      <c r="C26" s="101" t="s">
        <v>134</v>
      </c>
      <c r="D26" s="88"/>
      <c r="E26" s="102">
        <v>1000</v>
      </c>
      <c r="F26" s="103">
        <v>1</v>
      </c>
      <c r="G26" s="104">
        <v>85.09</v>
      </c>
      <c r="H26" s="105">
        <f t="shared" si="0"/>
        <v>117.42</v>
      </c>
      <c r="I26" s="106">
        <f t="shared" si="1"/>
        <v>117.42</v>
      </c>
      <c r="J26" s="107"/>
      <c r="K26" s="108">
        <f t="shared" si="2"/>
        <v>1</v>
      </c>
      <c r="L26" s="105">
        <f t="shared" si="3"/>
        <v>70.45</v>
      </c>
      <c r="M26" s="105">
        <f t="shared" si="4"/>
        <v>70.45</v>
      </c>
      <c r="N26" s="109">
        <v>-0.1</v>
      </c>
      <c r="O26" s="95"/>
      <c r="P26" s="100"/>
      <c r="Q26" s="104"/>
      <c r="R26" s="110">
        <f t="shared" si="5"/>
        <v>0</v>
      </c>
      <c r="S26" s="111">
        <f t="shared" si="6"/>
        <v>46.97</v>
      </c>
      <c r="T26" s="111">
        <f t="shared" si="7"/>
        <v>46.97</v>
      </c>
      <c r="U26" s="112">
        <f t="shared" si="8"/>
        <v>0</v>
      </c>
      <c r="V26" s="112">
        <f t="shared" si="9"/>
        <v>1</v>
      </c>
      <c r="W26" s="113"/>
      <c r="X26" s="99"/>
      <c r="Y26" s="8" t="s">
        <v>132</v>
      </c>
      <c r="Z26" s="8">
        <v>6000</v>
      </c>
    </row>
    <row r="27" spans="2:26" ht="15.75" customHeight="1">
      <c r="B27" s="86" t="s">
        <v>333</v>
      </c>
      <c r="C27" s="114" t="s">
        <v>134</v>
      </c>
      <c r="D27" s="88"/>
      <c r="E27" s="89">
        <v>1000</v>
      </c>
      <c r="F27" s="115">
        <v>1</v>
      </c>
      <c r="G27" s="96">
        <v>28.13</v>
      </c>
      <c r="H27" s="91">
        <f t="shared" si="0"/>
        <v>38.82</v>
      </c>
      <c r="I27" s="92">
        <f t="shared" si="1"/>
        <v>38.82</v>
      </c>
      <c r="J27" s="107"/>
      <c r="K27" s="90">
        <f t="shared" si="2"/>
        <v>1</v>
      </c>
      <c r="L27" s="91">
        <f t="shared" si="3"/>
        <v>23.29</v>
      </c>
      <c r="M27" s="91">
        <f t="shared" si="4"/>
        <v>23.29</v>
      </c>
      <c r="N27" s="116">
        <v>-0.1</v>
      </c>
      <c r="O27" s="95"/>
      <c r="P27" s="117"/>
      <c r="Q27" s="96"/>
      <c r="R27" s="96">
        <f t="shared" si="5"/>
        <v>0</v>
      </c>
      <c r="S27" s="96">
        <f t="shared" si="6"/>
        <v>15.53</v>
      </c>
      <c r="T27" s="96">
        <f t="shared" si="7"/>
        <v>15.53</v>
      </c>
      <c r="U27" s="97">
        <f t="shared" si="8"/>
        <v>0</v>
      </c>
      <c r="V27" s="97">
        <f t="shared" si="9"/>
        <v>1</v>
      </c>
      <c r="W27" s="98"/>
      <c r="X27" s="99"/>
      <c r="Y27" s="8" t="s">
        <v>135</v>
      </c>
      <c r="Z27" s="8">
        <v>8000</v>
      </c>
    </row>
    <row r="28" spans="2:26" ht="15.75" customHeight="1">
      <c r="B28" s="100" t="s">
        <v>361</v>
      </c>
      <c r="C28" s="101" t="s">
        <v>275</v>
      </c>
      <c r="D28" s="88"/>
      <c r="E28" s="102" t="s">
        <v>138</v>
      </c>
      <c r="F28" s="103">
        <v>1</v>
      </c>
      <c r="G28" s="104">
        <v>49.02</v>
      </c>
      <c r="H28" s="105">
        <f t="shared" si="0"/>
        <v>67.650000000000006</v>
      </c>
      <c r="I28" s="106">
        <f t="shared" si="1"/>
        <v>67.650000000000006</v>
      </c>
      <c r="J28" s="107"/>
      <c r="K28" s="108">
        <f t="shared" si="2"/>
        <v>1</v>
      </c>
      <c r="L28" s="105">
        <f t="shared" si="3"/>
        <v>40.590000000000003</v>
      </c>
      <c r="M28" s="105">
        <f t="shared" si="4"/>
        <v>40.590000000000003</v>
      </c>
      <c r="N28" s="109">
        <v>-0.1</v>
      </c>
      <c r="O28" s="95"/>
      <c r="P28" s="100"/>
      <c r="Q28" s="104"/>
      <c r="R28" s="110">
        <f t="shared" si="5"/>
        <v>0</v>
      </c>
      <c r="S28" s="111">
        <f t="shared" si="6"/>
        <v>27.06</v>
      </c>
      <c r="T28" s="111">
        <f t="shared" si="7"/>
        <v>27.06</v>
      </c>
      <c r="U28" s="112">
        <f t="shared" si="8"/>
        <v>0</v>
      </c>
      <c r="V28" s="112">
        <f t="shared" si="9"/>
        <v>1</v>
      </c>
      <c r="W28" s="113"/>
      <c r="X28" s="99"/>
      <c r="Y28" s="8" t="s">
        <v>139</v>
      </c>
      <c r="Z28" s="118">
        <v>10000</v>
      </c>
    </row>
    <row r="29" spans="2:26" ht="15.75" customHeight="1">
      <c r="B29" s="86">
        <v>8983507160</v>
      </c>
      <c r="C29" s="114" t="s">
        <v>336</v>
      </c>
      <c r="D29" s="88"/>
      <c r="E29" s="89" t="s">
        <v>138</v>
      </c>
      <c r="F29" s="115">
        <v>1</v>
      </c>
      <c r="G29" s="96">
        <v>133.79</v>
      </c>
      <c r="H29" s="91">
        <f t="shared" si="0"/>
        <v>184.63</v>
      </c>
      <c r="I29" s="92">
        <f t="shared" si="1"/>
        <v>184.63</v>
      </c>
      <c r="J29" s="107"/>
      <c r="K29" s="90">
        <f t="shared" si="2"/>
        <v>1</v>
      </c>
      <c r="L29" s="91">
        <f t="shared" si="3"/>
        <v>110.78</v>
      </c>
      <c r="M29" s="91">
        <f t="shared" si="4"/>
        <v>110.78</v>
      </c>
      <c r="N29" s="116">
        <v>-0.1</v>
      </c>
      <c r="O29" s="95"/>
      <c r="P29" s="117"/>
      <c r="Q29" s="96"/>
      <c r="R29" s="96">
        <f t="shared" si="5"/>
        <v>0</v>
      </c>
      <c r="S29" s="96">
        <f t="shared" si="6"/>
        <v>73.849999999999994</v>
      </c>
      <c r="T29" s="96">
        <f t="shared" si="7"/>
        <v>73.849999999999994</v>
      </c>
      <c r="U29" s="97">
        <f t="shared" si="8"/>
        <v>0</v>
      </c>
      <c r="V29" s="97">
        <f t="shared" si="9"/>
        <v>1</v>
      </c>
      <c r="W29" s="98"/>
      <c r="X29" s="99"/>
      <c r="Y29" s="8" t="s">
        <v>142</v>
      </c>
      <c r="Z29" s="8" t="s">
        <v>138</v>
      </c>
    </row>
    <row r="30" spans="2:26" ht="15.75" customHeight="1">
      <c r="B30" s="100">
        <v>8982705500</v>
      </c>
      <c r="C30" s="101" t="s">
        <v>337</v>
      </c>
      <c r="D30" s="88"/>
      <c r="E30" s="102" t="s">
        <v>138</v>
      </c>
      <c r="F30" s="103">
        <v>1</v>
      </c>
      <c r="G30" s="104">
        <v>5708.34</v>
      </c>
      <c r="H30" s="105">
        <f t="shared" si="0"/>
        <v>7877.51</v>
      </c>
      <c r="I30" s="106">
        <f t="shared" si="1"/>
        <v>7877.51</v>
      </c>
      <c r="J30" s="107"/>
      <c r="K30" s="108">
        <f t="shared" si="2"/>
        <v>1</v>
      </c>
      <c r="L30" s="105">
        <f t="shared" si="3"/>
        <v>4726.51</v>
      </c>
      <c r="M30" s="105">
        <f t="shared" si="4"/>
        <v>4726.51</v>
      </c>
      <c r="N30" s="109">
        <v>-0.1</v>
      </c>
      <c r="O30" s="95"/>
      <c r="P30" s="100"/>
      <c r="Q30" s="104"/>
      <c r="R30" s="110">
        <f t="shared" si="5"/>
        <v>0</v>
      </c>
      <c r="S30" s="111">
        <f t="shared" si="6"/>
        <v>3151</v>
      </c>
      <c r="T30" s="111">
        <f t="shared" si="7"/>
        <v>3151</v>
      </c>
      <c r="U30" s="112">
        <f t="shared" si="8"/>
        <v>0</v>
      </c>
      <c r="V30" s="112">
        <f t="shared" si="9"/>
        <v>1</v>
      </c>
      <c r="W30" s="113"/>
      <c r="X30" s="99"/>
      <c r="Y30" s="8" t="s">
        <v>145</v>
      </c>
      <c r="Z30" s="8"/>
    </row>
    <row r="31" spans="2:26" ht="15.75" customHeight="1">
      <c r="B31" s="86">
        <v>8982389240</v>
      </c>
      <c r="C31" s="114" t="s">
        <v>338</v>
      </c>
      <c r="D31" s="88"/>
      <c r="E31" s="89" t="s">
        <v>138</v>
      </c>
      <c r="F31" s="115">
        <v>1</v>
      </c>
      <c r="G31" s="96">
        <v>5165.75</v>
      </c>
      <c r="H31" s="91">
        <f t="shared" si="0"/>
        <v>7128.74</v>
      </c>
      <c r="I31" s="92">
        <f t="shared" si="1"/>
        <v>7128.74</v>
      </c>
      <c r="J31" s="107"/>
      <c r="K31" s="90">
        <f t="shared" si="2"/>
        <v>1</v>
      </c>
      <c r="L31" s="91">
        <f t="shared" si="3"/>
        <v>4277.24</v>
      </c>
      <c r="M31" s="91">
        <f t="shared" si="4"/>
        <v>4277.24</v>
      </c>
      <c r="N31" s="116">
        <v>-0.1</v>
      </c>
      <c r="O31" s="95"/>
      <c r="P31" s="117"/>
      <c r="Q31" s="96"/>
      <c r="R31" s="96">
        <f t="shared" si="5"/>
        <v>0</v>
      </c>
      <c r="S31" s="96">
        <f t="shared" si="6"/>
        <v>2851.5</v>
      </c>
      <c r="T31" s="96">
        <f t="shared" si="7"/>
        <v>2851.5</v>
      </c>
      <c r="U31" s="97">
        <f t="shared" si="8"/>
        <v>0</v>
      </c>
      <c r="V31" s="97">
        <f t="shared" si="9"/>
        <v>1</v>
      </c>
      <c r="W31" s="98"/>
      <c r="X31" s="99"/>
      <c r="Y31" s="8"/>
      <c r="Z31" s="8"/>
    </row>
    <row r="32" spans="2:26" ht="15.75" customHeight="1">
      <c r="B32" s="100">
        <v>8982705450</v>
      </c>
      <c r="C32" s="101" t="s">
        <v>339</v>
      </c>
      <c r="D32" s="88"/>
      <c r="E32" s="102" t="s">
        <v>138</v>
      </c>
      <c r="F32" s="103">
        <v>1</v>
      </c>
      <c r="G32" s="104">
        <v>902.8</v>
      </c>
      <c r="H32" s="105">
        <f t="shared" si="0"/>
        <v>1245.8599999999999</v>
      </c>
      <c r="I32" s="106">
        <f t="shared" si="1"/>
        <v>1245.8599999999999</v>
      </c>
      <c r="J32" s="107"/>
      <c r="K32" s="108">
        <f t="shared" si="2"/>
        <v>1</v>
      </c>
      <c r="L32" s="105">
        <f t="shared" si="3"/>
        <v>747.52</v>
      </c>
      <c r="M32" s="105">
        <f t="shared" si="4"/>
        <v>747.52</v>
      </c>
      <c r="N32" s="109">
        <v>-0.1</v>
      </c>
      <c r="O32" s="95"/>
      <c r="P32" s="100"/>
      <c r="Q32" s="104"/>
      <c r="R32" s="110">
        <f t="shared" si="5"/>
        <v>0</v>
      </c>
      <c r="S32" s="111">
        <f t="shared" si="6"/>
        <v>498.34</v>
      </c>
      <c r="T32" s="111">
        <f t="shared" si="7"/>
        <v>498.34</v>
      </c>
      <c r="U32" s="112">
        <f t="shared" si="8"/>
        <v>0</v>
      </c>
      <c r="V32" s="112">
        <f t="shared" si="9"/>
        <v>1</v>
      </c>
      <c r="W32" s="113"/>
      <c r="X32" s="99"/>
      <c r="Y32" s="8"/>
      <c r="Z32" s="8"/>
    </row>
    <row r="33" spans="2:23" ht="15.75" customHeight="1">
      <c r="B33" s="86" t="s">
        <v>362</v>
      </c>
      <c r="C33" s="114" t="s">
        <v>341</v>
      </c>
      <c r="D33" s="88"/>
      <c r="E33" s="89" t="s">
        <v>138</v>
      </c>
      <c r="F33" s="115">
        <v>1</v>
      </c>
      <c r="G33" s="96">
        <v>4515.9799999999996</v>
      </c>
      <c r="H33" s="91">
        <f t="shared" si="0"/>
        <v>6232.05</v>
      </c>
      <c r="I33" s="92">
        <f t="shared" si="1"/>
        <v>6232.05</v>
      </c>
      <c r="J33" s="107"/>
      <c r="K33" s="90">
        <f t="shared" si="2"/>
        <v>1</v>
      </c>
      <c r="L33" s="91">
        <f t="shared" si="3"/>
        <v>3116.03</v>
      </c>
      <c r="M33" s="91">
        <f t="shared" si="4"/>
        <v>3116.03</v>
      </c>
      <c r="N33" s="116"/>
      <c r="O33" s="95"/>
      <c r="P33" s="117"/>
      <c r="Q33" s="96"/>
      <c r="R33" s="96">
        <f t="shared" si="5"/>
        <v>0</v>
      </c>
      <c r="S33" s="96">
        <f t="shared" si="6"/>
        <v>3116.02</v>
      </c>
      <c r="T33" s="96">
        <f t="shared" si="7"/>
        <v>3116.02</v>
      </c>
      <c r="U33" s="97">
        <f t="shared" si="8"/>
        <v>0</v>
      </c>
      <c r="V33" s="97">
        <f t="shared" si="9"/>
        <v>1</v>
      </c>
      <c r="W33" s="98"/>
    </row>
    <row r="34" spans="2:23" ht="15.75" customHeight="1">
      <c r="B34" s="100" t="s">
        <v>363</v>
      </c>
      <c r="C34" s="101" t="s">
        <v>364</v>
      </c>
      <c r="D34" s="88"/>
      <c r="E34" s="102" t="s">
        <v>138</v>
      </c>
      <c r="F34" s="103">
        <v>2</v>
      </c>
      <c r="G34" s="104">
        <v>198.32</v>
      </c>
      <c r="H34" s="105">
        <f t="shared" si="0"/>
        <v>273.68</v>
      </c>
      <c r="I34" s="106">
        <f t="shared" si="1"/>
        <v>547.36</v>
      </c>
      <c r="J34" s="107"/>
      <c r="K34" s="108">
        <f t="shared" si="2"/>
        <v>2</v>
      </c>
      <c r="L34" s="105">
        <f t="shared" si="3"/>
        <v>136.84</v>
      </c>
      <c r="M34" s="105">
        <f t="shared" si="4"/>
        <v>273.68</v>
      </c>
      <c r="N34" s="109"/>
      <c r="O34" s="95"/>
      <c r="P34" s="100"/>
      <c r="Q34" s="104"/>
      <c r="R34" s="110">
        <f t="shared" si="5"/>
        <v>0</v>
      </c>
      <c r="S34" s="111">
        <f t="shared" si="6"/>
        <v>136.84</v>
      </c>
      <c r="T34" s="111">
        <f t="shared" si="7"/>
        <v>273.68</v>
      </c>
      <c r="U34" s="112">
        <f t="shared" si="8"/>
        <v>0</v>
      </c>
      <c r="V34" s="112">
        <f t="shared" si="9"/>
        <v>1</v>
      </c>
      <c r="W34" s="113"/>
    </row>
    <row r="35" spans="2:23" ht="15.75" customHeight="1">
      <c r="B35" s="86">
        <v>8983250950</v>
      </c>
      <c r="C35" s="114" t="s">
        <v>144</v>
      </c>
      <c r="D35" s="88"/>
      <c r="E35" s="89" t="s">
        <v>138</v>
      </c>
      <c r="F35" s="115">
        <v>1</v>
      </c>
      <c r="G35" s="96">
        <v>3676.8</v>
      </c>
      <c r="H35" s="91">
        <f t="shared" si="0"/>
        <v>5073.9799999999996</v>
      </c>
      <c r="I35" s="92">
        <f t="shared" si="1"/>
        <v>5073.9799999999996</v>
      </c>
      <c r="J35" s="107"/>
      <c r="K35" s="90">
        <f t="shared" si="2"/>
        <v>1</v>
      </c>
      <c r="L35" s="91">
        <f t="shared" si="3"/>
        <v>2536.9899999999998</v>
      </c>
      <c r="M35" s="91">
        <f t="shared" si="4"/>
        <v>2536.9899999999998</v>
      </c>
      <c r="N35" s="116"/>
      <c r="O35" s="95"/>
      <c r="P35" s="117"/>
      <c r="Q35" s="96"/>
      <c r="R35" s="96">
        <f t="shared" si="5"/>
        <v>0</v>
      </c>
      <c r="S35" s="96">
        <f t="shared" si="6"/>
        <v>2536.9899999999998</v>
      </c>
      <c r="T35" s="96">
        <f t="shared" si="7"/>
        <v>2536.9899999999998</v>
      </c>
      <c r="U35" s="97">
        <f t="shared" si="8"/>
        <v>0</v>
      </c>
      <c r="V35" s="97">
        <f t="shared" si="9"/>
        <v>1</v>
      </c>
      <c r="W35" s="98"/>
    </row>
    <row r="36" spans="2:23" ht="15.75" customHeight="1">
      <c r="B36" s="100">
        <v>8982384632</v>
      </c>
      <c r="C36" s="101" t="s">
        <v>344</v>
      </c>
      <c r="D36" s="88"/>
      <c r="E36" s="102" t="s">
        <v>138</v>
      </c>
      <c r="F36" s="103">
        <v>1</v>
      </c>
      <c r="G36" s="104">
        <v>819.53</v>
      </c>
      <c r="H36" s="105">
        <f t="shared" si="0"/>
        <v>1130.95</v>
      </c>
      <c r="I36" s="106">
        <f t="shared" si="1"/>
        <v>1130.95</v>
      </c>
      <c r="J36" s="107"/>
      <c r="K36" s="108">
        <f t="shared" si="2"/>
        <v>1</v>
      </c>
      <c r="L36" s="105">
        <f t="shared" si="3"/>
        <v>791.67</v>
      </c>
      <c r="M36" s="105">
        <f t="shared" si="4"/>
        <v>791.67</v>
      </c>
      <c r="N36" s="109">
        <v>-0.2</v>
      </c>
      <c r="O36" s="95"/>
      <c r="P36" s="100"/>
      <c r="Q36" s="104"/>
      <c r="R36" s="110">
        <f t="shared" si="5"/>
        <v>0</v>
      </c>
      <c r="S36" s="111">
        <f t="shared" si="6"/>
        <v>339.28</v>
      </c>
      <c r="T36" s="111">
        <f t="shared" si="7"/>
        <v>339.28</v>
      </c>
      <c r="U36" s="112">
        <f t="shared" si="8"/>
        <v>0</v>
      </c>
      <c r="V36" s="112">
        <f t="shared" si="9"/>
        <v>1</v>
      </c>
      <c r="W36" s="113"/>
    </row>
    <row r="37" spans="2:23" ht="15.75" customHeight="1">
      <c r="B37" s="86" t="s">
        <v>365</v>
      </c>
      <c r="C37" s="114" t="s">
        <v>366</v>
      </c>
      <c r="D37" s="88"/>
      <c r="E37" s="89">
        <v>4000</v>
      </c>
      <c r="F37" s="115">
        <v>1</v>
      </c>
      <c r="G37" s="96">
        <v>49947.26</v>
      </c>
      <c r="H37" s="91">
        <f t="shared" si="0"/>
        <v>68927.22</v>
      </c>
      <c r="I37" s="92">
        <f t="shared" si="1"/>
        <v>68927.22</v>
      </c>
      <c r="J37" s="107"/>
      <c r="K37" s="90">
        <f t="shared" si="2"/>
        <v>1</v>
      </c>
      <c r="L37" s="91">
        <f t="shared" si="3"/>
        <v>48249.05</v>
      </c>
      <c r="M37" s="91">
        <f t="shared" si="4"/>
        <v>48249.05</v>
      </c>
      <c r="N37" s="116">
        <v>-0.2</v>
      </c>
      <c r="O37" s="95"/>
      <c r="P37" s="117"/>
      <c r="Q37" s="96"/>
      <c r="R37" s="96">
        <f t="shared" si="5"/>
        <v>0</v>
      </c>
      <c r="S37" s="96">
        <f t="shared" si="6"/>
        <v>20678.169999999998</v>
      </c>
      <c r="T37" s="96">
        <f t="shared" si="7"/>
        <v>20678.169999999998</v>
      </c>
      <c r="U37" s="97">
        <f t="shared" si="8"/>
        <v>0</v>
      </c>
      <c r="V37" s="97">
        <f t="shared" si="9"/>
        <v>1</v>
      </c>
      <c r="W37" s="98"/>
    </row>
    <row r="38" spans="2:23" ht="15.75" customHeight="1">
      <c r="B38" s="100"/>
      <c r="C38" s="101" t="s">
        <v>323</v>
      </c>
      <c r="D38" s="88"/>
      <c r="E38" s="102"/>
      <c r="F38" s="103"/>
      <c r="G38" s="104"/>
      <c r="H38" s="105">
        <f t="shared" si="0"/>
        <v>0</v>
      </c>
      <c r="I38" s="106">
        <f t="shared" si="1"/>
        <v>0</v>
      </c>
      <c r="J38" s="107"/>
      <c r="K38" s="108">
        <f t="shared" si="2"/>
        <v>0</v>
      </c>
      <c r="L38" s="105">
        <f t="shared" si="3"/>
        <v>0</v>
      </c>
      <c r="M38" s="105">
        <f t="shared" si="4"/>
        <v>0</v>
      </c>
      <c r="N38" s="109"/>
      <c r="O38" s="95"/>
      <c r="P38" s="100"/>
      <c r="Q38" s="104"/>
      <c r="R38" s="110">
        <f t="shared" si="5"/>
        <v>0</v>
      </c>
      <c r="S38" s="111">
        <f t="shared" si="6"/>
        <v>0</v>
      </c>
      <c r="T38" s="111">
        <f t="shared" si="7"/>
        <v>0</v>
      </c>
      <c r="U38" s="112">
        <f t="shared" si="8"/>
        <v>0</v>
      </c>
      <c r="V38" s="112">
        <f t="shared" si="9"/>
        <v>0</v>
      </c>
      <c r="W38" s="113"/>
    </row>
    <row r="39" spans="2:23" ht="15.75" customHeight="1">
      <c r="B39" s="86" t="s">
        <v>367</v>
      </c>
      <c r="C39" s="114" t="s">
        <v>347</v>
      </c>
      <c r="D39" s="88"/>
      <c r="E39" s="89" t="s">
        <v>138</v>
      </c>
      <c r="F39" s="115">
        <v>1</v>
      </c>
      <c r="G39" s="96">
        <v>370.07</v>
      </c>
      <c r="H39" s="91">
        <f t="shared" si="0"/>
        <v>510.7</v>
      </c>
      <c r="I39" s="92">
        <f t="shared" si="1"/>
        <v>510.7</v>
      </c>
      <c r="J39" s="107"/>
      <c r="K39" s="90">
        <f t="shared" si="2"/>
        <v>1</v>
      </c>
      <c r="L39" s="91">
        <f t="shared" si="3"/>
        <v>357.49</v>
      </c>
      <c r="M39" s="91">
        <f t="shared" si="4"/>
        <v>357.49</v>
      </c>
      <c r="N39" s="116">
        <v>-0.2</v>
      </c>
      <c r="O39" s="95"/>
      <c r="P39" s="117"/>
      <c r="Q39" s="96"/>
      <c r="R39" s="96">
        <f t="shared" si="5"/>
        <v>0</v>
      </c>
      <c r="S39" s="96">
        <f t="shared" si="6"/>
        <v>153.21</v>
      </c>
      <c r="T39" s="96">
        <f t="shared" si="7"/>
        <v>153.21</v>
      </c>
      <c r="U39" s="97">
        <f t="shared" si="8"/>
        <v>0</v>
      </c>
      <c r="V39" s="97">
        <f t="shared" si="9"/>
        <v>1</v>
      </c>
      <c r="W39" s="113"/>
    </row>
    <row r="40" spans="2:23" ht="15.75" customHeight="1">
      <c r="B40" s="100" t="s">
        <v>368</v>
      </c>
      <c r="C40" s="101" t="s">
        <v>349</v>
      </c>
      <c r="D40" s="88"/>
      <c r="E40" s="102" t="s">
        <v>138</v>
      </c>
      <c r="F40" s="103">
        <v>1</v>
      </c>
      <c r="G40" s="104">
        <v>370.07</v>
      </c>
      <c r="H40" s="105">
        <f t="shared" si="0"/>
        <v>510.7</v>
      </c>
      <c r="I40" s="106">
        <f t="shared" si="1"/>
        <v>510.7</v>
      </c>
      <c r="J40" s="107"/>
      <c r="K40" s="108">
        <f t="shared" si="2"/>
        <v>1</v>
      </c>
      <c r="L40" s="105">
        <f t="shared" si="3"/>
        <v>357.49</v>
      </c>
      <c r="M40" s="105">
        <f t="shared" si="4"/>
        <v>357.49</v>
      </c>
      <c r="N40" s="109">
        <v>-0.2</v>
      </c>
      <c r="O40" s="95"/>
      <c r="P40" s="100"/>
      <c r="Q40" s="104"/>
      <c r="R40" s="110">
        <f t="shared" si="5"/>
        <v>0</v>
      </c>
      <c r="S40" s="111">
        <f t="shared" si="6"/>
        <v>153.21</v>
      </c>
      <c r="T40" s="111">
        <f t="shared" si="7"/>
        <v>153.21</v>
      </c>
      <c r="U40" s="112">
        <f t="shared" si="8"/>
        <v>0</v>
      </c>
      <c r="V40" s="112">
        <f t="shared" si="9"/>
        <v>1</v>
      </c>
      <c r="W40" s="113"/>
    </row>
    <row r="41" spans="2:23" ht="15.75" customHeight="1">
      <c r="B41" s="86" t="s">
        <v>350</v>
      </c>
      <c r="C41" s="114" t="s">
        <v>351</v>
      </c>
      <c r="D41" s="88"/>
      <c r="E41" s="89" t="s">
        <v>138</v>
      </c>
      <c r="F41" s="115">
        <v>2</v>
      </c>
      <c r="G41" s="96">
        <v>353.3</v>
      </c>
      <c r="H41" s="91">
        <f t="shared" si="0"/>
        <v>487.55</v>
      </c>
      <c r="I41" s="92">
        <f t="shared" si="1"/>
        <v>975.1</v>
      </c>
      <c r="J41" s="107"/>
      <c r="K41" s="90">
        <f t="shared" si="2"/>
        <v>2</v>
      </c>
      <c r="L41" s="91">
        <f t="shared" si="3"/>
        <v>341.29</v>
      </c>
      <c r="M41" s="91">
        <f t="shared" si="4"/>
        <v>682.58</v>
      </c>
      <c r="N41" s="116">
        <v>-0.2</v>
      </c>
      <c r="O41" s="95"/>
      <c r="P41" s="117"/>
      <c r="Q41" s="96"/>
      <c r="R41" s="96">
        <f t="shared" si="5"/>
        <v>0</v>
      </c>
      <c r="S41" s="96">
        <f t="shared" si="6"/>
        <v>146.26</v>
      </c>
      <c r="T41" s="96">
        <f t="shared" si="7"/>
        <v>292.52</v>
      </c>
      <c r="U41" s="97">
        <f t="shared" si="8"/>
        <v>0</v>
      </c>
      <c r="V41" s="97">
        <f t="shared" si="9"/>
        <v>1</v>
      </c>
      <c r="W41" s="113"/>
    </row>
    <row r="42" spans="2:23" ht="15.75" customHeight="1">
      <c r="B42" s="100" t="s">
        <v>369</v>
      </c>
      <c r="C42" s="101" t="s">
        <v>233</v>
      </c>
      <c r="D42" s="88"/>
      <c r="E42" s="102" t="s">
        <v>138</v>
      </c>
      <c r="F42" s="103">
        <v>5</v>
      </c>
      <c r="G42" s="104">
        <v>179.37</v>
      </c>
      <c r="H42" s="105">
        <f t="shared" si="0"/>
        <v>247.53</v>
      </c>
      <c r="I42" s="106">
        <f t="shared" si="1"/>
        <v>1237.6500000000001</v>
      </c>
      <c r="J42" s="107"/>
      <c r="K42" s="108">
        <f t="shared" si="2"/>
        <v>5</v>
      </c>
      <c r="L42" s="105">
        <f t="shared" si="3"/>
        <v>173.27</v>
      </c>
      <c r="M42" s="105">
        <f t="shared" si="4"/>
        <v>866.35</v>
      </c>
      <c r="N42" s="109">
        <v>-0.2</v>
      </c>
      <c r="O42" s="95"/>
      <c r="P42" s="100"/>
      <c r="Q42" s="104"/>
      <c r="R42" s="110">
        <f t="shared" si="5"/>
        <v>0</v>
      </c>
      <c r="S42" s="111">
        <f t="shared" si="6"/>
        <v>74.260000000000005</v>
      </c>
      <c r="T42" s="111">
        <f t="shared" si="7"/>
        <v>371.3</v>
      </c>
      <c r="U42" s="112">
        <f t="shared" si="8"/>
        <v>0</v>
      </c>
      <c r="V42" s="112">
        <f t="shared" si="9"/>
        <v>1</v>
      </c>
      <c r="W42" s="113"/>
    </row>
    <row r="43" spans="2:23" ht="15.75" customHeight="1">
      <c r="B43" s="86" t="s">
        <v>370</v>
      </c>
      <c r="C43" s="114" t="s">
        <v>204</v>
      </c>
      <c r="D43" s="88"/>
      <c r="E43" s="89" t="s">
        <v>138</v>
      </c>
      <c r="F43" s="115">
        <v>5</v>
      </c>
      <c r="G43" s="96">
        <v>95.96</v>
      </c>
      <c r="H43" s="91">
        <f t="shared" si="0"/>
        <v>132.41999999999999</v>
      </c>
      <c r="I43" s="92">
        <f t="shared" si="1"/>
        <v>662.1</v>
      </c>
      <c r="J43" s="107"/>
      <c r="K43" s="90">
        <f t="shared" si="2"/>
        <v>5</v>
      </c>
      <c r="L43" s="91">
        <f t="shared" si="3"/>
        <v>92.69</v>
      </c>
      <c r="M43" s="91">
        <f t="shared" si="4"/>
        <v>463.45</v>
      </c>
      <c r="N43" s="116">
        <v>-0.2</v>
      </c>
      <c r="O43" s="95"/>
      <c r="P43" s="117"/>
      <c r="Q43" s="96"/>
      <c r="R43" s="96">
        <f t="shared" si="5"/>
        <v>0</v>
      </c>
      <c r="S43" s="96">
        <f t="shared" si="6"/>
        <v>39.729999999999997</v>
      </c>
      <c r="T43" s="96">
        <f t="shared" si="7"/>
        <v>198.65</v>
      </c>
      <c r="U43" s="97">
        <f t="shared" si="8"/>
        <v>0</v>
      </c>
      <c r="V43" s="97">
        <f t="shared" si="9"/>
        <v>1</v>
      </c>
      <c r="W43" s="113"/>
    </row>
    <row r="44" spans="2:23" ht="15.75" customHeight="1">
      <c r="B44" s="100"/>
      <c r="C44" s="101"/>
      <c r="D44" s="88"/>
      <c r="E44" s="102"/>
      <c r="F44" s="103"/>
      <c r="G44" s="104"/>
      <c r="H44" s="105">
        <f t="shared" si="0"/>
        <v>0</v>
      </c>
      <c r="I44" s="106">
        <f t="shared" si="1"/>
        <v>0</v>
      </c>
      <c r="J44" s="107"/>
      <c r="K44" s="108">
        <f t="shared" si="2"/>
        <v>0</v>
      </c>
      <c r="L44" s="105">
        <f t="shared" si="3"/>
        <v>0</v>
      </c>
      <c r="M44" s="105">
        <f t="shared" si="4"/>
        <v>0</v>
      </c>
      <c r="N44" s="109"/>
      <c r="O44" s="95"/>
      <c r="P44" s="100"/>
      <c r="Q44" s="104"/>
      <c r="R44" s="110">
        <f t="shared" si="5"/>
        <v>0</v>
      </c>
      <c r="S44" s="111">
        <f t="shared" si="6"/>
        <v>0</v>
      </c>
      <c r="T44" s="111">
        <f t="shared" si="7"/>
        <v>0</v>
      </c>
      <c r="U44" s="112">
        <f t="shared" si="8"/>
        <v>0</v>
      </c>
      <c r="V44" s="112">
        <f t="shared" si="9"/>
        <v>0</v>
      </c>
      <c r="W44" s="113"/>
    </row>
    <row r="45" spans="2:23" ht="15.75" customHeight="1">
      <c r="B45" s="86"/>
      <c r="C45" s="114"/>
      <c r="D45" s="88"/>
      <c r="E45" s="89"/>
      <c r="F45" s="115"/>
      <c r="G45" s="96"/>
      <c r="H45" s="91">
        <f t="shared" si="0"/>
        <v>0</v>
      </c>
      <c r="I45" s="92">
        <f t="shared" si="1"/>
        <v>0</v>
      </c>
      <c r="J45" s="107"/>
      <c r="K45" s="90">
        <f t="shared" si="2"/>
        <v>0</v>
      </c>
      <c r="L45" s="91">
        <f t="shared" si="3"/>
        <v>0</v>
      </c>
      <c r="M45" s="91">
        <f t="shared" si="4"/>
        <v>0</v>
      </c>
      <c r="N45" s="116"/>
      <c r="O45" s="95"/>
      <c r="P45" s="117"/>
      <c r="Q45" s="96"/>
      <c r="R45" s="96">
        <f t="shared" si="5"/>
        <v>0</v>
      </c>
      <c r="S45" s="96">
        <f t="shared" si="6"/>
        <v>0</v>
      </c>
      <c r="T45" s="96">
        <f t="shared" si="7"/>
        <v>0</v>
      </c>
      <c r="U45" s="97">
        <f t="shared" si="8"/>
        <v>0</v>
      </c>
      <c r="V45" s="97">
        <f t="shared" si="9"/>
        <v>0</v>
      </c>
      <c r="W45" s="113"/>
    </row>
    <row r="46" spans="2:23" ht="15.75" customHeight="1">
      <c r="B46" s="100"/>
      <c r="C46" s="101"/>
      <c r="D46" s="88"/>
      <c r="E46" s="102"/>
      <c r="F46" s="103"/>
      <c r="G46" s="104"/>
      <c r="H46" s="105">
        <f t="shared" si="0"/>
        <v>0</v>
      </c>
      <c r="I46" s="106">
        <f t="shared" si="1"/>
        <v>0</v>
      </c>
      <c r="J46" s="107"/>
      <c r="K46" s="108">
        <f t="shared" si="2"/>
        <v>0</v>
      </c>
      <c r="L46" s="105">
        <f t="shared" si="3"/>
        <v>0</v>
      </c>
      <c r="M46" s="105">
        <f t="shared" si="4"/>
        <v>0</v>
      </c>
      <c r="N46" s="109"/>
      <c r="O46" s="95"/>
      <c r="P46" s="100"/>
      <c r="Q46" s="104"/>
      <c r="R46" s="110">
        <f t="shared" si="5"/>
        <v>0</v>
      </c>
      <c r="S46" s="111">
        <f t="shared" si="6"/>
        <v>0</v>
      </c>
      <c r="T46" s="111">
        <f t="shared" si="7"/>
        <v>0</v>
      </c>
      <c r="U46" s="112">
        <f t="shared" si="8"/>
        <v>0</v>
      </c>
      <c r="V46" s="112">
        <f t="shared" si="9"/>
        <v>0</v>
      </c>
      <c r="W46" s="113"/>
    </row>
    <row r="47" spans="2:23" ht="15.75" customHeight="1">
      <c r="B47" s="86"/>
      <c r="C47" s="114"/>
      <c r="D47" s="88"/>
      <c r="E47" s="89"/>
      <c r="F47" s="115"/>
      <c r="G47" s="96"/>
      <c r="H47" s="91">
        <f t="shared" si="0"/>
        <v>0</v>
      </c>
      <c r="I47" s="92">
        <f t="shared" si="1"/>
        <v>0</v>
      </c>
      <c r="J47" s="107"/>
      <c r="K47" s="90">
        <f t="shared" si="2"/>
        <v>0</v>
      </c>
      <c r="L47" s="91">
        <f t="shared" si="3"/>
        <v>0</v>
      </c>
      <c r="M47" s="91">
        <f t="shared" si="4"/>
        <v>0</v>
      </c>
      <c r="N47" s="116"/>
      <c r="O47" s="95"/>
      <c r="P47" s="117"/>
      <c r="Q47" s="96"/>
      <c r="R47" s="96">
        <f t="shared" si="5"/>
        <v>0</v>
      </c>
      <c r="S47" s="96">
        <f t="shared" si="6"/>
        <v>0</v>
      </c>
      <c r="T47" s="96">
        <f t="shared" si="7"/>
        <v>0</v>
      </c>
      <c r="U47" s="97">
        <f t="shared" si="8"/>
        <v>0</v>
      </c>
      <c r="V47" s="97">
        <f t="shared" si="9"/>
        <v>0</v>
      </c>
      <c r="W47" s="113"/>
    </row>
    <row r="48" spans="2:23" ht="15.75" customHeight="1">
      <c r="B48" s="100"/>
      <c r="C48" s="101"/>
      <c r="D48" s="88"/>
      <c r="E48" s="102"/>
      <c r="F48" s="103"/>
      <c r="G48" s="104"/>
      <c r="H48" s="105">
        <f t="shared" si="0"/>
        <v>0</v>
      </c>
      <c r="I48" s="106">
        <f t="shared" si="1"/>
        <v>0</v>
      </c>
      <c r="J48" s="107"/>
      <c r="K48" s="108">
        <f t="shared" si="2"/>
        <v>0</v>
      </c>
      <c r="L48" s="105">
        <f t="shared" si="3"/>
        <v>0</v>
      </c>
      <c r="M48" s="105">
        <f t="shared" si="4"/>
        <v>0</v>
      </c>
      <c r="N48" s="109"/>
      <c r="O48" s="95"/>
      <c r="P48" s="100"/>
      <c r="Q48" s="104"/>
      <c r="R48" s="110">
        <f t="shared" si="5"/>
        <v>0</v>
      </c>
      <c r="S48" s="111">
        <f t="shared" si="6"/>
        <v>0</v>
      </c>
      <c r="T48" s="111">
        <f t="shared" si="7"/>
        <v>0</v>
      </c>
      <c r="U48" s="112">
        <f t="shared" si="8"/>
        <v>0</v>
      </c>
      <c r="V48" s="112">
        <f t="shared" si="9"/>
        <v>0</v>
      </c>
      <c r="W48" s="113"/>
    </row>
    <row r="49" spans="2:23" ht="15.75" customHeight="1">
      <c r="B49" s="86"/>
      <c r="C49" s="114"/>
      <c r="D49" s="88"/>
      <c r="E49" s="89"/>
      <c r="F49" s="115"/>
      <c r="G49" s="96"/>
      <c r="H49" s="91">
        <f t="shared" si="0"/>
        <v>0</v>
      </c>
      <c r="I49" s="92">
        <f t="shared" si="1"/>
        <v>0</v>
      </c>
      <c r="J49" s="107"/>
      <c r="K49" s="90">
        <f t="shared" si="2"/>
        <v>0</v>
      </c>
      <c r="L49" s="91">
        <f t="shared" si="3"/>
        <v>0</v>
      </c>
      <c r="M49" s="91">
        <f t="shared" si="4"/>
        <v>0</v>
      </c>
      <c r="N49" s="116"/>
      <c r="O49" s="95"/>
      <c r="P49" s="117"/>
      <c r="Q49" s="96"/>
      <c r="R49" s="96">
        <f t="shared" si="5"/>
        <v>0</v>
      </c>
      <c r="S49" s="96">
        <f t="shared" si="6"/>
        <v>0</v>
      </c>
      <c r="T49" s="96">
        <f t="shared" si="7"/>
        <v>0</v>
      </c>
      <c r="U49" s="97">
        <f t="shared" si="8"/>
        <v>0</v>
      </c>
      <c r="V49" s="97">
        <f t="shared" si="9"/>
        <v>0</v>
      </c>
      <c r="W49" s="113"/>
    </row>
    <row r="50" spans="2:23" ht="20.25" customHeight="1">
      <c r="B50" s="119"/>
      <c r="C50" s="119"/>
      <c r="D50" s="120"/>
      <c r="E50" s="121" t="s">
        <v>163</v>
      </c>
      <c r="F50" s="122">
        <f t="shared" ref="F50:I50" si="10">SUM(F19:F49)</f>
        <v>34</v>
      </c>
      <c r="G50" s="123">
        <f t="shared" si="10"/>
        <v>73184.190000000017</v>
      </c>
      <c r="H50" s="124">
        <f t="shared" si="10"/>
        <v>100994.18</v>
      </c>
      <c r="I50" s="125">
        <f t="shared" si="10"/>
        <v>103275.20999999999</v>
      </c>
      <c r="J50" s="126"/>
      <c r="K50" s="127">
        <f t="shared" ref="K50:M50" si="11">SUM(K19:K49)</f>
        <v>34</v>
      </c>
      <c r="L50" s="124">
        <f t="shared" si="11"/>
        <v>66582.48000000001</v>
      </c>
      <c r="M50" s="125">
        <f t="shared" si="11"/>
        <v>68124.450000000012</v>
      </c>
      <c r="N50" s="125"/>
      <c r="O50" s="128"/>
      <c r="P50" s="129"/>
      <c r="Q50" s="124">
        <f t="shared" ref="Q50:T50" si="12">SUM(Q19:Q49)</f>
        <v>0</v>
      </c>
      <c r="R50" s="124">
        <f t="shared" si="12"/>
        <v>0</v>
      </c>
      <c r="S50" s="125">
        <f t="shared" si="12"/>
        <v>34411.700000000004</v>
      </c>
      <c r="T50" s="125">
        <f t="shared" si="12"/>
        <v>35150.759999999995</v>
      </c>
      <c r="U50" s="130"/>
      <c r="V50" s="130"/>
      <c r="W50" s="131"/>
    </row>
  </sheetData>
  <mergeCells count="89">
    <mergeCell ref="B17:B18"/>
    <mergeCell ref="C17:C18"/>
    <mergeCell ref="E17:E18"/>
    <mergeCell ref="F17:F18"/>
    <mergeCell ref="K15:L16"/>
    <mergeCell ref="K17:K18"/>
    <mergeCell ref="G17:H17"/>
    <mergeCell ref="L18:M18"/>
    <mergeCell ref="G15:I15"/>
    <mergeCell ref="G16:I16"/>
    <mergeCell ref="M5:N5"/>
    <mergeCell ref="I6:K6"/>
    <mergeCell ref="M6:N6"/>
    <mergeCell ref="M4:N4"/>
    <mergeCell ref="B12:C16"/>
    <mergeCell ref="K12:N14"/>
    <mergeCell ref="M10:N10"/>
    <mergeCell ref="E12:F14"/>
    <mergeCell ref="G12:I13"/>
    <mergeCell ref="G14:H14"/>
    <mergeCell ref="M15:M16"/>
    <mergeCell ref="N16:N18"/>
    <mergeCell ref="D10:F10"/>
    <mergeCell ref="G10:H10"/>
    <mergeCell ref="D7:F7"/>
    <mergeCell ref="G7:H7"/>
    <mergeCell ref="G4:H4"/>
    <mergeCell ref="I4:K4"/>
    <mergeCell ref="I5:K5"/>
    <mergeCell ref="D4:F4"/>
    <mergeCell ref="D5:F5"/>
    <mergeCell ref="G5:H5"/>
    <mergeCell ref="D6:F6"/>
    <mergeCell ref="G6:H6"/>
    <mergeCell ref="D8:F8"/>
    <mergeCell ref="G8:H8"/>
    <mergeCell ref="I8:K8"/>
    <mergeCell ref="M8:N8"/>
    <mergeCell ref="D9:F9"/>
    <mergeCell ref="G9:H9"/>
    <mergeCell ref="M9:N9"/>
    <mergeCell ref="S2:T2"/>
    <mergeCell ref="U2:V2"/>
    <mergeCell ref="S3:T3"/>
    <mergeCell ref="U3:V3"/>
    <mergeCell ref="S4:T4"/>
    <mergeCell ref="U4:V4"/>
    <mergeCell ref="S5:T5"/>
    <mergeCell ref="S6:T6"/>
    <mergeCell ref="S7:T7"/>
    <mergeCell ref="U6:V6"/>
    <mergeCell ref="U7:V7"/>
    <mergeCell ref="U5:V5"/>
    <mergeCell ref="P7:R7"/>
    <mergeCell ref="D2:F2"/>
    <mergeCell ref="M2:N2"/>
    <mergeCell ref="G2:H2"/>
    <mergeCell ref="I2:K2"/>
    <mergeCell ref="D3:F3"/>
    <mergeCell ref="G3:H3"/>
    <mergeCell ref="I3:K3"/>
    <mergeCell ref="M3:N3"/>
    <mergeCell ref="P2:R2"/>
    <mergeCell ref="P3:R3"/>
    <mergeCell ref="P4:R4"/>
    <mergeCell ref="P5:R5"/>
    <mergeCell ref="P6:R6"/>
    <mergeCell ref="I7:K7"/>
    <mergeCell ref="M7:N7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</mergeCells>
  <conditionalFormatting sqref="U9:U11">
    <cfRule type="expression" dxfId="11" priority="1" stopIfTrue="1">
      <formula>$U$9&gt;100%</formula>
    </cfRule>
    <cfRule type="expression" dxfId="10" priority="2">
      <formula>$U$9&lt;50%</formula>
    </cfRule>
  </conditionalFormatting>
  <conditionalFormatting sqref="V9:V11">
    <cfRule type="expression" dxfId="9" priority="3">
      <formula>$V$9&lt;50%</formula>
    </cfRule>
    <cfRule type="expression" dxfId="8" priority="4">
      <formula>$V$9&gt;50%</formula>
    </cfRule>
  </conditionalFormatting>
  <dataValidations count="4">
    <dataValidation type="list" allowBlank="1" showErrorMessage="1" sqref="E19:E49" xr:uid="{00000000-0002-0000-2800-000000000000}">
      <formula1>$Z$19:$Z$30</formula1>
    </dataValidation>
    <dataValidation type="list" allowBlank="1" showErrorMessage="1" sqref="I14" xr:uid="{00000000-0002-0000-2800-000001000000}">
      <formula1>$Y$14:$Y$15</formula1>
    </dataValidation>
    <dataValidation type="list" allowBlank="1" showErrorMessage="1" sqref="J14" xr:uid="{00000000-0002-0000-2800-000002000000}">
      <formula1>$L$9</formula1>
    </dataValidation>
    <dataValidation type="list" allowBlank="1" showErrorMessage="1" sqref="Q15 G18 L18 Q18" xr:uid="{00000000-0002-0000-28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CAT 16G MOTOR GRADER</vt:lpstr>
      <vt:lpstr>CAT 140H MOTOR GRADER</vt:lpstr>
      <vt:lpstr>CAT 305.E2 EXCAVATOR</vt:lpstr>
      <vt:lpstr>CAT 325F LCR EXCAVATOR 2</vt:lpstr>
      <vt:lpstr>CAT 349 EXCAVATOR</vt:lpstr>
      <vt:lpstr>CAT 730 ARTICULATED TRUCK 4</vt:lpstr>
      <vt:lpstr>JD 135G EXCAVATOR 3</vt:lpstr>
      <vt:lpstr>JD 245G LC EXCAVATOR 2</vt:lpstr>
      <vt:lpstr>JD 245G LC EXCAVATOR 4</vt:lpstr>
      <vt:lpstr>JD 325G CTL SKID STEER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  Ansari</cp:lastModifiedBy>
  <dcterms:modified xsi:type="dcterms:W3CDTF">2024-11-27T15:20:59Z</dcterms:modified>
</cp:coreProperties>
</file>