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BERETTA\"/>
    </mc:Choice>
  </mc:AlternateContent>
  <xr:revisionPtr revIDLastSave="0" documentId="13_ncr:1_{3A924898-B2B3-49A2-954B-3B445CD9883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structions" sheetId="1" r:id="rId1"/>
    <sheet name="CAT 160M 1" sheetId="2" r:id="rId2"/>
    <sheet name="CAT 160M 2" sheetId="3" r:id="rId3"/>
    <sheet name="CAT 330 EXCAVATOR" sheetId="4" r:id="rId4"/>
    <sheet name="627E SCRAPER 1" sheetId="5" r:id="rId5"/>
    <sheet name="627E SCRAPER 2" sheetId="6" r:id="rId6"/>
    <sheet name="D6T 1" sheetId="7" r:id="rId7"/>
    <sheet name="D6T 2" sheetId="8" r:id="rId8"/>
    <sheet name="D6T 3" sheetId="9" r:id="rId9"/>
    <sheet name="D6T LGP 1" sheetId="10" r:id="rId10"/>
    <sheet name="D6T LGP 2" sheetId="11" r:id="rId11"/>
    <sheet name="D6T LGP 3" sheetId="12" r:id="rId12"/>
    <sheet name="D6T LGPPAT 1" sheetId="13" r:id="rId13"/>
    <sheet name="D6R II" sheetId="14" r:id="rId14"/>
    <sheet name="D6R II 2" sheetId="15" r:id="rId15"/>
    <sheet name="D6R III" sheetId="16" r:id="rId16"/>
    <sheet name="D6R 6 WEY BLADE" sheetId="17" r:id="rId17"/>
    <sheet name="D6N" sheetId="18" r:id="rId18"/>
    <sheet name="D8R 1" sheetId="19" r:id="rId19"/>
    <sheet name="D8R 2" sheetId="20" r:id="rId20"/>
    <sheet name="D8R II" sheetId="21" r:id="rId21"/>
    <sheet name="D8T" sheetId="22" r:id="rId22"/>
    <sheet name="980C WHEEL LOADER 1" sheetId="23" r:id="rId23"/>
    <sheet name="980C WHEEL LOADER 2" sheetId="24" r:id="rId24"/>
    <sheet name="980F WHEEL LOADER" sheetId="25" r:id="rId25"/>
    <sheet name="JD 750K DOZER" sheetId="26" r:id="rId26"/>
    <sheet name="JD 400D TRUCK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7" l="1"/>
  <c r="G50" i="27"/>
  <c r="F50" i="27"/>
  <c r="L49" i="27"/>
  <c r="K49" i="27"/>
  <c r="H49" i="27"/>
  <c r="K48" i="27"/>
  <c r="M48" i="27" s="1"/>
  <c r="H48" i="27"/>
  <c r="L48" i="27" s="1"/>
  <c r="L47" i="27"/>
  <c r="K47" i="27"/>
  <c r="H47" i="27"/>
  <c r="K46" i="27"/>
  <c r="M46" i="27" s="1"/>
  <c r="I46" i="27"/>
  <c r="H46" i="27"/>
  <c r="L46" i="27" s="1"/>
  <c r="K45" i="27"/>
  <c r="M45" i="27" s="1"/>
  <c r="H45" i="27"/>
  <c r="L45" i="27" s="1"/>
  <c r="R44" i="27"/>
  <c r="K44" i="27"/>
  <c r="H44" i="27"/>
  <c r="M43" i="27"/>
  <c r="K43" i="27"/>
  <c r="H43" i="27"/>
  <c r="L43" i="27" s="1"/>
  <c r="R42" i="27"/>
  <c r="V42" i="27" s="1"/>
  <c r="K42" i="27"/>
  <c r="H42" i="27"/>
  <c r="L42" i="27" s="1"/>
  <c r="L41" i="27"/>
  <c r="K41" i="27"/>
  <c r="H41" i="27"/>
  <c r="M40" i="27"/>
  <c r="K40" i="27"/>
  <c r="H40" i="27"/>
  <c r="L40" i="27" s="1"/>
  <c r="L39" i="27"/>
  <c r="K39" i="27"/>
  <c r="H39" i="27"/>
  <c r="K38" i="27"/>
  <c r="M38" i="27" s="1"/>
  <c r="I38" i="27"/>
  <c r="T38" i="27" s="1"/>
  <c r="S38" i="27" s="1"/>
  <c r="H38" i="27"/>
  <c r="L38" i="27" s="1"/>
  <c r="K37" i="27"/>
  <c r="H37" i="27"/>
  <c r="L37" i="27" s="1"/>
  <c r="K36" i="27"/>
  <c r="H36" i="27"/>
  <c r="M35" i="27"/>
  <c r="K35" i="27"/>
  <c r="H35" i="27"/>
  <c r="L35" i="27" s="1"/>
  <c r="R34" i="27"/>
  <c r="M34" i="27"/>
  <c r="K34" i="27"/>
  <c r="H34" i="27"/>
  <c r="L34" i="27" s="1"/>
  <c r="M33" i="27"/>
  <c r="L33" i="27"/>
  <c r="K33" i="27"/>
  <c r="H33" i="27"/>
  <c r="K32" i="27"/>
  <c r="M32" i="27" s="1"/>
  <c r="H32" i="27"/>
  <c r="L32" i="27" s="1"/>
  <c r="L31" i="27"/>
  <c r="K31" i="27"/>
  <c r="M31" i="27" s="1"/>
  <c r="H31" i="27"/>
  <c r="S30" i="27"/>
  <c r="K30" i="27"/>
  <c r="M30" i="27" s="1"/>
  <c r="I30" i="27"/>
  <c r="T30" i="27" s="1"/>
  <c r="H30" i="27"/>
  <c r="L30" i="27" s="1"/>
  <c r="K29" i="27"/>
  <c r="M29" i="27" s="1"/>
  <c r="H29" i="27"/>
  <c r="L29" i="27" s="1"/>
  <c r="R28" i="27"/>
  <c r="K28" i="27"/>
  <c r="H28" i="27"/>
  <c r="K27" i="27"/>
  <c r="H27" i="27"/>
  <c r="L27" i="27" s="1"/>
  <c r="V26" i="27"/>
  <c r="R26" i="27"/>
  <c r="K26" i="27"/>
  <c r="H26" i="27"/>
  <c r="L26" i="27" s="1"/>
  <c r="L25" i="27"/>
  <c r="K25" i="27"/>
  <c r="H25" i="27"/>
  <c r="K24" i="27"/>
  <c r="M24" i="27" s="1"/>
  <c r="H24" i="27"/>
  <c r="L24" i="27" s="1"/>
  <c r="L23" i="27"/>
  <c r="K23" i="27"/>
  <c r="H23" i="27"/>
  <c r="K22" i="27"/>
  <c r="M22" i="27" s="1"/>
  <c r="I22" i="27"/>
  <c r="T22" i="27" s="1"/>
  <c r="S22" i="27" s="1"/>
  <c r="H22" i="27"/>
  <c r="L22" i="27" s="1"/>
  <c r="K21" i="27"/>
  <c r="M21" i="27" s="1"/>
  <c r="H21" i="27"/>
  <c r="L21" i="27" s="1"/>
  <c r="K20" i="27"/>
  <c r="H20" i="27"/>
  <c r="L20" i="27" s="1"/>
  <c r="K19" i="27"/>
  <c r="H19" i="27"/>
  <c r="R18" i="27"/>
  <c r="I18" i="27"/>
  <c r="H18" i="27"/>
  <c r="E16" i="27"/>
  <c r="P11" i="27"/>
  <c r="P8" i="27"/>
  <c r="P1" i="27"/>
  <c r="Q50" i="26"/>
  <c r="G50" i="26"/>
  <c r="F50" i="26"/>
  <c r="K49" i="26"/>
  <c r="H49" i="26"/>
  <c r="L49" i="26" s="1"/>
  <c r="L48" i="26"/>
  <c r="K48" i="26"/>
  <c r="H48" i="26"/>
  <c r="R47" i="26"/>
  <c r="K47" i="26"/>
  <c r="H47" i="26"/>
  <c r="L47" i="26" s="1"/>
  <c r="L46" i="26"/>
  <c r="K46" i="26"/>
  <c r="H46" i="26"/>
  <c r="R45" i="26"/>
  <c r="K45" i="26"/>
  <c r="H45" i="26"/>
  <c r="L45" i="26" s="1"/>
  <c r="M44" i="26"/>
  <c r="L44" i="26"/>
  <c r="K44" i="26"/>
  <c r="H44" i="26"/>
  <c r="V43" i="26"/>
  <c r="R43" i="26"/>
  <c r="K43" i="26"/>
  <c r="H43" i="26"/>
  <c r="L43" i="26" s="1"/>
  <c r="L42" i="26"/>
  <c r="K42" i="26"/>
  <c r="H42" i="26"/>
  <c r="K41" i="26"/>
  <c r="I41" i="26"/>
  <c r="H41" i="26"/>
  <c r="L41" i="26" s="1"/>
  <c r="L40" i="26"/>
  <c r="K40" i="26"/>
  <c r="H40" i="26"/>
  <c r="R39" i="26"/>
  <c r="K39" i="26"/>
  <c r="H39" i="26"/>
  <c r="L39" i="26" s="1"/>
  <c r="L38" i="26"/>
  <c r="K38" i="26"/>
  <c r="H38" i="26"/>
  <c r="R37" i="26"/>
  <c r="K37" i="26"/>
  <c r="H37" i="26"/>
  <c r="L37" i="26" s="1"/>
  <c r="M36" i="26"/>
  <c r="L36" i="26"/>
  <c r="K36" i="26"/>
  <c r="H36" i="26"/>
  <c r="R35" i="26"/>
  <c r="V35" i="26" s="1"/>
  <c r="K35" i="26"/>
  <c r="M35" i="26" s="1"/>
  <c r="I35" i="26"/>
  <c r="T35" i="26" s="1"/>
  <c r="S35" i="26" s="1"/>
  <c r="H35" i="26"/>
  <c r="L35" i="26" s="1"/>
  <c r="R34" i="26"/>
  <c r="L34" i="26"/>
  <c r="K34" i="26"/>
  <c r="M34" i="26" s="1"/>
  <c r="H34" i="26"/>
  <c r="R33" i="26"/>
  <c r="L33" i="26"/>
  <c r="K33" i="26"/>
  <c r="I33" i="26"/>
  <c r="H33" i="26"/>
  <c r="L32" i="26"/>
  <c r="K32" i="26"/>
  <c r="M32" i="26" s="1"/>
  <c r="H32" i="26"/>
  <c r="K31" i="26"/>
  <c r="H31" i="26"/>
  <c r="L31" i="26" s="1"/>
  <c r="R30" i="26"/>
  <c r="L30" i="26"/>
  <c r="K30" i="26"/>
  <c r="H30" i="26"/>
  <c r="R29" i="26"/>
  <c r="U29" i="26" s="1"/>
  <c r="L29" i="26"/>
  <c r="K29" i="26"/>
  <c r="I29" i="26"/>
  <c r="H29" i="26"/>
  <c r="R28" i="26"/>
  <c r="V28" i="26" s="1"/>
  <c r="L28" i="26"/>
  <c r="K28" i="26"/>
  <c r="H28" i="26"/>
  <c r="R27" i="26"/>
  <c r="K27" i="26"/>
  <c r="H27" i="26"/>
  <c r="L27" i="26" s="1"/>
  <c r="R26" i="26"/>
  <c r="L26" i="26"/>
  <c r="K26" i="26"/>
  <c r="M26" i="26" s="1"/>
  <c r="H26" i="26"/>
  <c r="U25" i="26"/>
  <c r="R25" i="26"/>
  <c r="L25" i="26"/>
  <c r="K25" i="26"/>
  <c r="I25" i="26"/>
  <c r="H25" i="26"/>
  <c r="L24" i="26"/>
  <c r="K24" i="26"/>
  <c r="M24" i="26" s="1"/>
  <c r="I24" i="26"/>
  <c r="T24" i="26" s="1"/>
  <c r="S24" i="26" s="1"/>
  <c r="H24" i="26"/>
  <c r="K23" i="26"/>
  <c r="H23" i="26"/>
  <c r="L23" i="26" s="1"/>
  <c r="R22" i="26"/>
  <c r="L22" i="26"/>
  <c r="K22" i="26"/>
  <c r="M22" i="26" s="1"/>
  <c r="H22" i="26"/>
  <c r="V21" i="26"/>
  <c r="R21" i="26"/>
  <c r="U21" i="26" s="1"/>
  <c r="L21" i="26"/>
  <c r="M21" i="26" s="1"/>
  <c r="K21" i="26"/>
  <c r="H21" i="26"/>
  <c r="R20" i="26"/>
  <c r="V20" i="26" s="1"/>
  <c r="L20" i="26"/>
  <c r="K20" i="26"/>
  <c r="I20" i="26"/>
  <c r="H20" i="26"/>
  <c r="R19" i="26"/>
  <c r="K19" i="26"/>
  <c r="H19" i="26"/>
  <c r="R18" i="26"/>
  <c r="I18" i="26"/>
  <c r="H18" i="26"/>
  <c r="E16" i="26"/>
  <c r="P11" i="26"/>
  <c r="P1" i="26"/>
  <c r="P8" i="26" s="1"/>
  <c r="Q56" i="25"/>
  <c r="G56" i="25"/>
  <c r="F56" i="25"/>
  <c r="M55" i="25"/>
  <c r="L55" i="25"/>
  <c r="K55" i="25"/>
  <c r="H55" i="25"/>
  <c r="V54" i="25"/>
  <c r="R54" i="25"/>
  <c r="L54" i="25"/>
  <c r="K54" i="25"/>
  <c r="M54" i="25" s="1"/>
  <c r="L53" i="25"/>
  <c r="K53" i="25"/>
  <c r="H53" i="25"/>
  <c r="R52" i="25"/>
  <c r="L52" i="25"/>
  <c r="K52" i="25"/>
  <c r="L51" i="25"/>
  <c r="K51" i="25"/>
  <c r="H51" i="25"/>
  <c r="R50" i="25"/>
  <c r="L50" i="25"/>
  <c r="K50" i="25"/>
  <c r="M50" i="25" s="1"/>
  <c r="H50" i="25"/>
  <c r="R49" i="25"/>
  <c r="L49" i="25"/>
  <c r="K49" i="25"/>
  <c r="M49" i="25" s="1"/>
  <c r="L48" i="25"/>
  <c r="K48" i="25"/>
  <c r="M48" i="25" s="1"/>
  <c r="H48" i="25"/>
  <c r="R47" i="25"/>
  <c r="L47" i="25"/>
  <c r="K47" i="25"/>
  <c r="M47" i="25" s="1"/>
  <c r="L46" i="25"/>
  <c r="K46" i="25"/>
  <c r="M46" i="25" s="1"/>
  <c r="H46" i="25"/>
  <c r="R45" i="25"/>
  <c r="L45" i="25"/>
  <c r="K45" i="25"/>
  <c r="M45" i="25" s="1"/>
  <c r="L44" i="25"/>
  <c r="K44" i="25"/>
  <c r="M44" i="25" s="1"/>
  <c r="H44" i="25"/>
  <c r="R43" i="25"/>
  <c r="L43" i="25"/>
  <c r="K43" i="25"/>
  <c r="M43" i="25" s="1"/>
  <c r="L42" i="25"/>
  <c r="K42" i="25"/>
  <c r="M42" i="25" s="1"/>
  <c r="H42" i="25"/>
  <c r="R41" i="25"/>
  <c r="L41" i="25"/>
  <c r="K41" i="25"/>
  <c r="M41" i="25" s="1"/>
  <c r="L40" i="25"/>
  <c r="K40" i="25"/>
  <c r="M40" i="25" s="1"/>
  <c r="H40" i="25"/>
  <c r="R39" i="25"/>
  <c r="L39" i="25"/>
  <c r="K39" i="25"/>
  <c r="M39" i="25" s="1"/>
  <c r="L38" i="25"/>
  <c r="K38" i="25"/>
  <c r="M38" i="25" s="1"/>
  <c r="H38" i="25"/>
  <c r="R37" i="25"/>
  <c r="L37" i="25"/>
  <c r="K37" i="25"/>
  <c r="M37" i="25" s="1"/>
  <c r="L36" i="25"/>
  <c r="K36" i="25"/>
  <c r="M36" i="25" s="1"/>
  <c r="H36" i="25"/>
  <c r="R35" i="25"/>
  <c r="L35" i="25"/>
  <c r="K35" i="25"/>
  <c r="M35" i="25" s="1"/>
  <c r="L34" i="25"/>
  <c r="K34" i="25"/>
  <c r="M34" i="25" s="1"/>
  <c r="H34" i="25"/>
  <c r="R33" i="25"/>
  <c r="L33" i="25"/>
  <c r="K33" i="25"/>
  <c r="M33" i="25" s="1"/>
  <c r="L32" i="25"/>
  <c r="K32" i="25"/>
  <c r="M32" i="25" s="1"/>
  <c r="H32" i="25"/>
  <c r="R31" i="25"/>
  <c r="L31" i="25"/>
  <c r="K31" i="25"/>
  <c r="M31" i="25" s="1"/>
  <c r="L30" i="25"/>
  <c r="K30" i="25"/>
  <c r="M30" i="25" s="1"/>
  <c r="H30" i="25"/>
  <c r="R29" i="25"/>
  <c r="L29" i="25"/>
  <c r="K29" i="25"/>
  <c r="M29" i="25" s="1"/>
  <c r="L28" i="25"/>
  <c r="K28" i="25"/>
  <c r="M28" i="25" s="1"/>
  <c r="H28" i="25"/>
  <c r="R27" i="25"/>
  <c r="L27" i="25"/>
  <c r="K27" i="25"/>
  <c r="M27" i="25" s="1"/>
  <c r="L26" i="25"/>
  <c r="K26" i="25"/>
  <c r="M26" i="25" s="1"/>
  <c r="H26" i="25"/>
  <c r="R25" i="25"/>
  <c r="L25" i="25"/>
  <c r="K25" i="25"/>
  <c r="M25" i="25" s="1"/>
  <c r="L24" i="25"/>
  <c r="K24" i="25"/>
  <c r="M24" i="25" s="1"/>
  <c r="H24" i="25"/>
  <c r="R23" i="25"/>
  <c r="L23" i="25"/>
  <c r="K23" i="25"/>
  <c r="M23" i="25" s="1"/>
  <c r="L22" i="25"/>
  <c r="K22" i="25"/>
  <c r="M22" i="25" s="1"/>
  <c r="H22" i="25"/>
  <c r="R21" i="25"/>
  <c r="L21" i="25"/>
  <c r="K21" i="25"/>
  <c r="M21" i="25" s="1"/>
  <c r="L20" i="25"/>
  <c r="K20" i="25"/>
  <c r="M20" i="25" s="1"/>
  <c r="H20" i="25"/>
  <c r="R19" i="25"/>
  <c r="L19" i="25"/>
  <c r="K19" i="25"/>
  <c r="R18" i="25"/>
  <c r="R55" i="25" s="1"/>
  <c r="V55" i="25" s="1"/>
  <c r="I18" i="25"/>
  <c r="H18" i="25"/>
  <c r="E16" i="25"/>
  <c r="P11" i="25"/>
  <c r="P8" i="25"/>
  <c r="P1" i="25"/>
  <c r="Q50" i="24"/>
  <c r="G50" i="24"/>
  <c r="F50" i="24"/>
  <c r="L49" i="24"/>
  <c r="K49" i="24"/>
  <c r="M49" i="24" s="1"/>
  <c r="M48" i="24"/>
  <c r="L48" i="24"/>
  <c r="K48" i="24"/>
  <c r="M47" i="24"/>
  <c r="L47" i="24"/>
  <c r="K47" i="24"/>
  <c r="M46" i="24"/>
  <c r="L46" i="24"/>
  <c r="K46" i="24"/>
  <c r="M45" i="24"/>
  <c r="L45" i="24"/>
  <c r="K45" i="24"/>
  <c r="M44" i="24"/>
  <c r="L44" i="24"/>
  <c r="K44" i="24"/>
  <c r="M43" i="24"/>
  <c r="L43" i="24"/>
  <c r="K43" i="24"/>
  <c r="M42" i="24"/>
  <c r="L42" i="24"/>
  <c r="K42" i="24"/>
  <c r="M41" i="24"/>
  <c r="L41" i="24"/>
  <c r="K41" i="24"/>
  <c r="M40" i="24"/>
  <c r="L40" i="24"/>
  <c r="K40" i="24"/>
  <c r="M39" i="24"/>
  <c r="L39" i="24"/>
  <c r="K39" i="24"/>
  <c r="L38" i="24"/>
  <c r="K38" i="24"/>
  <c r="M38" i="24" s="1"/>
  <c r="H38" i="24"/>
  <c r="R37" i="24"/>
  <c r="M37" i="24"/>
  <c r="L37" i="24"/>
  <c r="K37" i="24"/>
  <c r="I37" i="24"/>
  <c r="T37" i="24" s="1"/>
  <c r="S37" i="24" s="1"/>
  <c r="H37" i="24"/>
  <c r="M36" i="24"/>
  <c r="L36" i="24"/>
  <c r="K36" i="24"/>
  <c r="R35" i="24"/>
  <c r="L35" i="24"/>
  <c r="K35" i="24"/>
  <c r="M35" i="24" s="1"/>
  <c r="L34" i="24"/>
  <c r="K34" i="24"/>
  <c r="M34" i="24" s="1"/>
  <c r="H34" i="24"/>
  <c r="R33" i="24"/>
  <c r="M33" i="24"/>
  <c r="L33" i="24"/>
  <c r="K33" i="24"/>
  <c r="I33" i="24"/>
  <c r="H33" i="24"/>
  <c r="M32" i="24"/>
  <c r="L32" i="24"/>
  <c r="K32" i="24"/>
  <c r="V31" i="24"/>
  <c r="R31" i="24"/>
  <c r="L31" i="24"/>
  <c r="K31" i="24"/>
  <c r="M31" i="24" s="1"/>
  <c r="L30" i="24"/>
  <c r="K30" i="24"/>
  <c r="M30" i="24" s="1"/>
  <c r="H30" i="24"/>
  <c r="R29" i="24"/>
  <c r="M29" i="24"/>
  <c r="L29" i="24"/>
  <c r="K29" i="24"/>
  <c r="H29" i="24"/>
  <c r="M28" i="24"/>
  <c r="L28" i="24"/>
  <c r="K28" i="24"/>
  <c r="R27" i="24"/>
  <c r="L27" i="24"/>
  <c r="K27" i="24"/>
  <c r="M27" i="24" s="1"/>
  <c r="L26" i="24"/>
  <c r="K26" i="24"/>
  <c r="M26" i="24" s="1"/>
  <c r="H26" i="24"/>
  <c r="R25" i="24"/>
  <c r="M25" i="24"/>
  <c r="L25" i="24"/>
  <c r="K25" i="24"/>
  <c r="H25" i="24"/>
  <c r="M24" i="24"/>
  <c r="L24" i="24"/>
  <c r="K24" i="24"/>
  <c r="R23" i="24"/>
  <c r="L23" i="24"/>
  <c r="K23" i="24"/>
  <c r="M23" i="24" s="1"/>
  <c r="L22" i="24"/>
  <c r="K22" i="24"/>
  <c r="M22" i="24" s="1"/>
  <c r="H22" i="24"/>
  <c r="R21" i="24"/>
  <c r="M21" i="24"/>
  <c r="L21" i="24"/>
  <c r="K21" i="24"/>
  <c r="I21" i="24"/>
  <c r="T21" i="24" s="1"/>
  <c r="S21" i="24" s="1"/>
  <c r="H21" i="24"/>
  <c r="M20" i="24"/>
  <c r="L20" i="24"/>
  <c r="K20" i="24"/>
  <c r="R19" i="24"/>
  <c r="L19" i="24"/>
  <c r="K19" i="24"/>
  <c r="R18" i="24"/>
  <c r="I18" i="24"/>
  <c r="H18" i="24"/>
  <c r="E16" i="24"/>
  <c r="P11" i="24"/>
  <c r="P8" i="24"/>
  <c r="P1" i="24"/>
  <c r="Q50" i="23"/>
  <c r="G50" i="23"/>
  <c r="F50" i="23"/>
  <c r="P11" i="23" s="1"/>
  <c r="R49" i="23"/>
  <c r="L49" i="23"/>
  <c r="K49" i="23"/>
  <c r="M49" i="23" s="1"/>
  <c r="L48" i="23"/>
  <c r="K48" i="23"/>
  <c r="H48" i="23"/>
  <c r="U47" i="23"/>
  <c r="R47" i="23"/>
  <c r="L47" i="23"/>
  <c r="K47" i="23"/>
  <c r="M47" i="23" s="1"/>
  <c r="L46" i="23"/>
  <c r="K46" i="23"/>
  <c r="H46" i="23"/>
  <c r="R45" i="23"/>
  <c r="L45" i="23"/>
  <c r="K45" i="23"/>
  <c r="M45" i="23" s="1"/>
  <c r="L44" i="23"/>
  <c r="K44" i="23"/>
  <c r="H44" i="23"/>
  <c r="U43" i="23"/>
  <c r="R43" i="23"/>
  <c r="L43" i="23"/>
  <c r="K43" i="23"/>
  <c r="M43" i="23" s="1"/>
  <c r="L42" i="23"/>
  <c r="K42" i="23"/>
  <c r="H42" i="23"/>
  <c r="R41" i="23"/>
  <c r="L41" i="23"/>
  <c r="K41" i="23"/>
  <c r="M41" i="23" s="1"/>
  <c r="L40" i="23"/>
  <c r="K40" i="23"/>
  <c r="H40" i="23"/>
  <c r="U39" i="23"/>
  <c r="R39" i="23"/>
  <c r="L39" i="23"/>
  <c r="K39" i="23"/>
  <c r="M39" i="23" s="1"/>
  <c r="L38" i="23"/>
  <c r="K38" i="23"/>
  <c r="H38" i="23"/>
  <c r="R37" i="23"/>
  <c r="L37" i="23"/>
  <c r="K37" i="23"/>
  <c r="M37" i="23" s="1"/>
  <c r="L36" i="23"/>
  <c r="K36" i="23"/>
  <c r="H36" i="23"/>
  <c r="U35" i="23"/>
  <c r="R35" i="23"/>
  <c r="L35" i="23"/>
  <c r="K35" i="23"/>
  <c r="M35" i="23" s="1"/>
  <c r="L34" i="23"/>
  <c r="K34" i="23"/>
  <c r="H34" i="23"/>
  <c r="R33" i="23"/>
  <c r="L33" i="23"/>
  <c r="K33" i="23"/>
  <c r="M33" i="23" s="1"/>
  <c r="L32" i="23"/>
  <c r="K32" i="23"/>
  <c r="H32" i="23"/>
  <c r="U31" i="23"/>
  <c r="R31" i="23"/>
  <c r="L31" i="23"/>
  <c r="K31" i="23"/>
  <c r="M31" i="23" s="1"/>
  <c r="L30" i="23"/>
  <c r="K30" i="23"/>
  <c r="H30" i="23"/>
  <c r="R29" i="23"/>
  <c r="L29" i="23"/>
  <c r="K29" i="23"/>
  <c r="M29" i="23" s="1"/>
  <c r="L28" i="23"/>
  <c r="K28" i="23"/>
  <c r="H28" i="23"/>
  <c r="U27" i="23"/>
  <c r="R27" i="23"/>
  <c r="L27" i="23"/>
  <c r="K27" i="23"/>
  <c r="M27" i="23" s="1"/>
  <c r="L26" i="23"/>
  <c r="K26" i="23"/>
  <c r="H26" i="23"/>
  <c r="R25" i="23"/>
  <c r="L25" i="23"/>
  <c r="K25" i="23"/>
  <c r="M25" i="23" s="1"/>
  <c r="L24" i="23"/>
  <c r="K24" i="23"/>
  <c r="H24" i="23"/>
  <c r="U23" i="23"/>
  <c r="R23" i="23"/>
  <c r="L23" i="23"/>
  <c r="K23" i="23"/>
  <c r="M23" i="23" s="1"/>
  <c r="L22" i="23"/>
  <c r="K22" i="23"/>
  <c r="H22" i="23"/>
  <c r="R21" i="23"/>
  <c r="L21" i="23"/>
  <c r="K21" i="23"/>
  <c r="M21" i="23" s="1"/>
  <c r="L20" i="23"/>
  <c r="K20" i="23"/>
  <c r="H20" i="23"/>
  <c r="U19" i="23"/>
  <c r="R19" i="23"/>
  <c r="L19" i="23"/>
  <c r="K19" i="23"/>
  <c r="R18" i="23"/>
  <c r="R48" i="23" s="1"/>
  <c r="I18" i="23"/>
  <c r="H18" i="23"/>
  <c r="E16" i="23"/>
  <c r="H49" i="23" s="1"/>
  <c r="P1" i="23"/>
  <c r="P8" i="23" s="1"/>
  <c r="Q50" i="22"/>
  <c r="G50" i="22"/>
  <c r="F50" i="22"/>
  <c r="R49" i="22"/>
  <c r="L49" i="22"/>
  <c r="K49" i="22"/>
  <c r="M48" i="22"/>
  <c r="L48" i="22"/>
  <c r="K48" i="22"/>
  <c r="R47" i="22"/>
  <c r="L47" i="22"/>
  <c r="K47" i="22"/>
  <c r="M46" i="22"/>
  <c r="L46" i="22"/>
  <c r="K46" i="22"/>
  <c r="V45" i="22"/>
  <c r="U45" i="22"/>
  <c r="R45" i="22"/>
  <c r="M45" i="22"/>
  <c r="L45" i="22"/>
  <c r="K45" i="22"/>
  <c r="L44" i="22"/>
  <c r="K44" i="22"/>
  <c r="M44" i="22" s="1"/>
  <c r="V43" i="22"/>
  <c r="R43" i="22"/>
  <c r="M43" i="22"/>
  <c r="L43" i="22"/>
  <c r="K43" i="22"/>
  <c r="U43" i="22" s="1"/>
  <c r="L42" i="22"/>
  <c r="K42" i="22"/>
  <c r="R41" i="22"/>
  <c r="L41" i="22"/>
  <c r="K41" i="22"/>
  <c r="L40" i="22"/>
  <c r="K40" i="22"/>
  <c r="R39" i="22"/>
  <c r="L39" i="22"/>
  <c r="K39" i="22"/>
  <c r="M38" i="22"/>
  <c r="L38" i="22"/>
  <c r="K38" i="22"/>
  <c r="V37" i="22"/>
  <c r="U37" i="22"/>
  <c r="R37" i="22"/>
  <c r="M37" i="22"/>
  <c r="L37" i="22"/>
  <c r="K37" i="22"/>
  <c r="L36" i="22"/>
  <c r="K36" i="22"/>
  <c r="M36" i="22" s="1"/>
  <c r="V35" i="22"/>
  <c r="R35" i="22"/>
  <c r="M35" i="22"/>
  <c r="L35" i="22"/>
  <c r="K35" i="22"/>
  <c r="U35" i="22" s="1"/>
  <c r="L34" i="22"/>
  <c r="K34" i="22"/>
  <c r="R33" i="22"/>
  <c r="L33" i="22"/>
  <c r="K33" i="22"/>
  <c r="M32" i="22"/>
  <c r="L32" i="22"/>
  <c r="K32" i="22"/>
  <c r="R31" i="22"/>
  <c r="L31" i="22"/>
  <c r="K31" i="22"/>
  <c r="M30" i="22"/>
  <c r="L30" i="22"/>
  <c r="K30" i="22"/>
  <c r="V29" i="22"/>
  <c r="U29" i="22"/>
  <c r="R29" i="22"/>
  <c r="M29" i="22"/>
  <c r="L29" i="22"/>
  <c r="K29" i="22"/>
  <c r="L28" i="22"/>
  <c r="K28" i="22"/>
  <c r="M28" i="22" s="1"/>
  <c r="V27" i="22"/>
  <c r="R27" i="22"/>
  <c r="M27" i="22"/>
  <c r="L27" i="22"/>
  <c r="K27" i="22"/>
  <c r="U27" i="22" s="1"/>
  <c r="L26" i="22"/>
  <c r="K26" i="22"/>
  <c r="R25" i="22"/>
  <c r="L25" i="22"/>
  <c r="K25" i="22"/>
  <c r="L24" i="22"/>
  <c r="K24" i="22"/>
  <c r="R23" i="22"/>
  <c r="L23" i="22"/>
  <c r="K23" i="22"/>
  <c r="M22" i="22"/>
  <c r="L22" i="22"/>
  <c r="K22" i="22"/>
  <c r="V21" i="22"/>
  <c r="U21" i="22"/>
  <c r="R21" i="22"/>
  <c r="M21" i="22"/>
  <c r="L21" i="22"/>
  <c r="K21" i="22"/>
  <c r="L20" i="22"/>
  <c r="K20" i="22"/>
  <c r="M20" i="22" s="1"/>
  <c r="V19" i="22"/>
  <c r="R19" i="22"/>
  <c r="M19" i="22"/>
  <c r="L19" i="22"/>
  <c r="K19" i="22"/>
  <c r="R18" i="22"/>
  <c r="R48" i="22" s="1"/>
  <c r="I18" i="22"/>
  <c r="H18" i="22"/>
  <c r="E16" i="22"/>
  <c r="P11" i="22"/>
  <c r="P8" i="22"/>
  <c r="P1" i="22"/>
  <c r="Q50" i="21"/>
  <c r="G50" i="21"/>
  <c r="F50" i="21"/>
  <c r="P11" i="21" s="1"/>
  <c r="R49" i="21"/>
  <c r="M49" i="21"/>
  <c r="L49" i="21"/>
  <c r="K49" i="21"/>
  <c r="I49" i="21"/>
  <c r="T49" i="21" s="1"/>
  <c r="S49" i="21" s="1"/>
  <c r="H49" i="21"/>
  <c r="L48" i="21"/>
  <c r="K48" i="21"/>
  <c r="H48" i="21"/>
  <c r="M47" i="21"/>
  <c r="L47" i="21"/>
  <c r="K47" i="21"/>
  <c r="H47" i="21"/>
  <c r="L46" i="21"/>
  <c r="K46" i="21"/>
  <c r="H46" i="21"/>
  <c r="R45" i="21"/>
  <c r="M45" i="21"/>
  <c r="L45" i="21"/>
  <c r="K45" i="21"/>
  <c r="H45" i="21"/>
  <c r="L44" i="21"/>
  <c r="K44" i="21"/>
  <c r="H44" i="21"/>
  <c r="M43" i="21"/>
  <c r="L43" i="21"/>
  <c r="K43" i="21"/>
  <c r="H43" i="21"/>
  <c r="L42" i="21"/>
  <c r="K42" i="21"/>
  <c r="H42" i="21"/>
  <c r="R41" i="21"/>
  <c r="M41" i="21"/>
  <c r="L41" i="21"/>
  <c r="K41" i="21"/>
  <c r="H41" i="21"/>
  <c r="M40" i="21"/>
  <c r="L40" i="21"/>
  <c r="K40" i="21"/>
  <c r="H40" i="21"/>
  <c r="M39" i="21"/>
  <c r="L39" i="21"/>
  <c r="K39" i="21"/>
  <c r="H39" i="21"/>
  <c r="L38" i="21"/>
  <c r="K38" i="21"/>
  <c r="H38" i="21"/>
  <c r="R37" i="21"/>
  <c r="M37" i="21"/>
  <c r="L37" i="21"/>
  <c r="K37" i="21"/>
  <c r="H37" i="21"/>
  <c r="L36" i="21"/>
  <c r="K36" i="21"/>
  <c r="H36" i="21"/>
  <c r="M35" i="21"/>
  <c r="L35" i="21"/>
  <c r="K35" i="21"/>
  <c r="H35" i="21"/>
  <c r="L34" i="21"/>
  <c r="K34" i="21"/>
  <c r="H34" i="21"/>
  <c r="R33" i="21"/>
  <c r="M33" i="21"/>
  <c r="L33" i="21"/>
  <c r="K33" i="21"/>
  <c r="I33" i="21"/>
  <c r="T33" i="21" s="1"/>
  <c r="S33" i="21" s="1"/>
  <c r="H33" i="21"/>
  <c r="L32" i="21"/>
  <c r="K32" i="21"/>
  <c r="H32" i="21"/>
  <c r="M31" i="21"/>
  <c r="L31" i="21"/>
  <c r="K31" i="21"/>
  <c r="H31" i="21"/>
  <c r="L30" i="21"/>
  <c r="K30" i="21"/>
  <c r="H30" i="21"/>
  <c r="L29" i="21"/>
  <c r="K29" i="21"/>
  <c r="M29" i="21" s="1"/>
  <c r="R28" i="21"/>
  <c r="L28" i="21"/>
  <c r="K28" i="21"/>
  <c r="H28" i="21"/>
  <c r="L27" i="21"/>
  <c r="K27" i="21"/>
  <c r="M27" i="21" s="1"/>
  <c r="R26" i="21"/>
  <c r="L26" i="21"/>
  <c r="V26" i="21" s="1"/>
  <c r="K26" i="21"/>
  <c r="H26" i="21"/>
  <c r="L25" i="21"/>
  <c r="K25" i="21"/>
  <c r="M25" i="21" s="1"/>
  <c r="R24" i="21"/>
  <c r="L24" i="21"/>
  <c r="V24" i="21" s="1"/>
  <c r="K24" i="21"/>
  <c r="H24" i="21"/>
  <c r="L23" i="21"/>
  <c r="K23" i="21"/>
  <c r="M23" i="21" s="1"/>
  <c r="R22" i="21"/>
  <c r="L22" i="21"/>
  <c r="V22" i="21" s="1"/>
  <c r="K22" i="21"/>
  <c r="I22" i="21"/>
  <c r="H22" i="21"/>
  <c r="L21" i="21"/>
  <c r="K21" i="21"/>
  <c r="M21" i="21" s="1"/>
  <c r="R20" i="21"/>
  <c r="L20" i="21"/>
  <c r="K20" i="21"/>
  <c r="I20" i="21"/>
  <c r="H20" i="21"/>
  <c r="L19" i="21"/>
  <c r="K19" i="21"/>
  <c r="R18" i="21"/>
  <c r="I18" i="21"/>
  <c r="H18" i="21"/>
  <c r="E16" i="21"/>
  <c r="H29" i="21" s="1"/>
  <c r="P1" i="21"/>
  <c r="P8" i="21" s="1"/>
  <c r="Q50" i="20"/>
  <c r="L50" i="20"/>
  <c r="G50" i="20"/>
  <c r="F50" i="20"/>
  <c r="P11" i="20" s="1"/>
  <c r="L49" i="20"/>
  <c r="K49" i="20"/>
  <c r="M49" i="20" s="1"/>
  <c r="M48" i="20"/>
  <c r="L48" i="20"/>
  <c r="K48" i="20"/>
  <c r="H48" i="20"/>
  <c r="L47" i="20"/>
  <c r="K47" i="20"/>
  <c r="M47" i="20" s="1"/>
  <c r="M46" i="20"/>
  <c r="L46" i="20"/>
  <c r="K46" i="20"/>
  <c r="H46" i="20"/>
  <c r="L45" i="20"/>
  <c r="K45" i="20"/>
  <c r="M45" i="20" s="1"/>
  <c r="M44" i="20"/>
  <c r="L44" i="20"/>
  <c r="K44" i="20"/>
  <c r="H44" i="20"/>
  <c r="L43" i="20"/>
  <c r="K43" i="20"/>
  <c r="M43" i="20" s="1"/>
  <c r="M42" i="20"/>
  <c r="L42" i="20"/>
  <c r="K42" i="20"/>
  <c r="H42" i="20"/>
  <c r="L41" i="20"/>
  <c r="K41" i="20"/>
  <c r="M41" i="20" s="1"/>
  <c r="M40" i="20"/>
  <c r="L40" i="20"/>
  <c r="K40" i="20"/>
  <c r="H40" i="20"/>
  <c r="L39" i="20"/>
  <c r="K39" i="20"/>
  <c r="M39" i="20" s="1"/>
  <c r="M38" i="20"/>
  <c r="L38" i="20"/>
  <c r="K38" i="20"/>
  <c r="H38" i="20"/>
  <c r="L37" i="20"/>
  <c r="K37" i="20"/>
  <c r="M37" i="20" s="1"/>
  <c r="M36" i="20"/>
  <c r="L36" i="20"/>
  <c r="K36" i="20"/>
  <c r="H36" i="20"/>
  <c r="L35" i="20"/>
  <c r="K35" i="20"/>
  <c r="M35" i="20" s="1"/>
  <c r="M34" i="20"/>
  <c r="L34" i="20"/>
  <c r="K34" i="20"/>
  <c r="H34" i="20"/>
  <c r="L33" i="20"/>
  <c r="K33" i="20"/>
  <c r="M33" i="20" s="1"/>
  <c r="M32" i="20"/>
  <c r="L32" i="20"/>
  <c r="K32" i="20"/>
  <c r="H32" i="20"/>
  <c r="L31" i="20"/>
  <c r="K31" i="20"/>
  <c r="M31" i="20" s="1"/>
  <c r="M30" i="20"/>
  <c r="L30" i="20"/>
  <c r="K30" i="20"/>
  <c r="H30" i="20"/>
  <c r="L29" i="20"/>
  <c r="K29" i="20"/>
  <c r="M29" i="20" s="1"/>
  <c r="M28" i="20"/>
  <c r="L28" i="20"/>
  <c r="K28" i="20"/>
  <c r="H28" i="20"/>
  <c r="L27" i="20"/>
  <c r="K27" i="20"/>
  <c r="M27" i="20" s="1"/>
  <c r="M26" i="20"/>
  <c r="L26" i="20"/>
  <c r="K26" i="20"/>
  <c r="H26" i="20"/>
  <c r="L25" i="20"/>
  <c r="K25" i="20"/>
  <c r="M25" i="20" s="1"/>
  <c r="M24" i="20"/>
  <c r="L24" i="20"/>
  <c r="K24" i="20"/>
  <c r="H24" i="20"/>
  <c r="L23" i="20"/>
  <c r="K23" i="20"/>
  <c r="M23" i="20" s="1"/>
  <c r="M22" i="20"/>
  <c r="L22" i="20"/>
  <c r="K22" i="20"/>
  <c r="H22" i="20"/>
  <c r="L21" i="20"/>
  <c r="K21" i="20"/>
  <c r="M21" i="20" s="1"/>
  <c r="R20" i="20"/>
  <c r="V20" i="20" s="1"/>
  <c r="M20" i="20"/>
  <c r="L20" i="20"/>
  <c r="U20" i="20" s="1"/>
  <c r="K20" i="20"/>
  <c r="H20" i="20"/>
  <c r="L19" i="20"/>
  <c r="K19" i="20"/>
  <c r="I19" i="20"/>
  <c r="R18" i="20"/>
  <c r="R49" i="20" s="1"/>
  <c r="I18" i="20"/>
  <c r="H18" i="20"/>
  <c r="E16" i="20"/>
  <c r="H49" i="20" s="1"/>
  <c r="P1" i="20"/>
  <c r="P8" i="20" s="1"/>
  <c r="Q50" i="19"/>
  <c r="K50" i="19"/>
  <c r="G50" i="19"/>
  <c r="F50" i="19"/>
  <c r="P11" i="19" s="1"/>
  <c r="L49" i="19"/>
  <c r="K49" i="19"/>
  <c r="L48" i="19"/>
  <c r="M48" i="19" s="1"/>
  <c r="K48" i="19"/>
  <c r="I48" i="19"/>
  <c r="H48" i="19"/>
  <c r="L47" i="19"/>
  <c r="K47" i="19"/>
  <c r="I47" i="19"/>
  <c r="L46" i="19"/>
  <c r="K46" i="19"/>
  <c r="H46" i="19"/>
  <c r="L45" i="19"/>
  <c r="K45" i="19"/>
  <c r="L44" i="19"/>
  <c r="M44" i="19" s="1"/>
  <c r="K44" i="19"/>
  <c r="I44" i="19"/>
  <c r="T44" i="19" s="1"/>
  <c r="S44" i="19" s="1"/>
  <c r="H44" i="19"/>
  <c r="R43" i="19"/>
  <c r="L43" i="19"/>
  <c r="K43" i="19"/>
  <c r="I43" i="19"/>
  <c r="M42" i="19"/>
  <c r="L42" i="19"/>
  <c r="K42" i="19"/>
  <c r="H42" i="19"/>
  <c r="L41" i="19"/>
  <c r="K41" i="19"/>
  <c r="M40" i="19"/>
  <c r="L40" i="19"/>
  <c r="K40" i="19"/>
  <c r="I40" i="19"/>
  <c r="T40" i="19" s="1"/>
  <c r="S40" i="19" s="1"/>
  <c r="H40" i="19"/>
  <c r="L39" i="19"/>
  <c r="K39" i="19"/>
  <c r="I39" i="19"/>
  <c r="M38" i="19"/>
  <c r="L38" i="19"/>
  <c r="K38" i="19"/>
  <c r="H38" i="19"/>
  <c r="L37" i="19"/>
  <c r="K37" i="19"/>
  <c r="R36" i="19"/>
  <c r="U36" i="19" s="1"/>
  <c r="M36" i="19"/>
  <c r="L36" i="19"/>
  <c r="K36" i="19"/>
  <c r="I36" i="19"/>
  <c r="T36" i="19" s="1"/>
  <c r="S36" i="19" s="1"/>
  <c r="H36" i="19"/>
  <c r="L35" i="19"/>
  <c r="K35" i="19"/>
  <c r="I35" i="19"/>
  <c r="M34" i="19"/>
  <c r="L34" i="19"/>
  <c r="K34" i="19"/>
  <c r="H34" i="19"/>
  <c r="L33" i="19"/>
  <c r="K33" i="19"/>
  <c r="M32" i="19"/>
  <c r="L32" i="19"/>
  <c r="K32" i="19"/>
  <c r="I32" i="19"/>
  <c r="T32" i="19" s="1"/>
  <c r="S32" i="19" s="1"/>
  <c r="H32" i="19"/>
  <c r="R31" i="19"/>
  <c r="L31" i="19"/>
  <c r="K31" i="19"/>
  <c r="I31" i="19"/>
  <c r="M30" i="19"/>
  <c r="L30" i="19"/>
  <c r="K30" i="19"/>
  <c r="H30" i="19"/>
  <c r="L29" i="19"/>
  <c r="K29" i="19"/>
  <c r="M28" i="19"/>
  <c r="L28" i="19"/>
  <c r="K28" i="19"/>
  <c r="I28" i="19"/>
  <c r="T28" i="19" s="1"/>
  <c r="S28" i="19" s="1"/>
  <c r="H28" i="19"/>
  <c r="R27" i="19"/>
  <c r="L27" i="19"/>
  <c r="K27" i="19"/>
  <c r="I27" i="19"/>
  <c r="M26" i="19"/>
  <c r="L26" i="19"/>
  <c r="K26" i="19"/>
  <c r="H26" i="19"/>
  <c r="L25" i="19"/>
  <c r="K25" i="19"/>
  <c r="U24" i="19"/>
  <c r="R24" i="19"/>
  <c r="M24" i="19"/>
  <c r="L24" i="19"/>
  <c r="K24" i="19"/>
  <c r="I24" i="19"/>
  <c r="T24" i="19" s="1"/>
  <c r="S24" i="19" s="1"/>
  <c r="H24" i="19"/>
  <c r="L23" i="19"/>
  <c r="K23" i="19"/>
  <c r="I23" i="19"/>
  <c r="M22" i="19"/>
  <c r="L22" i="19"/>
  <c r="K22" i="19"/>
  <c r="H22" i="19"/>
  <c r="L21" i="19"/>
  <c r="K21" i="19"/>
  <c r="R20" i="19"/>
  <c r="U20" i="19" s="1"/>
  <c r="M20" i="19"/>
  <c r="L20" i="19"/>
  <c r="K20" i="19"/>
  <c r="I20" i="19"/>
  <c r="T20" i="19" s="1"/>
  <c r="S20" i="19" s="1"/>
  <c r="H20" i="19"/>
  <c r="L19" i="19"/>
  <c r="K19" i="19"/>
  <c r="I19" i="19"/>
  <c r="R18" i="19"/>
  <c r="R39" i="19" s="1"/>
  <c r="I18" i="19"/>
  <c r="I49" i="19" s="1"/>
  <c r="H18" i="19"/>
  <c r="E16" i="19"/>
  <c r="H49" i="19" s="1"/>
  <c r="P1" i="19"/>
  <c r="P8" i="19" s="1"/>
  <c r="Q50" i="18"/>
  <c r="G50" i="18"/>
  <c r="F50" i="18"/>
  <c r="P11" i="18" s="1"/>
  <c r="R49" i="18"/>
  <c r="L49" i="18"/>
  <c r="K49" i="18"/>
  <c r="M48" i="18"/>
  <c r="L48" i="18"/>
  <c r="K48" i="18"/>
  <c r="H48" i="18"/>
  <c r="R47" i="18"/>
  <c r="L47" i="18"/>
  <c r="K47" i="18"/>
  <c r="M46" i="18"/>
  <c r="L46" i="18"/>
  <c r="K46" i="18"/>
  <c r="H46" i="18"/>
  <c r="R45" i="18"/>
  <c r="L45" i="18"/>
  <c r="K45" i="18"/>
  <c r="M44" i="18"/>
  <c r="L44" i="18"/>
  <c r="K44" i="18"/>
  <c r="H44" i="18"/>
  <c r="R43" i="18"/>
  <c r="L43" i="18"/>
  <c r="K43" i="18"/>
  <c r="M42" i="18"/>
  <c r="L42" i="18"/>
  <c r="K42" i="18"/>
  <c r="H42" i="18"/>
  <c r="R41" i="18"/>
  <c r="L41" i="18"/>
  <c r="K41" i="18"/>
  <c r="M40" i="18"/>
  <c r="L40" i="18"/>
  <c r="K40" i="18"/>
  <c r="H40" i="18"/>
  <c r="R39" i="18"/>
  <c r="L39" i="18"/>
  <c r="K39" i="18"/>
  <c r="M38" i="18"/>
  <c r="L38" i="18"/>
  <c r="K38" i="18"/>
  <c r="H38" i="18"/>
  <c r="R37" i="18"/>
  <c r="L37" i="18"/>
  <c r="K37" i="18"/>
  <c r="M36" i="18"/>
  <c r="L36" i="18"/>
  <c r="K36" i="18"/>
  <c r="H36" i="18"/>
  <c r="R35" i="18"/>
  <c r="L35" i="18"/>
  <c r="K35" i="18"/>
  <c r="M34" i="18"/>
  <c r="L34" i="18"/>
  <c r="K34" i="18"/>
  <c r="H34" i="18"/>
  <c r="R33" i="18"/>
  <c r="L33" i="18"/>
  <c r="K33" i="18"/>
  <c r="M32" i="18"/>
  <c r="L32" i="18"/>
  <c r="K32" i="18"/>
  <c r="H32" i="18"/>
  <c r="R31" i="18"/>
  <c r="L31" i="18"/>
  <c r="K31" i="18"/>
  <c r="M30" i="18"/>
  <c r="L30" i="18"/>
  <c r="K30" i="18"/>
  <c r="H30" i="18"/>
  <c r="R29" i="18"/>
  <c r="L29" i="18"/>
  <c r="K29" i="18"/>
  <c r="M28" i="18"/>
  <c r="L28" i="18"/>
  <c r="K28" i="18"/>
  <c r="H28" i="18"/>
  <c r="R27" i="18"/>
  <c r="L27" i="18"/>
  <c r="K27" i="18"/>
  <c r="M26" i="18"/>
  <c r="L26" i="18"/>
  <c r="K26" i="18"/>
  <c r="H26" i="18"/>
  <c r="R25" i="18"/>
  <c r="L25" i="18"/>
  <c r="K25" i="18"/>
  <c r="M24" i="18"/>
  <c r="L24" i="18"/>
  <c r="K24" i="18"/>
  <c r="H24" i="18"/>
  <c r="R23" i="18"/>
  <c r="L23" i="18"/>
  <c r="K23" i="18"/>
  <c r="M22" i="18"/>
  <c r="L22" i="18"/>
  <c r="K22" i="18"/>
  <c r="H22" i="18"/>
  <c r="R21" i="18"/>
  <c r="L21" i="18"/>
  <c r="K21" i="18"/>
  <c r="M20" i="18"/>
  <c r="L20" i="18"/>
  <c r="K20" i="18"/>
  <c r="H20" i="18"/>
  <c r="R19" i="18"/>
  <c r="L19" i="18"/>
  <c r="K19" i="18"/>
  <c r="R18" i="18"/>
  <c r="I18" i="18"/>
  <c r="H18" i="18"/>
  <c r="E16" i="18"/>
  <c r="H49" i="18" s="1"/>
  <c r="P1" i="18"/>
  <c r="P8" i="18" s="1"/>
  <c r="Q50" i="17"/>
  <c r="G50" i="17"/>
  <c r="F50" i="17"/>
  <c r="L49" i="17"/>
  <c r="K49" i="17"/>
  <c r="M49" i="17" s="1"/>
  <c r="U48" i="17"/>
  <c r="R48" i="17"/>
  <c r="L48" i="17"/>
  <c r="K48" i="17"/>
  <c r="H48" i="17"/>
  <c r="L47" i="17"/>
  <c r="K47" i="17"/>
  <c r="M47" i="17" s="1"/>
  <c r="I47" i="17"/>
  <c r="R46" i="17"/>
  <c r="L46" i="17"/>
  <c r="K46" i="17"/>
  <c r="H46" i="17"/>
  <c r="L45" i="17"/>
  <c r="K45" i="17"/>
  <c r="M45" i="17" s="1"/>
  <c r="U44" i="17"/>
  <c r="R44" i="17"/>
  <c r="L44" i="17"/>
  <c r="K44" i="17"/>
  <c r="H44" i="17"/>
  <c r="L43" i="17"/>
  <c r="K43" i="17"/>
  <c r="U42" i="17"/>
  <c r="R42" i="17"/>
  <c r="L42" i="17"/>
  <c r="K42" i="17"/>
  <c r="I42" i="17"/>
  <c r="H42" i="17"/>
  <c r="L41" i="17"/>
  <c r="K41" i="17"/>
  <c r="M41" i="17" s="1"/>
  <c r="U40" i="17"/>
  <c r="R40" i="17"/>
  <c r="L40" i="17"/>
  <c r="K40" i="17"/>
  <c r="H40" i="17"/>
  <c r="L39" i="17"/>
  <c r="K39" i="17"/>
  <c r="R38" i="17"/>
  <c r="L38" i="17"/>
  <c r="K38" i="17"/>
  <c r="H38" i="17"/>
  <c r="L37" i="17"/>
  <c r="K37" i="17"/>
  <c r="M37" i="17" s="1"/>
  <c r="U36" i="17"/>
  <c r="R36" i="17"/>
  <c r="L36" i="17"/>
  <c r="K36" i="17"/>
  <c r="H36" i="17"/>
  <c r="L35" i="17"/>
  <c r="K35" i="17"/>
  <c r="U34" i="17"/>
  <c r="R34" i="17"/>
  <c r="L34" i="17"/>
  <c r="K34" i="17"/>
  <c r="H34" i="17"/>
  <c r="L33" i="17"/>
  <c r="K33" i="17"/>
  <c r="M33" i="17" s="1"/>
  <c r="I33" i="17"/>
  <c r="R32" i="17"/>
  <c r="L32" i="17"/>
  <c r="K32" i="17"/>
  <c r="H32" i="17"/>
  <c r="L31" i="17"/>
  <c r="K31" i="17"/>
  <c r="R30" i="17"/>
  <c r="L30" i="17"/>
  <c r="K30" i="17"/>
  <c r="I30" i="17"/>
  <c r="H30" i="17"/>
  <c r="L29" i="17"/>
  <c r="K29" i="17"/>
  <c r="M29" i="17" s="1"/>
  <c r="R28" i="17"/>
  <c r="U28" i="17" s="1"/>
  <c r="L28" i="17"/>
  <c r="K28" i="17"/>
  <c r="H28" i="17"/>
  <c r="L27" i="17"/>
  <c r="K27" i="17"/>
  <c r="I27" i="17"/>
  <c r="R26" i="17"/>
  <c r="L26" i="17"/>
  <c r="K26" i="17"/>
  <c r="H26" i="17"/>
  <c r="L25" i="17"/>
  <c r="K25" i="17"/>
  <c r="M25" i="17" s="1"/>
  <c r="R24" i="17"/>
  <c r="L24" i="17"/>
  <c r="K24" i="17"/>
  <c r="H24" i="17"/>
  <c r="L23" i="17"/>
  <c r="K23" i="17"/>
  <c r="M23" i="17" s="1"/>
  <c r="I23" i="17"/>
  <c r="T23" i="17" s="1"/>
  <c r="S23" i="17" s="1"/>
  <c r="R22" i="17"/>
  <c r="L22" i="17"/>
  <c r="K22" i="17"/>
  <c r="I22" i="17"/>
  <c r="H22" i="17"/>
  <c r="L21" i="17"/>
  <c r="K21" i="17"/>
  <c r="R20" i="17"/>
  <c r="U20" i="17" s="1"/>
  <c r="L20" i="17"/>
  <c r="K20" i="17"/>
  <c r="I20" i="17"/>
  <c r="H20" i="17"/>
  <c r="L19" i="17"/>
  <c r="K19" i="17"/>
  <c r="R18" i="17"/>
  <c r="R49" i="17" s="1"/>
  <c r="V49" i="17" s="1"/>
  <c r="I18" i="17"/>
  <c r="H18" i="17"/>
  <c r="E16" i="17"/>
  <c r="H49" i="17" s="1"/>
  <c r="P11" i="17"/>
  <c r="P1" i="17"/>
  <c r="P8" i="17" s="1"/>
  <c r="Q50" i="16"/>
  <c r="L50" i="16"/>
  <c r="G50" i="16"/>
  <c r="F50" i="16"/>
  <c r="P11" i="16" s="1"/>
  <c r="L49" i="16"/>
  <c r="K49" i="16"/>
  <c r="M49" i="16" s="1"/>
  <c r="I49" i="16"/>
  <c r="T49" i="16" s="1"/>
  <c r="S49" i="16" s="1"/>
  <c r="M48" i="16"/>
  <c r="L48" i="16"/>
  <c r="K48" i="16"/>
  <c r="I48" i="16"/>
  <c r="H48" i="16"/>
  <c r="L47" i="16"/>
  <c r="K47" i="16"/>
  <c r="M47" i="16" s="1"/>
  <c r="M46" i="16"/>
  <c r="L46" i="16"/>
  <c r="K46" i="16"/>
  <c r="I46" i="16"/>
  <c r="T46" i="16" s="1"/>
  <c r="S46" i="16" s="1"/>
  <c r="H46" i="16"/>
  <c r="L45" i="16"/>
  <c r="K45" i="16"/>
  <c r="M45" i="16" s="1"/>
  <c r="M44" i="16"/>
  <c r="L44" i="16"/>
  <c r="K44" i="16"/>
  <c r="I44" i="16"/>
  <c r="T44" i="16" s="1"/>
  <c r="S44" i="16" s="1"/>
  <c r="H44" i="16"/>
  <c r="L43" i="16"/>
  <c r="K43" i="16"/>
  <c r="M43" i="16" s="1"/>
  <c r="M42" i="16"/>
  <c r="L42" i="16"/>
  <c r="K42" i="16"/>
  <c r="I42" i="16"/>
  <c r="T42" i="16" s="1"/>
  <c r="S42" i="16" s="1"/>
  <c r="H42" i="16"/>
  <c r="L41" i="16"/>
  <c r="K41" i="16"/>
  <c r="M41" i="16" s="1"/>
  <c r="I41" i="16"/>
  <c r="T41" i="16" s="1"/>
  <c r="S41" i="16" s="1"/>
  <c r="M40" i="16"/>
  <c r="L40" i="16"/>
  <c r="K40" i="16"/>
  <c r="I40" i="16"/>
  <c r="T40" i="16" s="1"/>
  <c r="S40" i="16" s="1"/>
  <c r="H40" i="16"/>
  <c r="L39" i="16"/>
  <c r="K39" i="16"/>
  <c r="M39" i="16" s="1"/>
  <c r="T38" i="16"/>
  <c r="S38" i="16" s="1"/>
  <c r="M38" i="16"/>
  <c r="L38" i="16"/>
  <c r="K38" i="16"/>
  <c r="I38" i="16"/>
  <c r="H38" i="16"/>
  <c r="L37" i="16"/>
  <c r="K37" i="16"/>
  <c r="M37" i="16" s="1"/>
  <c r="I37" i="16"/>
  <c r="T37" i="16" s="1"/>
  <c r="S37" i="16" s="1"/>
  <c r="M36" i="16"/>
  <c r="L36" i="16"/>
  <c r="K36" i="16"/>
  <c r="H36" i="16"/>
  <c r="R35" i="16"/>
  <c r="L35" i="16"/>
  <c r="K35" i="16"/>
  <c r="M35" i="16" s="1"/>
  <c r="M34" i="16"/>
  <c r="L34" i="16"/>
  <c r="K34" i="16"/>
  <c r="H34" i="16"/>
  <c r="L33" i="16"/>
  <c r="K33" i="16"/>
  <c r="M33" i="16" s="1"/>
  <c r="I33" i="16"/>
  <c r="M32" i="16"/>
  <c r="L32" i="16"/>
  <c r="K32" i="16"/>
  <c r="I32" i="16"/>
  <c r="H32" i="16"/>
  <c r="L31" i="16"/>
  <c r="K31" i="16"/>
  <c r="M31" i="16" s="1"/>
  <c r="M30" i="16"/>
  <c r="L30" i="16"/>
  <c r="K30" i="16"/>
  <c r="I30" i="16"/>
  <c r="T30" i="16" s="1"/>
  <c r="S30" i="16" s="1"/>
  <c r="H30" i="16"/>
  <c r="L29" i="16"/>
  <c r="K29" i="16"/>
  <c r="M29" i="16" s="1"/>
  <c r="M28" i="16"/>
  <c r="L28" i="16"/>
  <c r="K28" i="16"/>
  <c r="I28" i="16"/>
  <c r="H28" i="16"/>
  <c r="L27" i="16"/>
  <c r="K27" i="16"/>
  <c r="M27" i="16" s="1"/>
  <c r="M26" i="16"/>
  <c r="L26" i="16"/>
  <c r="K26" i="16"/>
  <c r="I26" i="16"/>
  <c r="T26" i="16" s="1"/>
  <c r="S26" i="16" s="1"/>
  <c r="H26" i="16"/>
  <c r="L25" i="16"/>
  <c r="K25" i="16"/>
  <c r="M25" i="16" s="1"/>
  <c r="I25" i="16"/>
  <c r="T25" i="16" s="1"/>
  <c r="S25" i="16" s="1"/>
  <c r="M24" i="16"/>
  <c r="L24" i="16"/>
  <c r="K24" i="16"/>
  <c r="I24" i="16"/>
  <c r="T24" i="16" s="1"/>
  <c r="S24" i="16" s="1"/>
  <c r="H24" i="16"/>
  <c r="L23" i="16"/>
  <c r="K23" i="16"/>
  <c r="M23" i="16" s="1"/>
  <c r="M22" i="16"/>
  <c r="L22" i="16"/>
  <c r="K22" i="16"/>
  <c r="I22" i="16"/>
  <c r="T22" i="16" s="1"/>
  <c r="S22" i="16" s="1"/>
  <c r="H22" i="16"/>
  <c r="L21" i="16"/>
  <c r="K21" i="16"/>
  <c r="M21" i="16" s="1"/>
  <c r="I21" i="16"/>
  <c r="T21" i="16" s="1"/>
  <c r="S21" i="16" s="1"/>
  <c r="M20" i="16"/>
  <c r="L20" i="16"/>
  <c r="K20" i="16"/>
  <c r="H20" i="16"/>
  <c r="L19" i="16"/>
  <c r="K19" i="16"/>
  <c r="R18" i="16"/>
  <c r="R23" i="16" s="1"/>
  <c r="I18" i="16"/>
  <c r="H18" i="16"/>
  <c r="E16" i="16"/>
  <c r="H49" i="16" s="1"/>
  <c r="P1" i="16"/>
  <c r="P8" i="16" s="1"/>
  <c r="Q50" i="15"/>
  <c r="K50" i="15"/>
  <c r="G50" i="15"/>
  <c r="F50" i="15"/>
  <c r="R49" i="15"/>
  <c r="L49" i="15"/>
  <c r="K49" i="15"/>
  <c r="I49" i="15"/>
  <c r="L48" i="15"/>
  <c r="K48" i="15"/>
  <c r="H48" i="15"/>
  <c r="L47" i="15"/>
  <c r="K47" i="15"/>
  <c r="I47" i="15"/>
  <c r="U46" i="15"/>
  <c r="R46" i="15"/>
  <c r="M46" i="15"/>
  <c r="L46" i="15"/>
  <c r="K46" i="15"/>
  <c r="I46" i="15"/>
  <c r="T46" i="15" s="1"/>
  <c r="S46" i="15" s="1"/>
  <c r="H46" i="15"/>
  <c r="R45" i="15"/>
  <c r="L45" i="15"/>
  <c r="K45" i="15"/>
  <c r="I45" i="15"/>
  <c r="L44" i="15"/>
  <c r="M44" i="15" s="1"/>
  <c r="K44" i="15"/>
  <c r="H44" i="15"/>
  <c r="L43" i="15"/>
  <c r="K43" i="15"/>
  <c r="R42" i="15"/>
  <c r="U42" i="15" s="1"/>
  <c r="M42" i="15"/>
  <c r="L42" i="15"/>
  <c r="K42" i="15"/>
  <c r="I42" i="15"/>
  <c r="T42" i="15" s="1"/>
  <c r="S42" i="15" s="1"/>
  <c r="H42" i="15"/>
  <c r="R41" i="15"/>
  <c r="L41" i="15"/>
  <c r="K41" i="15"/>
  <c r="M40" i="15"/>
  <c r="L40" i="15"/>
  <c r="K40" i="15"/>
  <c r="H40" i="15"/>
  <c r="L39" i="15"/>
  <c r="K39" i="15"/>
  <c r="I39" i="15"/>
  <c r="R38" i="15"/>
  <c r="U38" i="15" s="1"/>
  <c r="M38" i="15"/>
  <c r="L38" i="15"/>
  <c r="V38" i="15" s="1"/>
  <c r="K38" i="15"/>
  <c r="I38" i="15"/>
  <c r="H38" i="15"/>
  <c r="R37" i="15"/>
  <c r="L37" i="15"/>
  <c r="K37" i="15"/>
  <c r="I37" i="15"/>
  <c r="M36" i="15"/>
  <c r="L36" i="15"/>
  <c r="K36" i="15"/>
  <c r="H36" i="15"/>
  <c r="L35" i="15"/>
  <c r="K35" i="15"/>
  <c r="I35" i="15"/>
  <c r="U34" i="15"/>
  <c r="R34" i="15"/>
  <c r="M34" i="15"/>
  <c r="L34" i="15"/>
  <c r="V34" i="15" s="1"/>
  <c r="K34" i="15"/>
  <c r="H34" i="15"/>
  <c r="R33" i="15"/>
  <c r="L33" i="15"/>
  <c r="K33" i="15"/>
  <c r="I33" i="15"/>
  <c r="L32" i="15"/>
  <c r="K32" i="15"/>
  <c r="H32" i="15"/>
  <c r="L31" i="15"/>
  <c r="K31" i="15"/>
  <c r="I31" i="15"/>
  <c r="U30" i="15"/>
  <c r="R30" i="15"/>
  <c r="M30" i="15"/>
  <c r="L30" i="15"/>
  <c r="K30" i="15"/>
  <c r="I30" i="15"/>
  <c r="T30" i="15" s="1"/>
  <c r="S30" i="15" s="1"/>
  <c r="H30" i="15"/>
  <c r="R29" i="15"/>
  <c r="L29" i="15"/>
  <c r="K29" i="15"/>
  <c r="I29" i="15"/>
  <c r="L28" i="15"/>
  <c r="M28" i="15" s="1"/>
  <c r="K28" i="15"/>
  <c r="H28" i="15"/>
  <c r="L27" i="15"/>
  <c r="K27" i="15"/>
  <c r="R26" i="15"/>
  <c r="U26" i="15" s="1"/>
  <c r="M26" i="15"/>
  <c r="L26" i="15"/>
  <c r="K26" i="15"/>
  <c r="I26" i="15"/>
  <c r="H26" i="15"/>
  <c r="R25" i="15"/>
  <c r="L25" i="15"/>
  <c r="K25" i="15"/>
  <c r="M24" i="15"/>
  <c r="L24" i="15"/>
  <c r="K24" i="15"/>
  <c r="H24" i="15"/>
  <c r="L23" i="15"/>
  <c r="K23" i="15"/>
  <c r="I23" i="15"/>
  <c r="R22" i="15"/>
  <c r="U22" i="15" s="1"/>
  <c r="M22" i="15"/>
  <c r="L22" i="15"/>
  <c r="V22" i="15" s="1"/>
  <c r="K22" i="15"/>
  <c r="I22" i="15"/>
  <c r="H22" i="15"/>
  <c r="R21" i="15"/>
  <c r="L21" i="15"/>
  <c r="K21" i="15"/>
  <c r="I21" i="15"/>
  <c r="M20" i="15"/>
  <c r="L20" i="15"/>
  <c r="K20" i="15"/>
  <c r="H20" i="15"/>
  <c r="L19" i="15"/>
  <c r="K19" i="15"/>
  <c r="I19" i="15"/>
  <c r="R18" i="15"/>
  <c r="R48" i="15" s="1"/>
  <c r="V48" i="15" s="1"/>
  <c r="I18" i="15"/>
  <c r="H18" i="15"/>
  <c r="E16" i="15"/>
  <c r="H49" i="15" s="1"/>
  <c r="P11" i="15"/>
  <c r="P1" i="15"/>
  <c r="P8" i="15" s="1"/>
  <c r="Q50" i="14"/>
  <c r="G50" i="14"/>
  <c r="F50" i="14"/>
  <c r="T49" i="14"/>
  <c r="S49" i="14" s="1"/>
  <c r="R49" i="14"/>
  <c r="V49" i="14" s="1"/>
  <c r="L49" i="14"/>
  <c r="K49" i="14"/>
  <c r="M49" i="14" s="1"/>
  <c r="U48" i="14"/>
  <c r="L48" i="14"/>
  <c r="M48" i="14" s="1"/>
  <c r="K48" i="14"/>
  <c r="H48" i="14"/>
  <c r="L47" i="14"/>
  <c r="K47" i="14"/>
  <c r="I47" i="14"/>
  <c r="R46" i="14"/>
  <c r="U46" i="14" s="1"/>
  <c r="M46" i="14"/>
  <c r="L46" i="14"/>
  <c r="K46" i="14"/>
  <c r="I46" i="14"/>
  <c r="T46" i="14" s="1"/>
  <c r="S46" i="14" s="1"/>
  <c r="H46" i="14"/>
  <c r="R45" i="14"/>
  <c r="L45" i="14"/>
  <c r="K45" i="14"/>
  <c r="L44" i="14"/>
  <c r="K44" i="14"/>
  <c r="H44" i="14"/>
  <c r="L43" i="14"/>
  <c r="K43" i="14"/>
  <c r="I43" i="14"/>
  <c r="R42" i="14"/>
  <c r="U42" i="14" s="1"/>
  <c r="M42" i="14"/>
  <c r="L42" i="14"/>
  <c r="K42" i="14"/>
  <c r="I42" i="14"/>
  <c r="T42" i="14" s="1"/>
  <c r="S42" i="14" s="1"/>
  <c r="H42" i="14"/>
  <c r="R41" i="14"/>
  <c r="L41" i="14"/>
  <c r="K41" i="14"/>
  <c r="L40" i="14"/>
  <c r="M40" i="14" s="1"/>
  <c r="K40" i="14"/>
  <c r="H40" i="14"/>
  <c r="L39" i="14"/>
  <c r="K39" i="14"/>
  <c r="I39" i="14"/>
  <c r="R38" i="14"/>
  <c r="U38" i="14" s="1"/>
  <c r="M38" i="14"/>
  <c r="L38" i="14"/>
  <c r="V38" i="14" s="1"/>
  <c r="K38" i="14"/>
  <c r="I38" i="14"/>
  <c r="H38" i="14"/>
  <c r="R37" i="14"/>
  <c r="L37" i="14"/>
  <c r="K37" i="14"/>
  <c r="L36" i="14"/>
  <c r="M36" i="14" s="1"/>
  <c r="K36" i="14"/>
  <c r="H36" i="14"/>
  <c r="L35" i="14"/>
  <c r="K35" i="14"/>
  <c r="I35" i="14"/>
  <c r="R34" i="14"/>
  <c r="U34" i="14" s="1"/>
  <c r="M34" i="14"/>
  <c r="L34" i="14"/>
  <c r="V34" i="14" s="1"/>
  <c r="K34" i="14"/>
  <c r="I34" i="14"/>
  <c r="T34" i="14" s="1"/>
  <c r="S34" i="14" s="1"/>
  <c r="H34" i="14"/>
  <c r="R33" i="14"/>
  <c r="L33" i="14"/>
  <c r="K33" i="14"/>
  <c r="L32" i="14"/>
  <c r="M32" i="14" s="1"/>
  <c r="K32" i="14"/>
  <c r="H32" i="14"/>
  <c r="L31" i="14"/>
  <c r="K31" i="14"/>
  <c r="I31" i="14"/>
  <c r="R30" i="14"/>
  <c r="U30" i="14" s="1"/>
  <c r="M30" i="14"/>
  <c r="L30" i="14"/>
  <c r="K30" i="14"/>
  <c r="I30" i="14"/>
  <c r="T30" i="14" s="1"/>
  <c r="S30" i="14" s="1"/>
  <c r="H30" i="14"/>
  <c r="R29" i="14"/>
  <c r="L29" i="14"/>
  <c r="K29" i="14"/>
  <c r="L28" i="14"/>
  <c r="K28" i="14"/>
  <c r="H28" i="14"/>
  <c r="L27" i="14"/>
  <c r="K27" i="14"/>
  <c r="I27" i="14"/>
  <c r="R26" i="14"/>
  <c r="U26" i="14" s="1"/>
  <c r="M26" i="14"/>
  <c r="L26" i="14"/>
  <c r="K26" i="14"/>
  <c r="I26" i="14"/>
  <c r="T26" i="14" s="1"/>
  <c r="S26" i="14" s="1"/>
  <c r="H26" i="14"/>
  <c r="R25" i="14"/>
  <c r="L25" i="14"/>
  <c r="K25" i="14"/>
  <c r="L24" i="14"/>
  <c r="M24" i="14" s="1"/>
  <c r="K24" i="14"/>
  <c r="H24" i="14"/>
  <c r="L23" i="14"/>
  <c r="K23" i="14"/>
  <c r="I23" i="14"/>
  <c r="R22" i="14"/>
  <c r="U22" i="14" s="1"/>
  <c r="M22" i="14"/>
  <c r="L22" i="14"/>
  <c r="V22" i="14" s="1"/>
  <c r="K22" i="14"/>
  <c r="I22" i="14"/>
  <c r="H22" i="14"/>
  <c r="R21" i="14"/>
  <c r="L21" i="14"/>
  <c r="K21" i="14"/>
  <c r="L20" i="14"/>
  <c r="M20" i="14" s="1"/>
  <c r="K20" i="14"/>
  <c r="H20" i="14"/>
  <c r="L19" i="14"/>
  <c r="K19" i="14"/>
  <c r="I19" i="14"/>
  <c r="R18" i="14"/>
  <c r="R48" i="14" s="1"/>
  <c r="I18" i="14"/>
  <c r="I49" i="14" s="1"/>
  <c r="H18" i="14"/>
  <c r="E16" i="14"/>
  <c r="H49" i="14" s="1"/>
  <c r="P11" i="14"/>
  <c r="P1" i="14"/>
  <c r="P8" i="14" s="1"/>
  <c r="Q50" i="13"/>
  <c r="G50" i="13"/>
  <c r="F50" i="13"/>
  <c r="R49" i="13"/>
  <c r="V49" i="13" s="1"/>
  <c r="L49" i="13"/>
  <c r="K49" i="13"/>
  <c r="M49" i="13" s="1"/>
  <c r="L48" i="13"/>
  <c r="K48" i="13"/>
  <c r="H48" i="13"/>
  <c r="R47" i="13"/>
  <c r="L47" i="13"/>
  <c r="K47" i="13"/>
  <c r="M46" i="13"/>
  <c r="L46" i="13"/>
  <c r="K46" i="13"/>
  <c r="H46" i="13"/>
  <c r="V45" i="13"/>
  <c r="R45" i="13"/>
  <c r="L45" i="13"/>
  <c r="K45" i="13"/>
  <c r="L44" i="13"/>
  <c r="K44" i="13"/>
  <c r="H44" i="13"/>
  <c r="R43" i="13"/>
  <c r="L43" i="13"/>
  <c r="V43" i="13" s="1"/>
  <c r="K43" i="13"/>
  <c r="M42" i="13"/>
  <c r="L42" i="13"/>
  <c r="K42" i="13"/>
  <c r="H42" i="13"/>
  <c r="V41" i="13"/>
  <c r="R41" i="13"/>
  <c r="L41" i="13"/>
  <c r="K41" i="13"/>
  <c r="L40" i="13"/>
  <c r="K40" i="13"/>
  <c r="H40" i="13"/>
  <c r="R39" i="13"/>
  <c r="L39" i="13"/>
  <c r="K39" i="13"/>
  <c r="M38" i="13"/>
  <c r="L38" i="13"/>
  <c r="K38" i="13"/>
  <c r="H38" i="13"/>
  <c r="V37" i="13"/>
  <c r="R37" i="13"/>
  <c r="L37" i="13"/>
  <c r="K37" i="13"/>
  <c r="L36" i="13"/>
  <c r="K36" i="13"/>
  <c r="H36" i="13"/>
  <c r="R35" i="13"/>
  <c r="L35" i="13"/>
  <c r="V35" i="13" s="1"/>
  <c r="K35" i="13"/>
  <c r="M34" i="13"/>
  <c r="L34" i="13"/>
  <c r="K34" i="13"/>
  <c r="H34" i="13"/>
  <c r="V33" i="13"/>
  <c r="R33" i="13"/>
  <c r="L33" i="13"/>
  <c r="K33" i="13"/>
  <c r="L32" i="13"/>
  <c r="K32" i="13"/>
  <c r="H32" i="13"/>
  <c r="R31" i="13"/>
  <c r="L31" i="13"/>
  <c r="K31" i="13"/>
  <c r="M30" i="13"/>
  <c r="L30" i="13"/>
  <c r="K30" i="13"/>
  <c r="H30" i="13"/>
  <c r="V29" i="13"/>
  <c r="R29" i="13"/>
  <c r="L29" i="13"/>
  <c r="K29" i="13"/>
  <c r="L28" i="13"/>
  <c r="K28" i="13"/>
  <c r="H28" i="13"/>
  <c r="R27" i="13"/>
  <c r="L27" i="13"/>
  <c r="K27" i="13"/>
  <c r="M26" i="13"/>
  <c r="L26" i="13"/>
  <c r="K26" i="13"/>
  <c r="H26" i="13"/>
  <c r="V25" i="13"/>
  <c r="R25" i="13"/>
  <c r="L25" i="13"/>
  <c r="K25" i="13"/>
  <c r="L24" i="13"/>
  <c r="M24" i="13" s="1"/>
  <c r="K24" i="13"/>
  <c r="H24" i="13"/>
  <c r="R23" i="13"/>
  <c r="L23" i="13"/>
  <c r="K23" i="13"/>
  <c r="L22" i="13"/>
  <c r="M22" i="13" s="1"/>
  <c r="K22" i="13"/>
  <c r="H22" i="13"/>
  <c r="R21" i="13"/>
  <c r="V21" i="13" s="1"/>
  <c r="L21" i="13"/>
  <c r="K21" i="13"/>
  <c r="L20" i="13"/>
  <c r="M20" i="13" s="1"/>
  <c r="K20" i="13"/>
  <c r="H20" i="13"/>
  <c r="R19" i="13"/>
  <c r="L19" i="13"/>
  <c r="K19" i="13"/>
  <c r="R18" i="13"/>
  <c r="I18" i="13"/>
  <c r="H18" i="13"/>
  <c r="E16" i="13"/>
  <c r="H49" i="13" s="1"/>
  <c r="P11" i="13"/>
  <c r="P1" i="13"/>
  <c r="P8" i="13" s="1"/>
  <c r="Q50" i="12"/>
  <c r="G50" i="12"/>
  <c r="F50" i="12"/>
  <c r="L49" i="12"/>
  <c r="K49" i="12"/>
  <c r="M49" i="12" s="1"/>
  <c r="L48" i="12"/>
  <c r="K48" i="12"/>
  <c r="H48" i="12"/>
  <c r="L47" i="12"/>
  <c r="K47" i="12"/>
  <c r="L46" i="12"/>
  <c r="K46" i="12"/>
  <c r="H46" i="12"/>
  <c r="L45" i="12"/>
  <c r="K45" i="12"/>
  <c r="M45" i="12" s="1"/>
  <c r="L44" i="12"/>
  <c r="K44" i="12"/>
  <c r="H44" i="12"/>
  <c r="L43" i="12"/>
  <c r="K43" i="12"/>
  <c r="L42" i="12"/>
  <c r="K42" i="12"/>
  <c r="H42" i="12"/>
  <c r="L41" i="12"/>
  <c r="K41" i="12"/>
  <c r="M41" i="12" s="1"/>
  <c r="L40" i="12"/>
  <c r="K40" i="12"/>
  <c r="H40" i="12"/>
  <c r="L39" i="12"/>
  <c r="K39" i="12"/>
  <c r="L38" i="12"/>
  <c r="K38" i="12"/>
  <c r="H38" i="12"/>
  <c r="L37" i="12"/>
  <c r="K37" i="12"/>
  <c r="M37" i="12" s="1"/>
  <c r="L36" i="12"/>
  <c r="K36" i="12"/>
  <c r="H36" i="12"/>
  <c r="L35" i="12"/>
  <c r="K35" i="12"/>
  <c r="L34" i="12"/>
  <c r="K34" i="12"/>
  <c r="H34" i="12"/>
  <c r="L33" i="12"/>
  <c r="K33" i="12"/>
  <c r="M33" i="12" s="1"/>
  <c r="L32" i="12"/>
  <c r="K32" i="12"/>
  <c r="H32" i="12"/>
  <c r="L31" i="12"/>
  <c r="K31" i="12"/>
  <c r="L30" i="12"/>
  <c r="K30" i="12"/>
  <c r="H30" i="12"/>
  <c r="L29" i="12"/>
  <c r="K29" i="12"/>
  <c r="M29" i="12" s="1"/>
  <c r="L28" i="12"/>
  <c r="K28" i="12"/>
  <c r="H28" i="12"/>
  <c r="L27" i="12"/>
  <c r="K27" i="12"/>
  <c r="L26" i="12"/>
  <c r="K26" i="12"/>
  <c r="H26" i="12"/>
  <c r="L25" i="12"/>
  <c r="K25" i="12"/>
  <c r="M25" i="12" s="1"/>
  <c r="L24" i="12"/>
  <c r="K24" i="12"/>
  <c r="H24" i="12"/>
  <c r="L23" i="12"/>
  <c r="K23" i="12"/>
  <c r="L22" i="12"/>
  <c r="K22" i="12"/>
  <c r="H22" i="12"/>
  <c r="L21" i="12"/>
  <c r="K21" i="12"/>
  <c r="M21" i="12" s="1"/>
  <c r="L20" i="12"/>
  <c r="K20" i="12"/>
  <c r="H20" i="12"/>
  <c r="L19" i="12"/>
  <c r="K19" i="12"/>
  <c r="R18" i="12"/>
  <c r="R48" i="12" s="1"/>
  <c r="U48" i="12" s="1"/>
  <c r="I18" i="12"/>
  <c r="H18" i="12"/>
  <c r="E16" i="12"/>
  <c r="H49" i="12" s="1"/>
  <c r="P11" i="12"/>
  <c r="P1" i="12"/>
  <c r="P8" i="12" s="1"/>
  <c r="Q50" i="11"/>
  <c r="G50" i="11"/>
  <c r="F50" i="11"/>
  <c r="L49" i="11"/>
  <c r="K49" i="11"/>
  <c r="M49" i="11" s="1"/>
  <c r="R48" i="11"/>
  <c r="L48" i="11"/>
  <c r="K48" i="11"/>
  <c r="I48" i="11"/>
  <c r="H48" i="11"/>
  <c r="L47" i="11"/>
  <c r="K47" i="11"/>
  <c r="M47" i="11" s="1"/>
  <c r="R46" i="11"/>
  <c r="L46" i="11"/>
  <c r="V46" i="11" s="1"/>
  <c r="K46" i="11"/>
  <c r="H46" i="11"/>
  <c r="L45" i="11"/>
  <c r="K45" i="11"/>
  <c r="M45" i="11" s="1"/>
  <c r="R44" i="11"/>
  <c r="L44" i="11"/>
  <c r="V44" i="11" s="1"/>
  <c r="K44" i="11"/>
  <c r="H44" i="11"/>
  <c r="L43" i="11"/>
  <c r="K43" i="11"/>
  <c r="M43" i="11" s="1"/>
  <c r="R42" i="11"/>
  <c r="L42" i="11"/>
  <c r="V42" i="11" s="1"/>
  <c r="K42" i="11"/>
  <c r="I42" i="11"/>
  <c r="H42" i="11"/>
  <c r="L41" i="11"/>
  <c r="K41" i="11"/>
  <c r="M41" i="11" s="1"/>
  <c r="R40" i="11"/>
  <c r="L40" i="11"/>
  <c r="K40" i="11"/>
  <c r="H40" i="11"/>
  <c r="L39" i="11"/>
  <c r="K39" i="11"/>
  <c r="M39" i="11" s="1"/>
  <c r="R38" i="11"/>
  <c r="L38" i="11"/>
  <c r="V38" i="11" s="1"/>
  <c r="K38" i="11"/>
  <c r="I38" i="11"/>
  <c r="H38" i="11"/>
  <c r="L37" i="11"/>
  <c r="K37" i="11"/>
  <c r="M37" i="11" s="1"/>
  <c r="R36" i="11"/>
  <c r="L36" i="11"/>
  <c r="V36" i="11" s="1"/>
  <c r="K36" i="11"/>
  <c r="H36" i="11"/>
  <c r="L35" i="11"/>
  <c r="K35" i="11"/>
  <c r="M35" i="11" s="1"/>
  <c r="R34" i="11"/>
  <c r="L34" i="11"/>
  <c r="V34" i="11" s="1"/>
  <c r="K34" i="11"/>
  <c r="H34" i="11"/>
  <c r="L33" i="11"/>
  <c r="K33" i="11"/>
  <c r="M33" i="11" s="1"/>
  <c r="R32" i="11"/>
  <c r="L32" i="11"/>
  <c r="K32" i="11"/>
  <c r="H32" i="11"/>
  <c r="L31" i="11"/>
  <c r="K31" i="11"/>
  <c r="M31" i="11" s="1"/>
  <c r="R30" i="11"/>
  <c r="L30" i="11"/>
  <c r="K30" i="11"/>
  <c r="H30" i="11"/>
  <c r="L29" i="11"/>
  <c r="K29" i="11"/>
  <c r="M29" i="11" s="1"/>
  <c r="I29" i="11"/>
  <c r="T29" i="11" s="1"/>
  <c r="S29" i="11" s="1"/>
  <c r="R28" i="11"/>
  <c r="L28" i="11"/>
  <c r="V28" i="11" s="1"/>
  <c r="K28" i="11"/>
  <c r="H28" i="11"/>
  <c r="L27" i="11"/>
  <c r="K27" i="11"/>
  <c r="M27" i="11" s="1"/>
  <c r="R26" i="11"/>
  <c r="L26" i="11"/>
  <c r="V26" i="11" s="1"/>
  <c r="K26" i="11"/>
  <c r="H26" i="11"/>
  <c r="L25" i="11"/>
  <c r="K25" i="11"/>
  <c r="M25" i="11" s="1"/>
  <c r="I25" i="11"/>
  <c r="T25" i="11" s="1"/>
  <c r="S25" i="11" s="1"/>
  <c r="R24" i="11"/>
  <c r="L24" i="11"/>
  <c r="K24" i="11"/>
  <c r="H24" i="11"/>
  <c r="L23" i="11"/>
  <c r="K23" i="11"/>
  <c r="M23" i="11" s="1"/>
  <c r="R22" i="11"/>
  <c r="L22" i="11"/>
  <c r="V22" i="11" s="1"/>
  <c r="K22" i="11"/>
  <c r="H22" i="11"/>
  <c r="L21" i="11"/>
  <c r="K21" i="11"/>
  <c r="M21" i="11" s="1"/>
  <c r="I21" i="11"/>
  <c r="T21" i="11" s="1"/>
  <c r="S21" i="11" s="1"/>
  <c r="R20" i="11"/>
  <c r="L20" i="11"/>
  <c r="V20" i="11" s="1"/>
  <c r="K20" i="11"/>
  <c r="H20" i="11"/>
  <c r="L19" i="11"/>
  <c r="K19" i="11"/>
  <c r="I19" i="11"/>
  <c r="R18" i="11"/>
  <c r="R49" i="11" s="1"/>
  <c r="I18" i="11"/>
  <c r="H18" i="11"/>
  <c r="I49" i="11" s="1"/>
  <c r="T49" i="11" s="1"/>
  <c r="S49" i="11" s="1"/>
  <c r="E16" i="11"/>
  <c r="H49" i="11" s="1"/>
  <c r="P11" i="11"/>
  <c r="P1" i="11"/>
  <c r="P8" i="11" s="1"/>
  <c r="Q50" i="10"/>
  <c r="L50" i="10"/>
  <c r="G50" i="10"/>
  <c r="F50" i="10"/>
  <c r="P11" i="10" s="1"/>
  <c r="L49" i="10"/>
  <c r="K49" i="10"/>
  <c r="M49" i="10" s="1"/>
  <c r="I49" i="10"/>
  <c r="T49" i="10" s="1"/>
  <c r="S49" i="10" s="1"/>
  <c r="M48" i="10"/>
  <c r="L48" i="10"/>
  <c r="K48" i="10"/>
  <c r="I48" i="10"/>
  <c r="H48" i="10"/>
  <c r="L47" i="10"/>
  <c r="K47" i="10"/>
  <c r="M47" i="10" s="1"/>
  <c r="I47" i="10"/>
  <c r="T47" i="10" s="1"/>
  <c r="S47" i="10" s="1"/>
  <c r="M46" i="10"/>
  <c r="L46" i="10"/>
  <c r="K46" i="10"/>
  <c r="I46" i="10"/>
  <c r="H46" i="10"/>
  <c r="L45" i="10"/>
  <c r="K45" i="10"/>
  <c r="M45" i="10" s="1"/>
  <c r="I45" i="10"/>
  <c r="T45" i="10" s="1"/>
  <c r="S45" i="10" s="1"/>
  <c r="M44" i="10"/>
  <c r="L44" i="10"/>
  <c r="K44" i="10"/>
  <c r="I44" i="10"/>
  <c r="H44" i="10"/>
  <c r="L43" i="10"/>
  <c r="K43" i="10"/>
  <c r="M43" i="10" s="1"/>
  <c r="I43" i="10"/>
  <c r="T43" i="10" s="1"/>
  <c r="S43" i="10" s="1"/>
  <c r="M42" i="10"/>
  <c r="L42" i="10"/>
  <c r="K42" i="10"/>
  <c r="I42" i="10"/>
  <c r="H42" i="10"/>
  <c r="L41" i="10"/>
  <c r="K41" i="10"/>
  <c r="M41" i="10" s="1"/>
  <c r="I41" i="10"/>
  <c r="T41" i="10" s="1"/>
  <c r="S41" i="10" s="1"/>
  <c r="M40" i="10"/>
  <c r="L40" i="10"/>
  <c r="K40" i="10"/>
  <c r="I40" i="10"/>
  <c r="H40" i="10"/>
  <c r="L39" i="10"/>
  <c r="K39" i="10"/>
  <c r="M39" i="10" s="1"/>
  <c r="I39" i="10"/>
  <c r="T39" i="10" s="1"/>
  <c r="S39" i="10" s="1"/>
  <c r="M38" i="10"/>
  <c r="L38" i="10"/>
  <c r="K38" i="10"/>
  <c r="I38" i="10"/>
  <c r="H38" i="10"/>
  <c r="L37" i="10"/>
  <c r="K37" i="10"/>
  <c r="M37" i="10" s="1"/>
  <c r="I37" i="10"/>
  <c r="T37" i="10" s="1"/>
  <c r="S37" i="10" s="1"/>
  <c r="M36" i="10"/>
  <c r="L36" i="10"/>
  <c r="K36" i="10"/>
  <c r="I36" i="10"/>
  <c r="H36" i="10"/>
  <c r="L35" i="10"/>
  <c r="K35" i="10"/>
  <c r="M35" i="10" s="1"/>
  <c r="I35" i="10"/>
  <c r="T35" i="10" s="1"/>
  <c r="S35" i="10" s="1"/>
  <c r="M34" i="10"/>
  <c r="L34" i="10"/>
  <c r="K34" i="10"/>
  <c r="I34" i="10"/>
  <c r="H34" i="10"/>
  <c r="L33" i="10"/>
  <c r="K33" i="10"/>
  <c r="M33" i="10" s="1"/>
  <c r="I33" i="10"/>
  <c r="T33" i="10" s="1"/>
  <c r="S33" i="10" s="1"/>
  <c r="M32" i="10"/>
  <c r="L32" i="10"/>
  <c r="K32" i="10"/>
  <c r="I32" i="10"/>
  <c r="H32" i="10"/>
  <c r="L31" i="10"/>
  <c r="K31" i="10"/>
  <c r="M31" i="10" s="1"/>
  <c r="I31" i="10"/>
  <c r="T31" i="10" s="1"/>
  <c r="S31" i="10" s="1"/>
  <c r="M30" i="10"/>
  <c r="L30" i="10"/>
  <c r="K30" i="10"/>
  <c r="I30" i="10"/>
  <c r="H30" i="10"/>
  <c r="L29" i="10"/>
  <c r="K29" i="10"/>
  <c r="M29" i="10" s="1"/>
  <c r="I29" i="10"/>
  <c r="T29" i="10" s="1"/>
  <c r="S29" i="10" s="1"/>
  <c r="M28" i="10"/>
  <c r="L28" i="10"/>
  <c r="K28" i="10"/>
  <c r="I28" i="10"/>
  <c r="H28" i="10"/>
  <c r="L27" i="10"/>
  <c r="K27" i="10"/>
  <c r="M27" i="10" s="1"/>
  <c r="I27" i="10"/>
  <c r="T27" i="10" s="1"/>
  <c r="S27" i="10" s="1"/>
  <c r="M26" i="10"/>
  <c r="L26" i="10"/>
  <c r="K26" i="10"/>
  <c r="I26" i="10"/>
  <c r="H26" i="10"/>
  <c r="L25" i="10"/>
  <c r="K25" i="10"/>
  <c r="M25" i="10" s="1"/>
  <c r="I25" i="10"/>
  <c r="T25" i="10" s="1"/>
  <c r="S25" i="10" s="1"/>
  <c r="M24" i="10"/>
  <c r="L24" i="10"/>
  <c r="K24" i="10"/>
  <c r="I24" i="10"/>
  <c r="H24" i="10"/>
  <c r="L23" i="10"/>
  <c r="K23" i="10"/>
  <c r="M23" i="10" s="1"/>
  <c r="I23" i="10"/>
  <c r="T23" i="10" s="1"/>
  <c r="S23" i="10" s="1"/>
  <c r="M22" i="10"/>
  <c r="L22" i="10"/>
  <c r="K22" i="10"/>
  <c r="I22" i="10"/>
  <c r="H22" i="10"/>
  <c r="L21" i="10"/>
  <c r="K21" i="10"/>
  <c r="M21" i="10" s="1"/>
  <c r="I21" i="10"/>
  <c r="T21" i="10" s="1"/>
  <c r="S21" i="10" s="1"/>
  <c r="M20" i="10"/>
  <c r="L20" i="10"/>
  <c r="K20" i="10"/>
  <c r="I20" i="10"/>
  <c r="H20" i="10"/>
  <c r="L19" i="10"/>
  <c r="K19" i="10"/>
  <c r="M19" i="10" s="1"/>
  <c r="I19" i="10"/>
  <c r="R18" i="10"/>
  <c r="R48" i="10" s="1"/>
  <c r="V48" i="10" s="1"/>
  <c r="I18" i="10"/>
  <c r="H18" i="10"/>
  <c r="E16" i="10"/>
  <c r="H49" i="10" s="1"/>
  <c r="P1" i="10"/>
  <c r="P8" i="10" s="1"/>
  <c r="Q50" i="9"/>
  <c r="K50" i="9"/>
  <c r="G50" i="9"/>
  <c r="F50" i="9"/>
  <c r="L49" i="9"/>
  <c r="K49" i="9"/>
  <c r="L48" i="9"/>
  <c r="K48" i="9"/>
  <c r="H48" i="9"/>
  <c r="R47" i="9"/>
  <c r="L47" i="9"/>
  <c r="U47" i="9" s="1"/>
  <c r="K47" i="9"/>
  <c r="M46" i="9"/>
  <c r="L46" i="9"/>
  <c r="K46" i="9"/>
  <c r="H46" i="9"/>
  <c r="L45" i="9"/>
  <c r="K45" i="9"/>
  <c r="L44" i="9"/>
  <c r="K44" i="9"/>
  <c r="H44" i="9"/>
  <c r="R43" i="9"/>
  <c r="L43" i="9"/>
  <c r="U43" i="9" s="1"/>
  <c r="K43" i="9"/>
  <c r="M42" i="9"/>
  <c r="L42" i="9"/>
  <c r="K42" i="9"/>
  <c r="H42" i="9"/>
  <c r="L41" i="9"/>
  <c r="K41" i="9"/>
  <c r="L40" i="9"/>
  <c r="K40" i="9"/>
  <c r="H40" i="9"/>
  <c r="R39" i="9"/>
  <c r="L39" i="9"/>
  <c r="U39" i="9" s="1"/>
  <c r="K39" i="9"/>
  <c r="M38" i="9"/>
  <c r="L38" i="9"/>
  <c r="K38" i="9"/>
  <c r="H38" i="9"/>
  <c r="L37" i="9"/>
  <c r="K37" i="9"/>
  <c r="L36" i="9"/>
  <c r="K36" i="9"/>
  <c r="H36" i="9"/>
  <c r="R35" i="9"/>
  <c r="L35" i="9"/>
  <c r="U35" i="9" s="1"/>
  <c r="K35" i="9"/>
  <c r="M34" i="9"/>
  <c r="L34" i="9"/>
  <c r="K34" i="9"/>
  <c r="H34" i="9"/>
  <c r="L33" i="9"/>
  <c r="K33" i="9"/>
  <c r="L32" i="9"/>
  <c r="K32" i="9"/>
  <c r="H32" i="9"/>
  <c r="R31" i="9"/>
  <c r="L31" i="9"/>
  <c r="U31" i="9" s="1"/>
  <c r="K31" i="9"/>
  <c r="M30" i="9"/>
  <c r="L30" i="9"/>
  <c r="K30" i="9"/>
  <c r="H30" i="9"/>
  <c r="L29" i="9"/>
  <c r="K29" i="9"/>
  <c r="L28" i="9"/>
  <c r="K28" i="9"/>
  <c r="H28" i="9"/>
  <c r="R27" i="9"/>
  <c r="L27" i="9"/>
  <c r="U27" i="9" s="1"/>
  <c r="K27" i="9"/>
  <c r="M26" i="9"/>
  <c r="L26" i="9"/>
  <c r="K26" i="9"/>
  <c r="H26" i="9"/>
  <c r="L25" i="9"/>
  <c r="K25" i="9"/>
  <c r="L24" i="9"/>
  <c r="K24" i="9"/>
  <c r="H24" i="9"/>
  <c r="R23" i="9"/>
  <c r="L23" i="9"/>
  <c r="U23" i="9" s="1"/>
  <c r="K23" i="9"/>
  <c r="M22" i="9"/>
  <c r="L22" i="9"/>
  <c r="K22" i="9"/>
  <c r="H22" i="9"/>
  <c r="L21" i="9"/>
  <c r="K21" i="9"/>
  <c r="L20" i="9"/>
  <c r="K20" i="9"/>
  <c r="H20" i="9"/>
  <c r="R19" i="9"/>
  <c r="L19" i="9"/>
  <c r="U19" i="9" s="1"/>
  <c r="K19" i="9"/>
  <c r="R18" i="9"/>
  <c r="I18" i="9"/>
  <c r="H18" i="9"/>
  <c r="E16" i="9"/>
  <c r="H49" i="9" s="1"/>
  <c r="P11" i="9"/>
  <c r="P1" i="9"/>
  <c r="P8" i="9" s="1"/>
  <c r="Q50" i="8"/>
  <c r="G50" i="8"/>
  <c r="F50" i="8"/>
  <c r="L49" i="8"/>
  <c r="K49" i="8"/>
  <c r="M49" i="8" s="1"/>
  <c r="U48" i="8"/>
  <c r="L48" i="8"/>
  <c r="K48" i="8"/>
  <c r="H48" i="8"/>
  <c r="L47" i="8"/>
  <c r="K47" i="8"/>
  <c r="M47" i="8" s="1"/>
  <c r="L46" i="8"/>
  <c r="K46" i="8"/>
  <c r="H46" i="8"/>
  <c r="L45" i="8"/>
  <c r="K45" i="8"/>
  <c r="L44" i="8"/>
  <c r="K44" i="8"/>
  <c r="H44" i="8"/>
  <c r="L43" i="8"/>
  <c r="K43" i="8"/>
  <c r="M43" i="8" s="1"/>
  <c r="L42" i="8"/>
  <c r="K42" i="8"/>
  <c r="H42" i="8"/>
  <c r="L41" i="8"/>
  <c r="K41" i="8"/>
  <c r="M41" i="8" s="1"/>
  <c r="L40" i="8"/>
  <c r="K40" i="8"/>
  <c r="H40" i="8"/>
  <c r="L39" i="8"/>
  <c r="K39" i="8"/>
  <c r="M39" i="8" s="1"/>
  <c r="L38" i="8"/>
  <c r="K38" i="8"/>
  <c r="H38" i="8"/>
  <c r="L37" i="8"/>
  <c r="K37" i="8"/>
  <c r="L36" i="8"/>
  <c r="K36" i="8"/>
  <c r="H36" i="8"/>
  <c r="L35" i="8"/>
  <c r="K35" i="8"/>
  <c r="M35" i="8" s="1"/>
  <c r="L34" i="8"/>
  <c r="K34" i="8"/>
  <c r="H34" i="8"/>
  <c r="L33" i="8"/>
  <c r="K33" i="8"/>
  <c r="M33" i="8" s="1"/>
  <c r="L32" i="8"/>
  <c r="K32" i="8"/>
  <c r="H32" i="8"/>
  <c r="L31" i="8"/>
  <c r="K31" i="8"/>
  <c r="M31" i="8" s="1"/>
  <c r="L30" i="8"/>
  <c r="K30" i="8"/>
  <c r="H30" i="8"/>
  <c r="L29" i="8"/>
  <c r="K29" i="8"/>
  <c r="L28" i="8"/>
  <c r="K28" i="8"/>
  <c r="H28" i="8"/>
  <c r="L27" i="8"/>
  <c r="K27" i="8"/>
  <c r="M27" i="8" s="1"/>
  <c r="L26" i="8"/>
  <c r="K26" i="8"/>
  <c r="H26" i="8"/>
  <c r="L25" i="8"/>
  <c r="K25" i="8"/>
  <c r="M25" i="8" s="1"/>
  <c r="L24" i="8"/>
  <c r="K24" i="8"/>
  <c r="H24" i="8"/>
  <c r="L23" i="8"/>
  <c r="K23" i="8"/>
  <c r="M23" i="8" s="1"/>
  <c r="L22" i="8"/>
  <c r="K22" i="8"/>
  <c r="H22" i="8"/>
  <c r="L21" i="8"/>
  <c r="K21" i="8"/>
  <c r="L20" i="8"/>
  <c r="K20" i="8"/>
  <c r="H20" i="8"/>
  <c r="L19" i="8"/>
  <c r="K19" i="8"/>
  <c r="M19" i="8" s="1"/>
  <c r="R18" i="8"/>
  <c r="R48" i="8" s="1"/>
  <c r="I18" i="8"/>
  <c r="H18" i="8"/>
  <c r="E16" i="8"/>
  <c r="H49" i="8" s="1"/>
  <c r="P11" i="8"/>
  <c r="P1" i="8"/>
  <c r="P8" i="8" s="1"/>
  <c r="Q50" i="7"/>
  <c r="G50" i="7"/>
  <c r="F50" i="7"/>
  <c r="L49" i="7"/>
  <c r="K49" i="7"/>
  <c r="M49" i="7" s="1"/>
  <c r="R48" i="7"/>
  <c r="L48" i="7"/>
  <c r="V48" i="7" s="1"/>
  <c r="K48" i="7"/>
  <c r="I48" i="7"/>
  <c r="H48" i="7"/>
  <c r="L47" i="7"/>
  <c r="K47" i="7"/>
  <c r="M47" i="7" s="1"/>
  <c r="R46" i="7"/>
  <c r="U46" i="7" s="1"/>
  <c r="L46" i="7"/>
  <c r="K46" i="7"/>
  <c r="H46" i="7"/>
  <c r="L45" i="7"/>
  <c r="K45" i="7"/>
  <c r="M45" i="7" s="1"/>
  <c r="R44" i="7"/>
  <c r="L44" i="7"/>
  <c r="V44" i="7" s="1"/>
  <c r="K44" i="7"/>
  <c r="H44" i="7"/>
  <c r="L43" i="7"/>
  <c r="K43" i="7"/>
  <c r="M43" i="7" s="1"/>
  <c r="I43" i="7"/>
  <c r="T43" i="7" s="1"/>
  <c r="S43" i="7" s="1"/>
  <c r="R42" i="7"/>
  <c r="L42" i="7"/>
  <c r="V42" i="7" s="1"/>
  <c r="K42" i="7"/>
  <c r="H42" i="7"/>
  <c r="L41" i="7"/>
  <c r="K41" i="7"/>
  <c r="M41" i="7" s="1"/>
  <c r="R40" i="7"/>
  <c r="L40" i="7"/>
  <c r="V40" i="7" s="1"/>
  <c r="K40" i="7"/>
  <c r="I40" i="7"/>
  <c r="H40" i="7"/>
  <c r="L39" i="7"/>
  <c r="K39" i="7"/>
  <c r="M39" i="7" s="1"/>
  <c r="R38" i="7"/>
  <c r="L38" i="7"/>
  <c r="K38" i="7"/>
  <c r="H38" i="7"/>
  <c r="L37" i="7"/>
  <c r="K37" i="7"/>
  <c r="M37" i="7" s="1"/>
  <c r="R36" i="7"/>
  <c r="L36" i="7"/>
  <c r="V36" i="7" s="1"/>
  <c r="K36" i="7"/>
  <c r="H36" i="7"/>
  <c r="L35" i="7"/>
  <c r="K35" i="7"/>
  <c r="M35" i="7" s="1"/>
  <c r="I35" i="7"/>
  <c r="T35" i="7" s="1"/>
  <c r="S35" i="7" s="1"/>
  <c r="R34" i="7"/>
  <c r="L34" i="7"/>
  <c r="V34" i="7" s="1"/>
  <c r="K34" i="7"/>
  <c r="H34" i="7"/>
  <c r="L33" i="7"/>
  <c r="K33" i="7"/>
  <c r="M33" i="7" s="1"/>
  <c r="R32" i="7"/>
  <c r="L32" i="7"/>
  <c r="V32" i="7" s="1"/>
  <c r="K32" i="7"/>
  <c r="I32" i="7"/>
  <c r="H32" i="7"/>
  <c r="L31" i="7"/>
  <c r="K31" i="7"/>
  <c r="M31" i="7" s="1"/>
  <c r="R30" i="7"/>
  <c r="L30" i="7"/>
  <c r="K30" i="7"/>
  <c r="H30" i="7"/>
  <c r="L29" i="7"/>
  <c r="K29" i="7"/>
  <c r="M29" i="7" s="1"/>
  <c r="R28" i="7"/>
  <c r="L28" i="7"/>
  <c r="V28" i="7" s="1"/>
  <c r="K28" i="7"/>
  <c r="H28" i="7"/>
  <c r="L27" i="7"/>
  <c r="K27" i="7"/>
  <c r="M27" i="7" s="1"/>
  <c r="I27" i="7"/>
  <c r="T27" i="7" s="1"/>
  <c r="S27" i="7" s="1"/>
  <c r="R26" i="7"/>
  <c r="L26" i="7"/>
  <c r="V26" i="7" s="1"/>
  <c r="K26" i="7"/>
  <c r="H26" i="7"/>
  <c r="L25" i="7"/>
  <c r="K25" i="7"/>
  <c r="M25" i="7" s="1"/>
  <c r="R24" i="7"/>
  <c r="L24" i="7"/>
  <c r="V24" i="7" s="1"/>
  <c r="K24" i="7"/>
  <c r="I24" i="7"/>
  <c r="H24" i="7"/>
  <c r="L23" i="7"/>
  <c r="K23" i="7"/>
  <c r="M23" i="7" s="1"/>
  <c r="R22" i="7"/>
  <c r="L22" i="7"/>
  <c r="K22" i="7"/>
  <c r="H22" i="7"/>
  <c r="L21" i="7"/>
  <c r="K21" i="7"/>
  <c r="M21" i="7" s="1"/>
  <c r="R20" i="7"/>
  <c r="L20" i="7"/>
  <c r="V20" i="7" s="1"/>
  <c r="K20" i="7"/>
  <c r="H20" i="7"/>
  <c r="L19" i="7"/>
  <c r="K19" i="7"/>
  <c r="I19" i="7"/>
  <c r="R18" i="7"/>
  <c r="R49" i="7" s="1"/>
  <c r="I18" i="7"/>
  <c r="H18" i="7"/>
  <c r="I45" i="7" s="1"/>
  <c r="T45" i="7" s="1"/>
  <c r="S45" i="7" s="1"/>
  <c r="E16" i="7"/>
  <c r="H49" i="7" s="1"/>
  <c r="P11" i="7"/>
  <c r="P1" i="7"/>
  <c r="P8" i="7" s="1"/>
  <c r="Q50" i="6"/>
  <c r="L50" i="6"/>
  <c r="G50" i="6"/>
  <c r="F50" i="6"/>
  <c r="P11" i="6" s="1"/>
  <c r="L49" i="6"/>
  <c r="K49" i="6"/>
  <c r="M49" i="6" s="1"/>
  <c r="I49" i="6"/>
  <c r="T49" i="6" s="1"/>
  <c r="S49" i="6" s="1"/>
  <c r="R48" i="6"/>
  <c r="V48" i="6" s="1"/>
  <c r="M48" i="6"/>
  <c r="L48" i="6"/>
  <c r="U48" i="6" s="1"/>
  <c r="K48" i="6"/>
  <c r="I48" i="6"/>
  <c r="H48" i="6"/>
  <c r="L47" i="6"/>
  <c r="K47" i="6"/>
  <c r="M47" i="6" s="1"/>
  <c r="I47" i="6"/>
  <c r="T47" i="6" s="1"/>
  <c r="S47" i="6" s="1"/>
  <c r="R46" i="6"/>
  <c r="V46" i="6" s="1"/>
  <c r="M46" i="6"/>
  <c r="L46" i="6"/>
  <c r="U46" i="6" s="1"/>
  <c r="K46" i="6"/>
  <c r="I46" i="6"/>
  <c r="H46" i="6"/>
  <c r="L45" i="6"/>
  <c r="K45" i="6"/>
  <c r="M45" i="6" s="1"/>
  <c r="I45" i="6"/>
  <c r="T45" i="6" s="1"/>
  <c r="S45" i="6" s="1"/>
  <c r="R44" i="6"/>
  <c r="V44" i="6" s="1"/>
  <c r="M44" i="6"/>
  <c r="L44" i="6"/>
  <c r="U44" i="6" s="1"/>
  <c r="K44" i="6"/>
  <c r="I44" i="6"/>
  <c r="H44" i="6"/>
  <c r="L43" i="6"/>
  <c r="K43" i="6"/>
  <c r="M43" i="6" s="1"/>
  <c r="I43" i="6"/>
  <c r="T43" i="6" s="1"/>
  <c r="S43" i="6" s="1"/>
  <c r="R42" i="6"/>
  <c r="V42" i="6" s="1"/>
  <c r="M42" i="6"/>
  <c r="L42" i="6"/>
  <c r="U42" i="6" s="1"/>
  <c r="K42" i="6"/>
  <c r="I42" i="6"/>
  <c r="H42" i="6"/>
  <c r="L41" i="6"/>
  <c r="K41" i="6"/>
  <c r="M41" i="6" s="1"/>
  <c r="I41" i="6"/>
  <c r="T41" i="6" s="1"/>
  <c r="S41" i="6" s="1"/>
  <c r="R40" i="6"/>
  <c r="V40" i="6" s="1"/>
  <c r="M40" i="6"/>
  <c r="L40" i="6"/>
  <c r="U40" i="6" s="1"/>
  <c r="K40" i="6"/>
  <c r="I40" i="6"/>
  <c r="H40" i="6"/>
  <c r="L39" i="6"/>
  <c r="K39" i="6"/>
  <c r="M39" i="6" s="1"/>
  <c r="I39" i="6"/>
  <c r="T39" i="6" s="1"/>
  <c r="S39" i="6" s="1"/>
  <c r="R38" i="6"/>
  <c r="V38" i="6" s="1"/>
  <c r="M38" i="6"/>
  <c r="L38" i="6"/>
  <c r="U38" i="6" s="1"/>
  <c r="K38" i="6"/>
  <c r="I38" i="6"/>
  <c r="H38" i="6"/>
  <c r="L37" i="6"/>
  <c r="K37" i="6"/>
  <c r="M37" i="6" s="1"/>
  <c r="I37" i="6"/>
  <c r="T37" i="6" s="1"/>
  <c r="S37" i="6" s="1"/>
  <c r="R36" i="6"/>
  <c r="V36" i="6" s="1"/>
  <c r="M36" i="6"/>
  <c r="L36" i="6"/>
  <c r="U36" i="6" s="1"/>
  <c r="K36" i="6"/>
  <c r="I36" i="6"/>
  <c r="H36" i="6"/>
  <c r="L35" i="6"/>
  <c r="K35" i="6"/>
  <c r="M35" i="6" s="1"/>
  <c r="I35" i="6"/>
  <c r="T35" i="6" s="1"/>
  <c r="S35" i="6" s="1"/>
  <c r="R34" i="6"/>
  <c r="V34" i="6" s="1"/>
  <c r="M34" i="6"/>
  <c r="L34" i="6"/>
  <c r="U34" i="6" s="1"/>
  <c r="K34" i="6"/>
  <c r="I34" i="6"/>
  <c r="H34" i="6"/>
  <c r="L33" i="6"/>
  <c r="K33" i="6"/>
  <c r="M33" i="6" s="1"/>
  <c r="I33" i="6"/>
  <c r="T33" i="6" s="1"/>
  <c r="S33" i="6" s="1"/>
  <c r="R32" i="6"/>
  <c r="V32" i="6" s="1"/>
  <c r="M32" i="6"/>
  <c r="L32" i="6"/>
  <c r="U32" i="6" s="1"/>
  <c r="K32" i="6"/>
  <c r="I32" i="6"/>
  <c r="H32" i="6"/>
  <c r="L31" i="6"/>
  <c r="K31" i="6"/>
  <c r="M31" i="6" s="1"/>
  <c r="I31" i="6"/>
  <c r="T31" i="6" s="1"/>
  <c r="S31" i="6" s="1"/>
  <c r="R30" i="6"/>
  <c r="V30" i="6" s="1"/>
  <c r="M30" i="6"/>
  <c r="L30" i="6"/>
  <c r="U30" i="6" s="1"/>
  <c r="K30" i="6"/>
  <c r="I30" i="6"/>
  <c r="H30" i="6"/>
  <c r="L29" i="6"/>
  <c r="K29" i="6"/>
  <c r="M29" i="6" s="1"/>
  <c r="I29" i="6"/>
  <c r="T29" i="6" s="1"/>
  <c r="S29" i="6" s="1"/>
  <c r="R28" i="6"/>
  <c r="V28" i="6" s="1"/>
  <c r="M28" i="6"/>
  <c r="L28" i="6"/>
  <c r="U28" i="6" s="1"/>
  <c r="K28" i="6"/>
  <c r="I28" i="6"/>
  <c r="H28" i="6"/>
  <c r="L27" i="6"/>
  <c r="K27" i="6"/>
  <c r="M27" i="6" s="1"/>
  <c r="I27" i="6"/>
  <c r="T27" i="6" s="1"/>
  <c r="S27" i="6" s="1"/>
  <c r="R26" i="6"/>
  <c r="V26" i="6" s="1"/>
  <c r="M26" i="6"/>
  <c r="L26" i="6"/>
  <c r="U26" i="6" s="1"/>
  <c r="K26" i="6"/>
  <c r="I26" i="6"/>
  <c r="H26" i="6"/>
  <c r="L25" i="6"/>
  <c r="K25" i="6"/>
  <c r="M25" i="6" s="1"/>
  <c r="I25" i="6"/>
  <c r="T25" i="6" s="1"/>
  <c r="S25" i="6" s="1"/>
  <c r="R24" i="6"/>
  <c r="V24" i="6" s="1"/>
  <c r="M24" i="6"/>
  <c r="L24" i="6"/>
  <c r="U24" i="6" s="1"/>
  <c r="K24" i="6"/>
  <c r="I24" i="6"/>
  <c r="H24" i="6"/>
  <c r="L23" i="6"/>
  <c r="K23" i="6"/>
  <c r="M23" i="6" s="1"/>
  <c r="I23" i="6"/>
  <c r="T23" i="6" s="1"/>
  <c r="S23" i="6" s="1"/>
  <c r="R22" i="6"/>
  <c r="V22" i="6" s="1"/>
  <c r="M22" i="6"/>
  <c r="L22" i="6"/>
  <c r="U22" i="6" s="1"/>
  <c r="K22" i="6"/>
  <c r="I22" i="6"/>
  <c r="H22" i="6"/>
  <c r="L21" i="6"/>
  <c r="K21" i="6"/>
  <c r="M21" i="6" s="1"/>
  <c r="I21" i="6"/>
  <c r="T21" i="6" s="1"/>
  <c r="S21" i="6" s="1"/>
  <c r="R20" i="6"/>
  <c r="V20" i="6" s="1"/>
  <c r="M20" i="6"/>
  <c r="L20" i="6"/>
  <c r="U20" i="6" s="1"/>
  <c r="K20" i="6"/>
  <c r="I20" i="6"/>
  <c r="H20" i="6"/>
  <c r="L19" i="6"/>
  <c r="K19" i="6"/>
  <c r="M19" i="6" s="1"/>
  <c r="I19" i="6"/>
  <c r="R18" i="6"/>
  <c r="R49" i="6" s="1"/>
  <c r="I18" i="6"/>
  <c r="H18" i="6"/>
  <c r="E16" i="6"/>
  <c r="H49" i="6" s="1"/>
  <c r="P1" i="6"/>
  <c r="P8" i="6" s="1"/>
  <c r="Q50" i="5"/>
  <c r="K50" i="5"/>
  <c r="G50" i="5"/>
  <c r="F50" i="5"/>
  <c r="L49" i="5"/>
  <c r="K49" i="5"/>
  <c r="L48" i="5"/>
  <c r="K48" i="5"/>
  <c r="H48" i="5"/>
  <c r="R47" i="5"/>
  <c r="V47" i="5" s="1"/>
  <c r="L47" i="5"/>
  <c r="K47" i="5"/>
  <c r="L46" i="5"/>
  <c r="M46" i="5" s="1"/>
  <c r="K46" i="5"/>
  <c r="H46" i="5"/>
  <c r="L45" i="5"/>
  <c r="K45" i="5"/>
  <c r="L44" i="5"/>
  <c r="K44" i="5"/>
  <c r="H44" i="5"/>
  <c r="R43" i="5"/>
  <c r="V43" i="5" s="1"/>
  <c r="L43" i="5"/>
  <c r="K43" i="5"/>
  <c r="L42" i="5"/>
  <c r="M42" i="5" s="1"/>
  <c r="K42" i="5"/>
  <c r="H42" i="5"/>
  <c r="L41" i="5"/>
  <c r="K41" i="5"/>
  <c r="L40" i="5"/>
  <c r="K40" i="5"/>
  <c r="H40" i="5"/>
  <c r="R39" i="5"/>
  <c r="V39" i="5" s="1"/>
  <c r="L39" i="5"/>
  <c r="K39" i="5"/>
  <c r="L38" i="5"/>
  <c r="M38" i="5" s="1"/>
  <c r="K38" i="5"/>
  <c r="H38" i="5"/>
  <c r="L37" i="5"/>
  <c r="K37" i="5"/>
  <c r="L36" i="5"/>
  <c r="K36" i="5"/>
  <c r="H36" i="5"/>
  <c r="R35" i="5"/>
  <c r="V35" i="5" s="1"/>
  <c r="L35" i="5"/>
  <c r="K35" i="5"/>
  <c r="L34" i="5"/>
  <c r="M34" i="5" s="1"/>
  <c r="K34" i="5"/>
  <c r="H34" i="5"/>
  <c r="L33" i="5"/>
  <c r="K33" i="5"/>
  <c r="L32" i="5"/>
  <c r="K32" i="5"/>
  <c r="H32" i="5"/>
  <c r="R31" i="5"/>
  <c r="V31" i="5" s="1"/>
  <c r="L31" i="5"/>
  <c r="K31" i="5"/>
  <c r="L30" i="5"/>
  <c r="M30" i="5" s="1"/>
  <c r="K30" i="5"/>
  <c r="H30" i="5"/>
  <c r="L29" i="5"/>
  <c r="K29" i="5"/>
  <c r="L28" i="5"/>
  <c r="K28" i="5"/>
  <c r="H28" i="5"/>
  <c r="R27" i="5"/>
  <c r="V27" i="5" s="1"/>
  <c r="L27" i="5"/>
  <c r="K27" i="5"/>
  <c r="L26" i="5"/>
  <c r="M26" i="5" s="1"/>
  <c r="K26" i="5"/>
  <c r="H26" i="5"/>
  <c r="L25" i="5"/>
  <c r="K25" i="5"/>
  <c r="L24" i="5"/>
  <c r="K24" i="5"/>
  <c r="H24" i="5"/>
  <c r="R23" i="5"/>
  <c r="V23" i="5" s="1"/>
  <c r="L23" i="5"/>
  <c r="K23" i="5"/>
  <c r="L22" i="5"/>
  <c r="M22" i="5" s="1"/>
  <c r="K22" i="5"/>
  <c r="H22" i="5"/>
  <c r="L21" i="5"/>
  <c r="K21" i="5"/>
  <c r="L20" i="5"/>
  <c r="K20" i="5"/>
  <c r="H20" i="5"/>
  <c r="R19" i="5"/>
  <c r="V19" i="5" s="1"/>
  <c r="L19" i="5"/>
  <c r="K19" i="5"/>
  <c r="R18" i="5"/>
  <c r="I18" i="5"/>
  <c r="H18" i="5"/>
  <c r="E16" i="5"/>
  <c r="H49" i="5" s="1"/>
  <c r="P11" i="5"/>
  <c r="P1" i="5"/>
  <c r="P8" i="5" s="1"/>
  <c r="Q50" i="4"/>
  <c r="G50" i="4"/>
  <c r="F50" i="4"/>
  <c r="L49" i="4"/>
  <c r="K49" i="4"/>
  <c r="M49" i="4" s="1"/>
  <c r="L48" i="4"/>
  <c r="K48" i="4"/>
  <c r="H48" i="4"/>
  <c r="L47" i="4"/>
  <c r="K47" i="4"/>
  <c r="L46" i="4"/>
  <c r="K46" i="4"/>
  <c r="H46" i="4"/>
  <c r="L45" i="4"/>
  <c r="K45" i="4"/>
  <c r="M45" i="4" s="1"/>
  <c r="L44" i="4"/>
  <c r="K44" i="4"/>
  <c r="H44" i="4"/>
  <c r="L43" i="4"/>
  <c r="K43" i="4"/>
  <c r="M43" i="4" s="1"/>
  <c r="L42" i="4"/>
  <c r="K42" i="4"/>
  <c r="H42" i="4"/>
  <c r="L41" i="4"/>
  <c r="K41" i="4"/>
  <c r="M41" i="4" s="1"/>
  <c r="L40" i="4"/>
  <c r="K40" i="4"/>
  <c r="H40" i="4"/>
  <c r="L39" i="4"/>
  <c r="K39" i="4"/>
  <c r="L38" i="4"/>
  <c r="K38" i="4"/>
  <c r="H38" i="4"/>
  <c r="L37" i="4"/>
  <c r="K37" i="4"/>
  <c r="M37" i="4" s="1"/>
  <c r="L36" i="4"/>
  <c r="K36" i="4"/>
  <c r="H36" i="4"/>
  <c r="L35" i="4"/>
  <c r="K35" i="4"/>
  <c r="M35" i="4" s="1"/>
  <c r="L34" i="4"/>
  <c r="K34" i="4"/>
  <c r="H34" i="4"/>
  <c r="L33" i="4"/>
  <c r="K33" i="4"/>
  <c r="M33" i="4" s="1"/>
  <c r="L32" i="4"/>
  <c r="K32" i="4"/>
  <c r="H32" i="4"/>
  <c r="L31" i="4"/>
  <c r="K31" i="4"/>
  <c r="L30" i="4"/>
  <c r="K30" i="4"/>
  <c r="H30" i="4"/>
  <c r="L29" i="4"/>
  <c r="K29" i="4"/>
  <c r="M29" i="4" s="1"/>
  <c r="L28" i="4"/>
  <c r="K28" i="4"/>
  <c r="H28" i="4"/>
  <c r="L27" i="4"/>
  <c r="K27" i="4"/>
  <c r="M27" i="4" s="1"/>
  <c r="L26" i="4"/>
  <c r="K26" i="4"/>
  <c r="H26" i="4"/>
  <c r="L25" i="4"/>
  <c r="K25" i="4"/>
  <c r="M25" i="4" s="1"/>
  <c r="L24" i="4"/>
  <c r="K24" i="4"/>
  <c r="H24" i="4"/>
  <c r="L23" i="4"/>
  <c r="K23" i="4"/>
  <c r="L22" i="4"/>
  <c r="K22" i="4"/>
  <c r="H22" i="4"/>
  <c r="L21" i="4"/>
  <c r="K21" i="4"/>
  <c r="M21" i="4" s="1"/>
  <c r="L20" i="4"/>
  <c r="K20" i="4"/>
  <c r="H20" i="4"/>
  <c r="L19" i="4"/>
  <c r="K19" i="4"/>
  <c r="M19" i="4" s="1"/>
  <c r="R18" i="4"/>
  <c r="R48" i="4" s="1"/>
  <c r="I18" i="4"/>
  <c r="H18" i="4"/>
  <c r="E16" i="4"/>
  <c r="H49" i="4" s="1"/>
  <c r="P11" i="4"/>
  <c r="P1" i="4"/>
  <c r="P8" i="4" s="1"/>
  <c r="Q50" i="3"/>
  <c r="G50" i="3"/>
  <c r="F50" i="3"/>
  <c r="L49" i="3"/>
  <c r="K49" i="3"/>
  <c r="M49" i="3" s="1"/>
  <c r="I49" i="3"/>
  <c r="T49" i="3" s="1"/>
  <c r="S49" i="3" s="1"/>
  <c r="L48" i="3"/>
  <c r="K48" i="3"/>
  <c r="L47" i="3"/>
  <c r="K47" i="3"/>
  <c r="M47" i="3" s="1"/>
  <c r="R46" i="3"/>
  <c r="L46" i="3"/>
  <c r="K46" i="3"/>
  <c r="L45" i="3"/>
  <c r="K45" i="3"/>
  <c r="M45" i="3" s="1"/>
  <c r="I45" i="3"/>
  <c r="T45" i="3" s="1"/>
  <c r="S45" i="3" s="1"/>
  <c r="L44" i="3"/>
  <c r="K44" i="3"/>
  <c r="L43" i="3"/>
  <c r="K43" i="3"/>
  <c r="R42" i="3"/>
  <c r="V42" i="3" s="1"/>
  <c r="M42" i="3"/>
  <c r="L42" i="3"/>
  <c r="K42" i="3"/>
  <c r="I42" i="3"/>
  <c r="T42" i="3" s="1"/>
  <c r="S42" i="3" s="1"/>
  <c r="H42" i="3"/>
  <c r="L41" i="3"/>
  <c r="K41" i="3"/>
  <c r="R40" i="3"/>
  <c r="V40" i="3" s="1"/>
  <c r="M40" i="3"/>
  <c r="L40" i="3"/>
  <c r="K40" i="3"/>
  <c r="I40" i="3"/>
  <c r="T40" i="3" s="1"/>
  <c r="S40" i="3" s="1"/>
  <c r="H40" i="3"/>
  <c r="L39" i="3"/>
  <c r="K39" i="3"/>
  <c r="R38" i="3"/>
  <c r="V38" i="3" s="1"/>
  <c r="M38" i="3"/>
  <c r="L38" i="3"/>
  <c r="K38" i="3"/>
  <c r="I38" i="3"/>
  <c r="T38" i="3" s="1"/>
  <c r="S38" i="3" s="1"/>
  <c r="H38" i="3"/>
  <c r="L37" i="3"/>
  <c r="K37" i="3"/>
  <c r="R36" i="3"/>
  <c r="V36" i="3" s="1"/>
  <c r="M36" i="3"/>
  <c r="L36" i="3"/>
  <c r="K36" i="3"/>
  <c r="I36" i="3"/>
  <c r="T36" i="3" s="1"/>
  <c r="S36" i="3" s="1"/>
  <c r="H36" i="3"/>
  <c r="L35" i="3"/>
  <c r="K35" i="3"/>
  <c r="R34" i="3"/>
  <c r="V34" i="3" s="1"/>
  <c r="M34" i="3"/>
  <c r="L34" i="3"/>
  <c r="K34" i="3"/>
  <c r="I34" i="3"/>
  <c r="T34" i="3" s="1"/>
  <c r="S34" i="3" s="1"/>
  <c r="H34" i="3"/>
  <c r="L33" i="3"/>
  <c r="K33" i="3"/>
  <c r="R32" i="3"/>
  <c r="V32" i="3" s="1"/>
  <c r="M32" i="3"/>
  <c r="L32" i="3"/>
  <c r="K32" i="3"/>
  <c r="I32" i="3"/>
  <c r="T32" i="3" s="1"/>
  <c r="S32" i="3" s="1"/>
  <c r="H32" i="3"/>
  <c r="L31" i="3"/>
  <c r="K31" i="3"/>
  <c r="R30" i="3"/>
  <c r="V30" i="3" s="1"/>
  <c r="M30" i="3"/>
  <c r="L30" i="3"/>
  <c r="K30" i="3"/>
  <c r="I30" i="3"/>
  <c r="T30" i="3" s="1"/>
  <c r="S30" i="3" s="1"/>
  <c r="H30" i="3"/>
  <c r="L29" i="3"/>
  <c r="K29" i="3"/>
  <c r="R28" i="3"/>
  <c r="V28" i="3" s="1"/>
  <c r="M28" i="3"/>
  <c r="L28" i="3"/>
  <c r="K28" i="3"/>
  <c r="I28" i="3"/>
  <c r="T28" i="3" s="1"/>
  <c r="S28" i="3" s="1"/>
  <c r="H28" i="3"/>
  <c r="L27" i="3"/>
  <c r="K27" i="3"/>
  <c r="R26" i="3"/>
  <c r="V26" i="3" s="1"/>
  <c r="M26" i="3"/>
  <c r="L26" i="3"/>
  <c r="K26" i="3"/>
  <c r="I26" i="3"/>
  <c r="T26" i="3" s="1"/>
  <c r="S26" i="3" s="1"/>
  <c r="H26" i="3"/>
  <c r="L25" i="3"/>
  <c r="K25" i="3"/>
  <c r="R24" i="3"/>
  <c r="V24" i="3" s="1"/>
  <c r="M24" i="3"/>
  <c r="L24" i="3"/>
  <c r="K24" i="3"/>
  <c r="I24" i="3"/>
  <c r="T24" i="3" s="1"/>
  <c r="S24" i="3" s="1"/>
  <c r="H24" i="3"/>
  <c r="L23" i="3"/>
  <c r="K23" i="3"/>
  <c r="R22" i="3"/>
  <c r="V22" i="3" s="1"/>
  <c r="M22" i="3"/>
  <c r="L22" i="3"/>
  <c r="K22" i="3"/>
  <c r="I22" i="3"/>
  <c r="T22" i="3" s="1"/>
  <c r="S22" i="3" s="1"/>
  <c r="H22" i="3"/>
  <c r="L21" i="3"/>
  <c r="K21" i="3"/>
  <c r="R20" i="3"/>
  <c r="V20" i="3" s="1"/>
  <c r="M20" i="3"/>
  <c r="L20" i="3"/>
  <c r="K20" i="3"/>
  <c r="I20" i="3"/>
  <c r="T20" i="3" s="1"/>
  <c r="S20" i="3" s="1"/>
  <c r="H20" i="3"/>
  <c r="L19" i="3"/>
  <c r="K19" i="3"/>
  <c r="R18" i="3"/>
  <c r="R44" i="3" s="1"/>
  <c r="I18" i="3"/>
  <c r="H18" i="3"/>
  <c r="E16" i="3"/>
  <c r="P11" i="3"/>
  <c r="P8" i="3"/>
  <c r="P1" i="3"/>
  <c r="Q50" i="2"/>
  <c r="L50" i="2"/>
  <c r="K50" i="2"/>
  <c r="G50" i="2"/>
  <c r="F50" i="2"/>
  <c r="L49" i="2"/>
  <c r="K49" i="2"/>
  <c r="M49" i="2" s="1"/>
  <c r="M48" i="2"/>
  <c r="L48" i="2"/>
  <c r="K48" i="2"/>
  <c r="H48" i="2"/>
  <c r="L47" i="2"/>
  <c r="K47" i="2"/>
  <c r="M47" i="2" s="1"/>
  <c r="M46" i="2"/>
  <c r="L46" i="2"/>
  <c r="K46" i="2"/>
  <c r="H46" i="2"/>
  <c r="L45" i="2"/>
  <c r="K45" i="2"/>
  <c r="M45" i="2" s="1"/>
  <c r="M44" i="2"/>
  <c r="L44" i="2"/>
  <c r="K44" i="2"/>
  <c r="H44" i="2"/>
  <c r="L43" i="2"/>
  <c r="K43" i="2"/>
  <c r="M43" i="2" s="1"/>
  <c r="M42" i="2"/>
  <c r="L42" i="2"/>
  <c r="K42" i="2"/>
  <c r="H42" i="2"/>
  <c r="L41" i="2"/>
  <c r="K41" i="2"/>
  <c r="M41" i="2" s="1"/>
  <c r="M40" i="2"/>
  <c r="L40" i="2"/>
  <c r="K40" i="2"/>
  <c r="H40" i="2"/>
  <c r="L39" i="2"/>
  <c r="K39" i="2"/>
  <c r="M39" i="2" s="1"/>
  <c r="M38" i="2"/>
  <c r="L38" i="2"/>
  <c r="K38" i="2"/>
  <c r="H38" i="2"/>
  <c r="L37" i="2"/>
  <c r="K37" i="2"/>
  <c r="M37" i="2" s="1"/>
  <c r="M36" i="2"/>
  <c r="L36" i="2"/>
  <c r="K36" i="2"/>
  <c r="H36" i="2"/>
  <c r="L35" i="2"/>
  <c r="K35" i="2"/>
  <c r="M35" i="2" s="1"/>
  <c r="M34" i="2"/>
  <c r="L34" i="2"/>
  <c r="K34" i="2"/>
  <c r="H34" i="2"/>
  <c r="L33" i="2"/>
  <c r="K33" i="2"/>
  <c r="M33" i="2" s="1"/>
  <c r="M32" i="2"/>
  <c r="L32" i="2"/>
  <c r="K32" i="2"/>
  <c r="H32" i="2"/>
  <c r="L31" i="2"/>
  <c r="K31" i="2"/>
  <c r="M31" i="2" s="1"/>
  <c r="M30" i="2"/>
  <c r="L30" i="2"/>
  <c r="K30" i="2"/>
  <c r="H30" i="2"/>
  <c r="L29" i="2"/>
  <c r="K29" i="2"/>
  <c r="M29" i="2" s="1"/>
  <c r="M28" i="2"/>
  <c r="L28" i="2"/>
  <c r="K28" i="2"/>
  <c r="H28" i="2"/>
  <c r="L27" i="2"/>
  <c r="K27" i="2"/>
  <c r="M27" i="2" s="1"/>
  <c r="M26" i="2"/>
  <c r="L26" i="2"/>
  <c r="K26" i="2"/>
  <c r="H26" i="2"/>
  <c r="L25" i="2"/>
  <c r="K25" i="2"/>
  <c r="M25" i="2" s="1"/>
  <c r="M24" i="2"/>
  <c r="L24" i="2"/>
  <c r="K24" i="2"/>
  <c r="H24" i="2"/>
  <c r="L23" i="2"/>
  <c r="K23" i="2"/>
  <c r="M23" i="2" s="1"/>
  <c r="M22" i="2"/>
  <c r="L22" i="2"/>
  <c r="K22" i="2"/>
  <c r="H22" i="2"/>
  <c r="L21" i="2"/>
  <c r="K21" i="2"/>
  <c r="M21" i="2" s="1"/>
  <c r="M20" i="2"/>
  <c r="L20" i="2"/>
  <c r="K20" i="2"/>
  <c r="H20" i="2"/>
  <c r="L19" i="2"/>
  <c r="K19" i="2"/>
  <c r="M19" i="2" s="1"/>
  <c r="M50" i="2" s="1"/>
  <c r="R18" i="2"/>
  <c r="I18" i="2"/>
  <c r="H18" i="2"/>
  <c r="E16" i="2"/>
  <c r="H45" i="2" s="1"/>
  <c r="P11" i="2"/>
  <c r="P8" i="2"/>
  <c r="P3" i="2"/>
  <c r="P1" i="2"/>
  <c r="V36" i="5" l="1"/>
  <c r="T38" i="11"/>
  <c r="S38" i="11" s="1"/>
  <c r="T19" i="11"/>
  <c r="I49" i="2"/>
  <c r="T49" i="2" s="1"/>
  <c r="S49" i="2" s="1"/>
  <c r="I47" i="2"/>
  <c r="T47" i="2" s="1"/>
  <c r="S47" i="2" s="1"/>
  <c r="I45" i="2"/>
  <c r="T45" i="2" s="1"/>
  <c r="S45" i="2" s="1"/>
  <c r="I43" i="2"/>
  <c r="T43" i="2" s="1"/>
  <c r="S43" i="2" s="1"/>
  <c r="I41" i="2"/>
  <c r="T41" i="2" s="1"/>
  <c r="S41" i="2" s="1"/>
  <c r="I39" i="2"/>
  <c r="T39" i="2" s="1"/>
  <c r="S39" i="2" s="1"/>
  <c r="I37" i="2"/>
  <c r="T37" i="2" s="1"/>
  <c r="S37" i="2" s="1"/>
  <c r="I35" i="2"/>
  <c r="T35" i="2" s="1"/>
  <c r="S35" i="2" s="1"/>
  <c r="I33" i="2"/>
  <c r="T33" i="2" s="1"/>
  <c r="S33" i="2" s="1"/>
  <c r="I31" i="2"/>
  <c r="T31" i="2" s="1"/>
  <c r="S31" i="2" s="1"/>
  <c r="I29" i="2"/>
  <c r="T29" i="2" s="1"/>
  <c r="S29" i="2" s="1"/>
  <c r="I27" i="2"/>
  <c r="T27" i="2" s="1"/>
  <c r="S27" i="2" s="1"/>
  <c r="I25" i="2"/>
  <c r="T25" i="2" s="1"/>
  <c r="S25" i="2" s="1"/>
  <c r="I23" i="2"/>
  <c r="T23" i="2" s="1"/>
  <c r="S23" i="2" s="1"/>
  <c r="I21" i="2"/>
  <c r="T21" i="2" s="1"/>
  <c r="S21" i="2" s="1"/>
  <c r="I19" i="2"/>
  <c r="I48" i="2"/>
  <c r="T48" i="2" s="1"/>
  <c r="S48" i="2" s="1"/>
  <c r="I46" i="2"/>
  <c r="T46" i="2" s="1"/>
  <c r="S46" i="2" s="1"/>
  <c r="I44" i="2"/>
  <c r="T44" i="2" s="1"/>
  <c r="S44" i="2" s="1"/>
  <c r="I42" i="2"/>
  <c r="T42" i="2" s="1"/>
  <c r="S42" i="2" s="1"/>
  <c r="I40" i="2"/>
  <c r="T40" i="2" s="1"/>
  <c r="S40" i="2" s="1"/>
  <c r="I38" i="2"/>
  <c r="T38" i="2" s="1"/>
  <c r="S38" i="2" s="1"/>
  <c r="I36" i="2"/>
  <c r="T36" i="2" s="1"/>
  <c r="S36" i="2" s="1"/>
  <c r="I34" i="2"/>
  <c r="T34" i="2" s="1"/>
  <c r="S34" i="2" s="1"/>
  <c r="I32" i="2"/>
  <c r="T32" i="2" s="1"/>
  <c r="S32" i="2" s="1"/>
  <c r="I30" i="2"/>
  <c r="T30" i="2" s="1"/>
  <c r="S30" i="2" s="1"/>
  <c r="I28" i="2"/>
  <c r="T28" i="2" s="1"/>
  <c r="S28" i="2" s="1"/>
  <c r="I26" i="2"/>
  <c r="T26" i="2" s="1"/>
  <c r="S26" i="2" s="1"/>
  <c r="I24" i="2"/>
  <c r="T24" i="2" s="1"/>
  <c r="S24" i="2" s="1"/>
  <c r="I22" i="2"/>
  <c r="T22" i="2" s="1"/>
  <c r="S22" i="2" s="1"/>
  <c r="I20" i="2"/>
  <c r="T20" i="2" s="1"/>
  <c r="S20" i="2" s="1"/>
  <c r="T24" i="7"/>
  <c r="S24" i="7" s="1"/>
  <c r="U22" i="4"/>
  <c r="V44" i="5"/>
  <c r="U28" i="9"/>
  <c r="U44" i="9"/>
  <c r="V39" i="12"/>
  <c r="L50" i="3"/>
  <c r="V21" i="3"/>
  <c r="U23" i="4"/>
  <c r="M46" i="4"/>
  <c r="V46" i="4"/>
  <c r="M20" i="8"/>
  <c r="M36" i="8"/>
  <c r="M44" i="8"/>
  <c r="K50" i="8"/>
  <c r="R19" i="10"/>
  <c r="R31" i="10"/>
  <c r="R33" i="10"/>
  <c r="V33" i="10" s="1"/>
  <c r="R35" i="10"/>
  <c r="U23" i="13"/>
  <c r="V23" i="13"/>
  <c r="R49" i="2"/>
  <c r="R47" i="2"/>
  <c r="R45" i="2"/>
  <c r="R43" i="2"/>
  <c r="V43" i="2" s="1"/>
  <c r="R41" i="2"/>
  <c r="R39" i="2"/>
  <c r="R37" i="2"/>
  <c r="R35" i="2"/>
  <c r="V35" i="2" s="1"/>
  <c r="R33" i="2"/>
  <c r="R31" i="2"/>
  <c r="R29" i="2"/>
  <c r="R27" i="2"/>
  <c r="V27" i="2" s="1"/>
  <c r="R25" i="2"/>
  <c r="R23" i="2"/>
  <c r="R21" i="2"/>
  <c r="R19" i="2"/>
  <c r="V19" i="2" s="1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U20" i="3"/>
  <c r="U22" i="3"/>
  <c r="U24" i="3"/>
  <c r="U26" i="3"/>
  <c r="U28" i="3"/>
  <c r="U30" i="3"/>
  <c r="U32" i="3"/>
  <c r="U34" i="3"/>
  <c r="U36" i="3"/>
  <c r="U38" i="3"/>
  <c r="U40" i="3"/>
  <c r="U42" i="3"/>
  <c r="V44" i="3"/>
  <c r="I46" i="3"/>
  <c r="M24" i="4"/>
  <c r="U25" i="4"/>
  <c r="M32" i="4"/>
  <c r="M40" i="4"/>
  <c r="V48" i="4"/>
  <c r="M48" i="4"/>
  <c r="R44" i="5"/>
  <c r="R42" i="5"/>
  <c r="R40" i="5"/>
  <c r="U40" i="5" s="1"/>
  <c r="R38" i="5"/>
  <c r="R36" i="5"/>
  <c r="R34" i="5"/>
  <c r="R32" i="5"/>
  <c r="V32" i="5" s="1"/>
  <c r="R26" i="5"/>
  <c r="R24" i="5"/>
  <c r="V24" i="5" s="1"/>
  <c r="R22" i="5"/>
  <c r="R48" i="5"/>
  <c r="U48" i="5" s="1"/>
  <c r="R46" i="5"/>
  <c r="R30" i="5"/>
  <c r="R28" i="5"/>
  <c r="V28" i="5" s="1"/>
  <c r="R20" i="5"/>
  <c r="R50" i="5" s="1"/>
  <c r="M20" i="5"/>
  <c r="M24" i="5"/>
  <c r="U25" i="5"/>
  <c r="M28" i="5"/>
  <c r="M32" i="5"/>
  <c r="U33" i="5"/>
  <c r="M36" i="5"/>
  <c r="M40" i="5"/>
  <c r="U41" i="5"/>
  <c r="M44" i="5"/>
  <c r="M48" i="5"/>
  <c r="U49" i="5"/>
  <c r="M19" i="7"/>
  <c r="K50" i="7"/>
  <c r="I22" i="7"/>
  <c r="I25" i="7"/>
  <c r="T25" i="7" s="1"/>
  <c r="S25" i="7" s="1"/>
  <c r="I30" i="7"/>
  <c r="I33" i="7"/>
  <c r="T33" i="7" s="1"/>
  <c r="S33" i="7" s="1"/>
  <c r="I38" i="7"/>
  <c r="I41" i="7"/>
  <c r="T41" i="7" s="1"/>
  <c r="S41" i="7" s="1"/>
  <c r="I46" i="7"/>
  <c r="I49" i="7"/>
  <c r="T49" i="7" s="1"/>
  <c r="S49" i="7" s="1"/>
  <c r="V22" i="8"/>
  <c r="M22" i="8"/>
  <c r="M30" i="8"/>
  <c r="M38" i="8"/>
  <c r="U39" i="8"/>
  <c r="M46" i="8"/>
  <c r="I49" i="9"/>
  <c r="T49" i="9" s="1"/>
  <c r="S49" i="9" s="1"/>
  <c r="I48" i="9"/>
  <c r="I47" i="9"/>
  <c r="I46" i="9"/>
  <c r="T46" i="9" s="1"/>
  <c r="S46" i="9" s="1"/>
  <c r="I45" i="9"/>
  <c r="T45" i="9" s="1"/>
  <c r="S45" i="9" s="1"/>
  <c r="I44" i="9"/>
  <c r="I43" i="9"/>
  <c r="I42" i="9"/>
  <c r="T42" i="9" s="1"/>
  <c r="S42" i="9" s="1"/>
  <c r="I41" i="9"/>
  <c r="T41" i="9" s="1"/>
  <c r="S41" i="9" s="1"/>
  <c r="I40" i="9"/>
  <c r="I39" i="9"/>
  <c r="I38" i="9"/>
  <c r="T38" i="9" s="1"/>
  <c r="S38" i="9" s="1"/>
  <c r="I37" i="9"/>
  <c r="T37" i="9" s="1"/>
  <c r="S37" i="9" s="1"/>
  <c r="I36" i="9"/>
  <c r="I35" i="9"/>
  <c r="I34" i="9"/>
  <c r="T34" i="9" s="1"/>
  <c r="S34" i="9" s="1"/>
  <c r="I33" i="9"/>
  <c r="T33" i="9" s="1"/>
  <c r="S33" i="9" s="1"/>
  <c r="I32" i="9"/>
  <c r="I31" i="9"/>
  <c r="I30" i="9"/>
  <c r="T30" i="9" s="1"/>
  <c r="S30" i="9" s="1"/>
  <c r="I29" i="9"/>
  <c r="T29" i="9" s="1"/>
  <c r="S29" i="9" s="1"/>
  <c r="I28" i="9"/>
  <c r="I27" i="9"/>
  <c r="I26" i="9"/>
  <c r="T26" i="9" s="1"/>
  <c r="S26" i="9" s="1"/>
  <c r="I25" i="9"/>
  <c r="T25" i="9" s="1"/>
  <c r="S25" i="9" s="1"/>
  <c r="I24" i="9"/>
  <c r="I23" i="9"/>
  <c r="I22" i="9"/>
  <c r="T22" i="9" s="1"/>
  <c r="S22" i="9" s="1"/>
  <c r="I21" i="9"/>
  <c r="T21" i="9" s="1"/>
  <c r="S21" i="9" s="1"/>
  <c r="I20" i="9"/>
  <c r="I19" i="9"/>
  <c r="I50" i="10"/>
  <c r="P2" i="10" s="1"/>
  <c r="T19" i="10"/>
  <c r="U24" i="10"/>
  <c r="U32" i="10"/>
  <c r="U40" i="10"/>
  <c r="U48" i="10"/>
  <c r="I30" i="11"/>
  <c r="I34" i="11"/>
  <c r="I40" i="11"/>
  <c r="I43" i="11"/>
  <c r="T43" i="11" s="1"/>
  <c r="S43" i="11" s="1"/>
  <c r="L50" i="12"/>
  <c r="M22" i="12"/>
  <c r="M26" i="12"/>
  <c r="V30" i="12"/>
  <c r="M30" i="12"/>
  <c r="M34" i="12"/>
  <c r="U35" i="12"/>
  <c r="M38" i="12"/>
  <c r="M42" i="12"/>
  <c r="M46" i="12"/>
  <c r="V47" i="12"/>
  <c r="U27" i="13"/>
  <c r="V27" i="13"/>
  <c r="M28" i="13"/>
  <c r="U31" i="13"/>
  <c r="M32" i="13"/>
  <c r="V46" i="13"/>
  <c r="V47" i="13"/>
  <c r="M48" i="13"/>
  <c r="M28" i="14"/>
  <c r="M44" i="14"/>
  <c r="T19" i="15"/>
  <c r="R41" i="16"/>
  <c r="V44" i="21"/>
  <c r="M44" i="21"/>
  <c r="M19" i="23"/>
  <c r="K50" i="23"/>
  <c r="U41" i="3"/>
  <c r="I49" i="8"/>
  <c r="T49" i="8" s="1"/>
  <c r="S49" i="8" s="1"/>
  <c r="I48" i="8"/>
  <c r="T48" i="8" s="1"/>
  <c r="S48" i="8" s="1"/>
  <c r="I47" i="8"/>
  <c r="T47" i="8" s="1"/>
  <c r="S47" i="8" s="1"/>
  <c r="I46" i="8"/>
  <c r="T46" i="8" s="1"/>
  <c r="S46" i="8" s="1"/>
  <c r="I45" i="8"/>
  <c r="I44" i="8"/>
  <c r="T44" i="8" s="1"/>
  <c r="S44" i="8" s="1"/>
  <c r="I43" i="8"/>
  <c r="T43" i="8" s="1"/>
  <c r="S43" i="8" s="1"/>
  <c r="I42" i="8"/>
  <c r="I41" i="8"/>
  <c r="T41" i="8" s="1"/>
  <c r="S41" i="8" s="1"/>
  <c r="I40" i="8"/>
  <c r="T40" i="8" s="1"/>
  <c r="S40" i="8" s="1"/>
  <c r="I39" i="8"/>
  <c r="T39" i="8" s="1"/>
  <c r="S39" i="8" s="1"/>
  <c r="I38" i="8"/>
  <c r="T38" i="8" s="1"/>
  <c r="S38" i="8" s="1"/>
  <c r="I37" i="8"/>
  <c r="I36" i="8"/>
  <c r="T36" i="8" s="1"/>
  <c r="S36" i="8" s="1"/>
  <c r="I35" i="8"/>
  <c r="T35" i="8" s="1"/>
  <c r="S35" i="8" s="1"/>
  <c r="I34" i="8"/>
  <c r="I33" i="8"/>
  <c r="T33" i="8" s="1"/>
  <c r="S33" i="8" s="1"/>
  <c r="I32" i="8"/>
  <c r="T32" i="8" s="1"/>
  <c r="S32" i="8" s="1"/>
  <c r="I31" i="8"/>
  <c r="T31" i="8" s="1"/>
  <c r="S31" i="8" s="1"/>
  <c r="I30" i="8"/>
  <c r="I29" i="8"/>
  <c r="I28" i="8"/>
  <c r="T28" i="8" s="1"/>
  <c r="S28" i="8" s="1"/>
  <c r="I27" i="8"/>
  <c r="T27" i="8" s="1"/>
  <c r="S27" i="8" s="1"/>
  <c r="I26" i="8"/>
  <c r="I25" i="8"/>
  <c r="T25" i="8" s="1"/>
  <c r="S25" i="8" s="1"/>
  <c r="I24" i="8"/>
  <c r="T24" i="8" s="1"/>
  <c r="S24" i="8" s="1"/>
  <c r="I23" i="8"/>
  <c r="T23" i="8" s="1"/>
  <c r="S23" i="8" s="1"/>
  <c r="I22" i="8"/>
  <c r="T22" i="8" s="1"/>
  <c r="S22" i="8" s="1"/>
  <c r="I21" i="8"/>
  <c r="I20" i="8"/>
  <c r="T20" i="8" s="1"/>
  <c r="S20" i="8" s="1"/>
  <c r="I19" i="8"/>
  <c r="L50" i="9"/>
  <c r="R25" i="10"/>
  <c r="R27" i="10"/>
  <c r="U27" i="10" s="1"/>
  <c r="R37" i="10"/>
  <c r="R39" i="10"/>
  <c r="R43" i="10"/>
  <c r="R45" i="10"/>
  <c r="V45" i="10" s="1"/>
  <c r="R47" i="10"/>
  <c r="R49" i="10"/>
  <c r="V22" i="13"/>
  <c r="U30" i="26"/>
  <c r="V30" i="26"/>
  <c r="L50" i="4"/>
  <c r="M26" i="4"/>
  <c r="U27" i="4"/>
  <c r="M34" i="4"/>
  <c r="U35" i="4"/>
  <c r="M42" i="4"/>
  <c r="U43" i="4"/>
  <c r="R21" i="5"/>
  <c r="U21" i="5" s="1"/>
  <c r="U24" i="5"/>
  <c r="R25" i="5"/>
  <c r="U28" i="5"/>
  <c r="R29" i="5"/>
  <c r="U29" i="5" s="1"/>
  <c r="R33" i="5"/>
  <c r="U36" i="5"/>
  <c r="R37" i="5"/>
  <c r="U37" i="5" s="1"/>
  <c r="R41" i="5"/>
  <c r="U44" i="5"/>
  <c r="R45" i="5"/>
  <c r="U45" i="5" s="1"/>
  <c r="R49" i="5"/>
  <c r="T20" i="6"/>
  <c r="S20" i="6" s="1"/>
  <c r="T22" i="6"/>
  <c r="S22" i="6" s="1"/>
  <c r="T24" i="6"/>
  <c r="S24" i="6" s="1"/>
  <c r="T26" i="6"/>
  <c r="S26" i="6" s="1"/>
  <c r="T28" i="6"/>
  <c r="S28" i="6" s="1"/>
  <c r="T30" i="6"/>
  <c r="S30" i="6" s="1"/>
  <c r="T32" i="6"/>
  <c r="S32" i="6" s="1"/>
  <c r="T34" i="6"/>
  <c r="S34" i="6" s="1"/>
  <c r="T36" i="6"/>
  <c r="S36" i="6" s="1"/>
  <c r="T38" i="6"/>
  <c r="S38" i="6" s="1"/>
  <c r="T40" i="6"/>
  <c r="S40" i="6" s="1"/>
  <c r="T42" i="6"/>
  <c r="S42" i="6" s="1"/>
  <c r="T44" i="6"/>
  <c r="S44" i="6" s="1"/>
  <c r="T46" i="6"/>
  <c r="S46" i="6" s="1"/>
  <c r="T48" i="6"/>
  <c r="S48" i="6" s="1"/>
  <c r="I20" i="7"/>
  <c r="I50" i="7" s="1"/>
  <c r="P2" i="7" s="1"/>
  <c r="I23" i="7"/>
  <c r="T23" i="7" s="1"/>
  <c r="S23" i="7" s="1"/>
  <c r="I28" i="7"/>
  <c r="T28" i="7" s="1"/>
  <c r="S28" i="7" s="1"/>
  <c r="I31" i="7"/>
  <c r="T31" i="7" s="1"/>
  <c r="S31" i="7" s="1"/>
  <c r="I36" i="7"/>
  <c r="I39" i="7"/>
  <c r="T39" i="7" s="1"/>
  <c r="S39" i="7" s="1"/>
  <c r="I44" i="7"/>
  <c r="T44" i="7" s="1"/>
  <c r="S44" i="7" s="1"/>
  <c r="I47" i="7"/>
  <c r="T47" i="7" s="1"/>
  <c r="S47" i="7" s="1"/>
  <c r="V24" i="8"/>
  <c r="M24" i="8"/>
  <c r="V32" i="8"/>
  <c r="M32" i="8"/>
  <c r="V40" i="8"/>
  <c r="M40" i="8"/>
  <c r="V48" i="8"/>
  <c r="M48" i="8"/>
  <c r="R48" i="9"/>
  <c r="V48" i="9" s="1"/>
  <c r="R46" i="9"/>
  <c r="R44" i="9"/>
  <c r="V44" i="9" s="1"/>
  <c r="R42" i="9"/>
  <c r="R40" i="9"/>
  <c r="V40" i="9" s="1"/>
  <c r="R38" i="9"/>
  <c r="R36" i="9"/>
  <c r="V36" i="9" s="1"/>
  <c r="R34" i="9"/>
  <c r="R32" i="9"/>
  <c r="V32" i="9" s="1"/>
  <c r="R30" i="9"/>
  <c r="R28" i="9"/>
  <c r="V28" i="9" s="1"/>
  <c r="R26" i="9"/>
  <c r="R24" i="9"/>
  <c r="V24" i="9" s="1"/>
  <c r="R22" i="9"/>
  <c r="R20" i="9"/>
  <c r="V20" i="9" s="1"/>
  <c r="V19" i="9"/>
  <c r="M20" i="9"/>
  <c r="U21" i="9"/>
  <c r="V23" i="9"/>
  <c r="M24" i="9"/>
  <c r="V27" i="9"/>
  <c r="M28" i="9"/>
  <c r="V31" i="9"/>
  <c r="M32" i="9"/>
  <c r="V35" i="9"/>
  <c r="M36" i="9"/>
  <c r="U37" i="9"/>
  <c r="V39" i="9"/>
  <c r="M40" i="9"/>
  <c r="V43" i="9"/>
  <c r="M44" i="9"/>
  <c r="V47" i="9"/>
  <c r="M48" i="9"/>
  <c r="I47" i="11"/>
  <c r="T47" i="11" s="1"/>
  <c r="S47" i="11" s="1"/>
  <c r="I44" i="11"/>
  <c r="I39" i="11"/>
  <c r="T39" i="11" s="1"/>
  <c r="S39" i="11" s="1"/>
  <c r="I36" i="11"/>
  <c r="I31" i="11"/>
  <c r="T31" i="11" s="1"/>
  <c r="S31" i="11" s="1"/>
  <c r="I28" i="11"/>
  <c r="I23" i="11"/>
  <c r="T23" i="11" s="1"/>
  <c r="S23" i="11" s="1"/>
  <c r="M19" i="11"/>
  <c r="K50" i="11"/>
  <c r="I22" i="11"/>
  <c r="I26" i="11"/>
  <c r="T26" i="11" s="1"/>
  <c r="S26" i="11" s="1"/>
  <c r="I32" i="11"/>
  <c r="I35" i="11"/>
  <c r="T35" i="11" s="1"/>
  <c r="S35" i="11" s="1"/>
  <c r="I41" i="11"/>
  <c r="T41" i="11" s="1"/>
  <c r="S41" i="11" s="1"/>
  <c r="I45" i="11"/>
  <c r="T45" i="11" s="1"/>
  <c r="S45" i="11" s="1"/>
  <c r="I49" i="12"/>
  <c r="T49" i="12" s="1"/>
  <c r="S49" i="12" s="1"/>
  <c r="I48" i="12"/>
  <c r="I47" i="12"/>
  <c r="I46" i="12"/>
  <c r="T46" i="12" s="1"/>
  <c r="S46" i="12" s="1"/>
  <c r="I45" i="12"/>
  <c r="T45" i="12" s="1"/>
  <c r="S45" i="12" s="1"/>
  <c r="I44" i="12"/>
  <c r="I43" i="12"/>
  <c r="I42" i="12"/>
  <c r="T42" i="12" s="1"/>
  <c r="S42" i="12" s="1"/>
  <c r="I41" i="12"/>
  <c r="T41" i="12" s="1"/>
  <c r="S41" i="12" s="1"/>
  <c r="I40" i="12"/>
  <c r="I39" i="12"/>
  <c r="I38" i="12"/>
  <c r="T38" i="12" s="1"/>
  <c r="S38" i="12" s="1"/>
  <c r="I37" i="12"/>
  <c r="T37" i="12" s="1"/>
  <c r="S37" i="12" s="1"/>
  <c r="I36" i="12"/>
  <c r="I35" i="12"/>
  <c r="I34" i="12"/>
  <c r="T34" i="12" s="1"/>
  <c r="S34" i="12" s="1"/>
  <c r="I33" i="12"/>
  <c r="T33" i="12" s="1"/>
  <c r="S33" i="12" s="1"/>
  <c r="I32" i="12"/>
  <c r="I31" i="12"/>
  <c r="I30" i="12"/>
  <c r="T30" i="12" s="1"/>
  <c r="S30" i="12" s="1"/>
  <c r="I29" i="12"/>
  <c r="T29" i="12" s="1"/>
  <c r="S29" i="12" s="1"/>
  <c r="I28" i="12"/>
  <c r="I27" i="12"/>
  <c r="I26" i="12"/>
  <c r="T26" i="12" s="1"/>
  <c r="S26" i="12" s="1"/>
  <c r="I25" i="12"/>
  <c r="T25" i="12" s="1"/>
  <c r="S25" i="12" s="1"/>
  <c r="I24" i="12"/>
  <c r="I23" i="12"/>
  <c r="I22" i="12"/>
  <c r="T22" i="12" s="1"/>
  <c r="S22" i="12" s="1"/>
  <c r="I21" i="12"/>
  <c r="T21" i="12" s="1"/>
  <c r="S21" i="12" s="1"/>
  <c r="I20" i="12"/>
  <c r="I19" i="12"/>
  <c r="V20" i="12"/>
  <c r="M20" i="12"/>
  <c r="V28" i="12"/>
  <c r="M28" i="12"/>
  <c r="V36" i="12"/>
  <c r="M36" i="12"/>
  <c r="V44" i="12"/>
  <c r="M44" i="12"/>
  <c r="K50" i="12"/>
  <c r="U22" i="13"/>
  <c r="M44" i="13"/>
  <c r="T33" i="16"/>
  <c r="S33" i="16" s="1"/>
  <c r="V39" i="19"/>
  <c r="U26" i="22"/>
  <c r="I49" i="23"/>
  <c r="T49" i="23" s="1"/>
  <c r="S49" i="23" s="1"/>
  <c r="I45" i="23"/>
  <c r="T45" i="23" s="1"/>
  <c r="S45" i="23" s="1"/>
  <c r="I41" i="23"/>
  <c r="T41" i="23" s="1"/>
  <c r="S41" i="23" s="1"/>
  <c r="I37" i="23"/>
  <c r="T37" i="23" s="1"/>
  <c r="S37" i="23" s="1"/>
  <c r="I33" i="23"/>
  <c r="T33" i="23" s="1"/>
  <c r="S33" i="23" s="1"/>
  <c r="I29" i="23"/>
  <c r="T29" i="23" s="1"/>
  <c r="S29" i="23" s="1"/>
  <c r="I25" i="23"/>
  <c r="T25" i="23" s="1"/>
  <c r="S25" i="23" s="1"/>
  <c r="I21" i="23"/>
  <c r="T21" i="23" s="1"/>
  <c r="S21" i="23" s="1"/>
  <c r="I47" i="23"/>
  <c r="T47" i="23" s="1"/>
  <c r="S47" i="23" s="1"/>
  <c r="I43" i="23"/>
  <c r="T43" i="23" s="1"/>
  <c r="S43" i="23" s="1"/>
  <c r="I39" i="23"/>
  <c r="T39" i="23" s="1"/>
  <c r="S39" i="23" s="1"/>
  <c r="I35" i="23"/>
  <c r="T35" i="23" s="1"/>
  <c r="S35" i="23" s="1"/>
  <c r="I31" i="23"/>
  <c r="T31" i="23" s="1"/>
  <c r="S31" i="23" s="1"/>
  <c r="I27" i="23"/>
  <c r="T27" i="23" s="1"/>
  <c r="S27" i="23" s="1"/>
  <c r="I23" i="23"/>
  <c r="T23" i="23" s="1"/>
  <c r="S23" i="23" s="1"/>
  <c r="I19" i="23"/>
  <c r="U25" i="3"/>
  <c r="U33" i="3"/>
  <c r="V43" i="3"/>
  <c r="M22" i="4"/>
  <c r="M30" i="4"/>
  <c r="M38" i="4"/>
  <c r="I49" i="5"/>
  <c r="I48" i="5"/>
  <c r="T48" i="5" s="1"/>
  <c r="S48" i="5" s="1"/>
  <c r="I40" i="5"/>
  <c r="T40" i="5" s="1"/>
  <c r="S40" i="5" s="1"/>
  <c r="I39" i="5"/>
  <c r="I30" i="5"/>
  <c r="T30" i="5" s="1"/>
  <c r="S30" i="5" s="1"/>
  <c r="I29" i="5"/>
  <c r="T29" i="5" s="1"/>
  <c r="S29" i="5" s="1"/>
  <c r="I28" i="5"/>
  <c r="T28" i="5" s="1"/>
  <c r="S28" i="5" s="1"/>
  <c r="I24" i="5"/>
  <c r="T24" i="5" s="1"/>
  <c r="S24" i="5" s="1"/>
  <c r="I23" i="5"/>
  <c r="I21" i="5"/>
  <c r="T21" i="5" s="1"/>
  <c r="S21" i="5" s="1"/>
  <c r="I20" i="5"/>
  <c r="T20" i="5" s="1"/>
  <c r="S20" i="5" s="1"/>
  <c r="I47" i="5"/>
  <c r="I46" i="5"/>
  <c r="T46" i="5" s="1"/>
  <c r="S46" i="5" s="1"/>
  <c r="I45" i="5"/>
  <c r="T45" i="5" s="1"/>
  <c r="S45" i="5" s="1"/>
  <c r="I44" i="5"/>
  <c r="T44" i="5" s="1"/>
  <c r="S44" i="5" s="1"/>
  <c r="I43" i="5"/>
  <c r="I42" i="5"/>
  <c r="T42" i="5" s="1"/>
  <c r="S42" i="5" s="1"/>
  <c r="I41" i="5"/>
  <c r="T41" i="5" s="1"/>
  <c r="S41" i="5" s="1"/>
  <c r="I38" i="5"/>
  <c r="T38" i="5" s="1"/>
  <c r="S38" i="5" s="1"/>
  <c r="I37" i="5"/>
  <c r="I36" i="5"/>
  <c r="T36" i="5" s="1"/>
  <c r="S36" i="5" s="1"/>
  <c r="I35" i="5"/>
  <c r="I34" i="5"/>
  <c r="T34" i="5" s="1"/>
  <c r="S34" i="5" s="1"/>
  <c r="I33" i="5"/>
  <c r="I32" i="5"/>
  <c r="T32" i="5" s="1"/>
  <c r="S32" i="5" s="1"/>
  <c r="I31" i="5"/>
  <c r="T31" i="5" s="1"/>
  <c r="S31" i="5" s="1"/>
  <c r="I27" i="5"/>
  <c r="I26" i="5"/>
  <c r="T26" i="5" s="1"/>
  <c r="S26" i="5" s="1"/>
  <c r="I25" i="5"/>
  <c r="I22" i="5"/>
  <c r="T22" i="5" s="1"/>
  <c r="S22" i="5" s="1"/>
  <c r="I19" i="5"/>
  <c r="I50" i="6"/>
  <c r="P2" i="6" s="1"/>
  <c r="T19" i="6"/>
  <c r="M28" i="8"/>
  <c r="R21" i="10"/>
  <c r="R23" i="10"/>
  <c r="R29" i="10"/>
  <c r="R41" i="10"/>
  <c r="V41" i="10" s="1"/>
  <c r="I49" i="13"/>
  <c r="T49" i="13" s="1"/>
  <c r="S49" i="13" s="1"/>
  <c r="I48" i="13"/>
  <c r="T48" i="13" s="1"/>
  <c r="S48" i="13" s="1"/>
  <c r="I47" i="13"/>
  <c r="I46" i="13"/>
  <c r="T46" i="13" s="1"/>
  <c r="S46" i="13" s="1"/>
  <c r="I45" i="13"/>
  <c r="I44" i="13"/>
  <c r="T44" i="13" s="1"/>
  <c r="S44" i="13" s="1"/>
  <c r="I43" i="13"/>
  <c r="I42" i="13"/>
  <c r="T42" i="13" s="1"/>
  <c r="S42" i="13" s="1"/>
  <c r="I41" i="13"/>
  <c r="I40" i="13"/>
  <c r="I39" i="13"/>
  <c r="I38" i="13"/>
  <c r="T38" i="13" s="1"/>
  <c r="S38" i="13" s="1"/>
  <c r="I37" i="13"/>
  <c r="I36" i="13"/>
  <c r="I35" i="13"/>
  <c r="I34" i="13"/>
  <c r="T34" i="13" s="1"/>
  <c r="S34" i="13" s="1"/>
  <c r="I33" i="13"/>
  <c r="I32" i="13"/>
  <c r="T32" i="13" s="1"/>
  <c r="S32" i="13" s="1"/>
  <c r="I31" i="13"/>
  <c r="I30" i="13"/>
  <c r="T30" i="13" s="1"/>
  <c r="S30" i="13" s="1"/>
  <c r="I29" i="13"/>
  <c r="I28" i="13"/>
  <c r="T28" i="13" s="1"/>
  <c r="S28" i="13" s="1"/>
  <c r="I27" i="13"/>
  <c r="I26" i="13"/>
  <c r="T26" i="13" s="1"/>
  <c r="S26" i="13" s="1"/>
  <c r="I25" i="13"/>
  <c r="I24" i="13"/>
  <c r="T24" i="13" s="1"/>
  <c r="S24" i="13" s="1"/>
  <c r="I23" i="13"/>
  <c r="I22" i="13"/>
  <c r="T22" i="13" s="1"/>
  <c r="S22" i="13" s="1"/>
  <c r="I21" i="13"/>
  <c r="I20" i="13"/>
  <c r="T20" i="13" s="1"/>
  <c r="S20" i="13" s="1"/>
  <c r="I19" i="13"/>
  <c r="M36" i="13"/>
  <c r="L50" i="17"/>
  <c r="R49" i="3"/>
  <c r="V49" i="3" s="1"/>
  <c r="R47" i="3"/>
  <c r="U47" i="3" s="1"/>
  <c r="R45" i="3"/>
  <c r="R43" i="3"/>
  <c r="U43" i="3" s="1"/>
  <c r="R41" i="3"/>
  <c r="V41" i="3" s="1"/>
  <c r="R39" i="3"/>
  <c r="V39" i="3" s="1"/>
  <c r="R37" i="3"/>
  <c r="V37" i="3" s="1"/>
  <c r="R35" i="3"/>
  <c r="V35" i="3" s="1"/>
  <c r="R33" i="3"/>
  <c r="V33" i="3" s="1"/>
  <c r="R31" i="3"/>
  <c r="U31" i="3" s="1"/>
  <c r="R29" i="3"/>
  <c r="V29" i="3" s="1"/>
  <c r="R27" i="3"/>
  <c r="V27" i="3" s="1"/>
  <c r="R25" i="3"/>
  <c r="V25" i="3" s="1"/>
  <c r="R23" i="3"/>
  <c r="V23" i="3" s="1"/>
  <c r="R21" i="3"/>
  <c r="U21" i="3" s="1"/>
  <c r="R19" i="3"/>
  <c r="U19" i="3" s="1"/>
  <c r="I47" i="3"/>
  <c r="T47" i="3" s="1"/>
  <c r="S47" i="3" s="1"/>
  <c r="R48" i="3"/>
  <c r="U48" i="3" s="1"/>
  <c r="U19" i="2"/>
  <c r="R20" i="2"/>
  <c r="V21" i="2"/>
  <c r="U21" i="2"/>
  <c r="R22" i="2"/>
  <c r="V23" i="2"/>
  <c r="U23" i="2"/>
  <c r="R24" i="2"/>
  <c r="V25" i="2"/>
  <c r="U25" i="2"/>
  <c r="R26" i="2"/>
  <c r="U27" i="2"/>
  <c r="R28" i="2"/>
  <c r="V29" i="2"/>
  <c r="U29" i="2"/>
  <c r="R30" i="2"/>
  <c r="V31" i="2"/>
  <c r="U31" i="2"/>
  <c r="R32" i="2"/>
  <c r="V33" i="2"/>
  <c r="U33" i="2"/>
  <c r="R34" i="2"/>
  <c r="U35" i="2"/>
  <c r="R36" i="2"/>
  <c r="V37" i="2"/>
  <c r="U37" i="2"/>
  <c r="R38" i="2"/>
  <c r="V39" i="2"/>
  <c r="U39" i="2"/>
  <c r="R40" i="2"/>
  <c r="V41" i="2"/>
  <c r="U41" i="2"/>
  <c r="R42" i="2"/>
  <c r="U43" i="2"/>
  <c r="R44" i="2"/>
  <c r="V45" i="2"/>
  <c r="U45" i="2"/>
  <c r="R46" i="2"/>
  <c r="V47" i="2"/>
  <c r="U47" i="2"/>
  <c r="R48" i="2"/>
  <c r="V49" i="2"/>
  <c r="U49" i="2"/>
  <c r="K50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I44" i="3"/>
  <c r="T44" i="3" s="1"/>
  <c r="S44" i="3" s="1"/>
  <c r="V46" i="3"/>
  <c r="I48" i="3"/>
  <c r="I49" i="4"/>
  <c r="T49" i="4" s="1"/>
  <c r="S49" i="4" s="1"/>
  <c r="I48" i="4"/>
  <c r="T48" i="4" s="1"/>
  <c r="S48" i="4" s="1"/>
  <c r="I47" i="4"/>
  <c r="I46" i="4"/>
  <c r="T46" i="4" s="1"/>
  <c r="S46" i="4" s="1"/>
  <c r="I45" i="4"/>
  <c r="T45" i="4" s="1"/>
  <c r="S45" i="4" s="1"/>
  <c r="I44" i="4"/>
  <c r="T44" i="4" s="1"/>
  <c r="S44" i="4" s="1"/>
  <c r="I43" i="4"/>
  <c r="T43" i="4" s="1"/>
  <c r="S43" i="4" s="1"/>
  <c r="I42" i="4"/>
  <c r="T42" i="4" s="1"/>
  <c r="S42" i="4" s="1"/>
  <c r="I41" i="4"/>
  <c r="T41" i="4" s="1"/>
  <c r="S41" i="4" s="1"/>
  <c r="I40" i="4"/>
  <c r="T40" i="4" s="1"/>
  <c r="S40" i="4" s="1"/>
  <c r="I39" i="4"/>
  <c r="I38" i="4"/>
  <c r="T38" i="4" s="1"/>
  <c r="S38" i="4" s="1"/>
  <c r="I37" i="4"/>
  <c r="T37" i="4" s="1"/>
  <c r="S37" i="4" s="1"/>
  <c r="I36" i="4"/>
  <c r="T36" i="4" s="1"/>
  <c r="S36" i="4" s="1"/>
  <c r="I35" i="4"/>
  <c r="T35" i="4" s="1"/>
  <c r="S35" i="4" s="1"/>
  <c r="I34" i="4"/>
  <c r="T34" i="4" s="1"/>
  <c r="S34" i="4" s="1"/>
  <c r="I33" i="4"/>
  <c r="T33" i="4" s="1"/>
  <c r="S33" i="4" s="1"/>
  <c r="I32" i="4"/>
  <c r="T32" i="4" s="1"/>
  <c r="S32" i="4" s="1"/>
  <c r="I31" i="4"/>
  <c r="I30" i="4"/>
  <c r="I29" i="4"/>
  <c r="T29" i="4" s="1"/>
  <c r="S29" i="4" s="1"/>
  <c r="I28" i="4"/>
  <c r="T28" i="4" s="1"/>
  <c r="S28" i="4" s="1"/>
  <c r="I27" i="4"/>
  <c r="T27" i="4" s="1"/>
  <c r="S27" i="4" s="1"/>
  <c r="I26" i="4"/>
  <c r="T26" i="4" s="1"/>
  <c r="S26" i="4" s="1"/>
  <c r="I25" i="4"/>
  <c r="T25" i="4" s="1"/>
  <c r="S25" i="4" s="1"/>
  <c r="I24" i="4"/>
  <c r="T24" i="4" s="1"/>
  <c r="S24" i="4" s="1"/>
  <c r="I23" i="4"/>
  <c r="I22" i="4"/>
  <c r="T22" i="4" s="1"/>
  <c r="S22" i="4" s="1"/>
  <c r="I21" i="4"/>
  <c r="T21" i="4" s="1"/>
  <c r="S21" i="4" s="1"/>
  <c r="I20" i="4"/>
  <c r="T20" i="4" s="1"/>
  <c r="S20" i="4" s="1"/>
  <c r="I19" i="4"/>
  <c r="M20" i="4"/>
  <c r="M50" i="4" s="1"/>
  <c r="P3" i="4" s="1"/>
  <c r="U21" i="4"/>
  <c r="M23" i="4"/>
  <c r="V28" i="4"/>
  <c r="M28" i="4"/>
  <c r="M31" i="4"/>
  <c r="M36" i="4"/>
  <c r="U37" i="4"/>
  <c r="M39" i="4"/>
  <c r="V44" i="4"/>
  <c r="M44" i="4"/>
  <c r="M47" i="4"/>
  <c r="U48" i="4"/>
  <c r="K50" i="4"/>
  <c r="U19" i="5"/>
  <c r="V21" i="5"/>
  <c r="U23" i="5"/>
  <c r="V25" i="5"/>
  <c r="U27" i="5"/>
  <c r="V29" i="5"/>
  <c r="U31" i="5"/>
  <c r="V33" i="5"/>
  <c r="U35" i="5"/>
  <c r="V37" i="5"/>
  <c r="U39" i="5"/>
  <c r="V41" i="5"/>
  <c r="U43" i="5"/>
  <c r="V45" i="5"/>
  <c r="U47" i="5"/>
  <c r="V49" i="5"/>
  <c r="L50" i="5"/>
  <c r="R19" i="6"/>
  <c r="R50" i="6" s="1"/>
  <c r="R21" i="6"/>
  <c r="R23" i="6"/>
  <c r="R25" i="6"/>
  <c r="R27" i="6"/>
  <c r="V27" i="6" s="1"/>
  <c r="R29" i="6"/>
  <c r="R31" i="6"/>
  <c r="R33" i="6"/>
  <c r="R35" i="6"/>
  <c r="V35" i="6" s="1"/>
  <c r="R37" i="6"/>
  <c r="R39" i="6"/>
  <c r="R41" i="6"/>
  <c r="R43" i="6"/>
  <c r="V43" i="6" s="1"/>
  <c r="R45" i="6"/>
  <c r="R47" i="6"/>
  <c r="I21" i="7"/>
  <c r="T21" i="7" s="1"/>
  <c r="S21" i="7" s="1"/>
  <c r="V22" i="7"/>
  <c r="I26" i="7"/>
  <c r="I29" i="7"/>
  <c r="T29" i="7" s="1"/>
  <c r="S29" i="7" s="1"/>
  <c r="V30" i="7"/>
  <c r="I34" i="7"/>
  <c r="I37" i="7"/>
  <c r="T37" i="7" s="1"/>
  <c r="S37" i="7" s="1"/>
  <c r="V38" i="7"/>
  <c r="I42" i="7"/>
  <c r="V46" i="7"/>
  <c r="L50" i="8"/>
  <c r="M21" i="8"/>
  <c r="M50" i="8" s="1"/>
  <c r="P3" i="8" s="1"/>
  <c r="V26" i="8"/>
  <c r="M26" i="8"/>
  <c r="M29" i="8"/>
  <c r="U30" i="8"/>
  <c r="M34" i="8"/>
  <c r="U35" i="8"/>
  <c r="M37" i="8"/>
  <c r="V42" i="8"/>
  <c r="M42" i="8"/>
  <c r="M45" i="8"/>
  <c r="U46" i="8"/>
  <c r="R21" i="9"/>
  <c r="V21" i="9" s="1"/>
  <c r="R25" i="9"/>
  <c r="V25" i="9" s="1"/>
  <c r="R29" i="9"/>
  <c r="V29" i="9" s="1"/>
  <c r="R33" i="9"/>
  <c r="V33" i="9" s="1"/>
  <c r="R37" i="9"/>
  <c r="V37" i="9" s="1"/>
  <c r="R41" i="9"/>
  <c r="V41" i="9" s="1"/>
  <c r="R45" i="9"/>
  <c r="V45" i="9" s="1"/>
  <c r="R49" i="9"/>
  <c r="V49" i="9" s="1"/>
  <c r="T20" i="10"/>
  <c r="S20" i="10" s="1"/>
  <c r="R20" i="10"/>
  <c r="V20" i="10" s="1"/>
  <c r="T22" i="10"/>
  <c r="S22" i="10" s="1"/>
  <c r="R22" i="10"/>
  <c r="V22" i="10" s="1"/>
  <c r="T24" i="10"/>
  <c r="S24" i="10" s="1"/>
  <c r="R24" i="10"/>
  <c r="V24" i="10" s="1"/>
  <c r="T26" i="10"/>
  <c r="S26" i="10" s="1"/>
  <c r="R26" i="10"/>
  <c r="V26" i="10" s="1"/>
  <c r="T28" i="10"/>
  <c r="S28" i="10" s="1"/>
  <c r="R28" i="10"/>
  <c r="V28" i="10" s="1"/>
  <c r="T30" i="10"/>
  <c r="S30" i="10" s="1"/>
  <c r="R30" i="10"/>
  <c r="V30" i="10" s="1"/>
  <c r="T32" i="10"/>
  <c r="S32" i="10" s="1"/>
  <c r="R32" i="10"/>
  <c r="V32" i="10" s="1"/>
  <c r="T34" i="10"/>
  <c r="S34" i="10" s="1"/>
  <c r="R34" i="10"/>
  <c r="V34" i="10" s="1"/>
  <c r="T36" i="10"/>
  <c r="S36" i="10" s="1"/>
  <c r="R36" i="10"/>
  <c r="V36" i="10" s="1"/>
  <c r="T38" i="10"/>
  <c r="S38" i="10" s="1"/>
  <c r="R38" i="10"/>
  <c r="V38" i="10" s="1"/>
  <c r="T40" i="10"/>
  <c r="S40" i="10" s="1"/>
  <c r="R40" i="10"/>
  <c r="V40" i="10" s="1"/>
  <c r="T42" i="10"/>
  <c r="S42" i="10" s="1"/>
  <c r="R42" i="10"/>
  <c r="V42" i="10" s="1"/>
  <c r="T44" i="10"/>
  <c r="S44" i="10" s="1"/>
  <c r="R44" i="10"/>
  <c r="V44" i="10" s="1"/>
  <c r="T46" i="10"/>
  <c r="S46" i="10" s="1"/>
  <c r="R46" i="10"/>
  <c r="V46" i="10" s="1"/>
  <c r="T48" i="10"/>
  <c r="S48" i="10" s="1"/>
  <c r="I20" i="11"/>
  <c r="I24" i="11"/>
  <c r="I27" i="11"/>
  <c r="T27" i="11" s="1"/>
  <c r="S27" i="11" s="1"/>
  <c r="V30" i="11"/>
  <c r="I33" i="11"/>
  <c r="T33" i="11" s="1"/>
  <c r="S33" i="11" s="1"/>
  <c r="I37" i="11"/>
  <c r="T37" i="11" s="1"/>
  <c r="S37" i="11" s="1"/>
  <c r="I46" i="11"/>
  <c r="M23" i="12"/>
  <c r="U26" i="12"/>
  <c r="M31" i="12"/>
  <c r="V35" i="12"/>
  <c r="M39" i="12"/>
  <c r="M47" i="12"/>
  <c r="U19" i="13"/>
  <c r="L50" i="13"/>
  <c r="V19" i="13"/>
  <c r="V38" i="13"/>
  <c r="V39" i="13"/>
  <c r="M40" i="13"/>
  <c r="U29" i="14"/>
  <c r="V29" i="14"/>
  <c r="U45" i="14"/>
  <c r="V45" i="14"/>
  <c r="R49" i="16"/>
  <c r="R47" i="16"/>
  <c r="R36" i="16"/>
  <c r="V36" i="16" s="1"/>
  <c r="R34" i="16"/>
  <c r="V34" i="16" s="1"/>
  <c r="R33" i="16"/>
  <c r="R31" i="16"/>
  <c r="R20" i="16"/>
  <c r="V20" i="16" s="1"/>
  <c r="R48" i="16"/>
  <c r="V48" i="16" s="1"/>
  <c r="R46" i="16"/>
  <c r="V46" i="16" s="1"/>
  <c r="R45" i="16"/>
  <c r="R43" i="16"/>
  <c r="R32" i="16"/>
  <c r="V32" i="16" s="1"/>
  <c r="R30" i="16"/>
  <c r="V30" i="16" s="1"/>
  <c r="R29" i="16"/>
  <c r="R27" i="16"/>
  <c r="R40" i="16"/>
  <c r="V40" i="16" s="1"/>
  <c r="R25" i="16"/>
  <c r="R19" i="16"/>
  <c r="R44" i="16"/>
  <c r="V44" i="16" s="1"/>
  <c r="R42" i="16"/>
  <c r="V42" i="16" s="1"/>
  <c r="R37" i="16"/>
  <c r="R24" i="16"/>
  <c r="V24" i="16" s="1"/>
  <c r="R39" i="16"/>
  <c r="R38" i="16"/>
  <c r="V38" i="16" s="1"/>
  <c r="R28" i="16"/>
  <c r="V28" i="16" s="1"/>
  <c r="R26" i="16"/>
  <c r="V26" i="16" s="1"/>
  <c r="R21" i="16"/>
  <c r="R22" i="16"/>
  <c r="V22" i="16" s="1"/>
  <c r="T27" i="17"/>
  <c r="S27" i="17" s="1"/>
  <c r="T33" i="17"/>
  <c r="S33" i="17" s="1"/>
  <c r="V38" i="17"/>
  <c r="M38" i="17"/>
  <c r="U38" i="17"/>
  <c r="I49" i="18"/>
  <c r="I48" i="18"/>
  <c r="T48" i="18" s="1"/>
  <c r="S48" i="18" s="1"/>
  <c r="I47" i="18"/>
  <c r="I46" i="18"/>
  <c r="T46" i="18" s="1"/>
  <c r="S46" i="18" s="1"/>
  <c r="I45" i="18"/>
  <c r="I44" i="18"/>
  <c r="T44" i="18" s="1"/>
  <c r="S44" i="18" s="1"/>
  <c r="I43" i="18"/>
  <c r="I42" i="18"/>
  <c r="T42" i="18" s="1"/>
  <c r="S42" i="18" s="1"/>
  <c r="I41" i="18"/>
  <c r="I40" i="18"/>
  <c r="T40" i="18" s="1"/>
  <c r="S40" i="18" s="1"/>
  <c r="I39" i="18"/>
  <c r="I38" i="18"/>
  <c r="T38" i="18" s="1"/>
  <c r="S38" i="18" s="1"/>
  <c r="I37" i="18"/>
  <c r="I36" i="18"/>
  <c r="T36" i="18" s="1"/>
  <c r="S36" i="18" s="1"/>
  <c r="I35" i="18"/>
  <c r="I34" i="18"/>
  <c r="T34" i="18" s="1"/>
  <c r="S34" i="18" s="1"/>
  <c r="I33" i="18"/>
  <c r="I32" i="18"/>
  <c r="T32" i="18" s="1"/>
  <c r="S32" i="18" s="1"/>
  <c r="I31" i="18"/>
  <c r="I30" i="18"/>
  <c r="T30" i="18" s="1"/>
  <c r="S30" i="18" s="1"/>
  <c r="I29" i="18"/>
  <c r="I28" i="18"/>
  <c r="T28" i="18" s="1"/>
  <c r="S28" i="18" s="1"/>
  <c r="I27" i="18"/>
  <c r="I26" i="18"/>
  <c r="T26" i="18" s="1"/>
  <c r="S26" i="18" s="1"/>
  <c r="I25" i="18"/>
  <c r="I24" i="18"/>
  <c r="T24" i="18" s="1"/>
  <c r="S24" i="18" s="1"/>
  <c r="I23" i="18"/>
  <c r="I22" i="18"/>
  <c r="T22" i="18" s="1"/>
  <c r="S22" i="18" s="1"/>
  <c r="I21" i="18"/>
  <c r="I20" i="18"/>
  <c r="T20" i="18" s="1"/>
  <c r="S20" i="18" s="1"/>
  <c r="I19" i="18"/>
  <c r="V42" i="22"/>
  <c r="V24" i="11"/>
  <c r="V32" i="11"/>
  <c r="V40" i="11"/>
  <c r="V48" i="11"/>
  <c r="M19" i="12"/>
  <c r="M24" i="12"/>
  <c r="M27" i="12"/>
  <c r="M32" i="12"/>
  <c r="M35" i="12"/>
  <c r="M40" i="12"/>
  <c r="M43" i="12"/>
  <c r="V48" i="12"/>
  <c r="M48" i="12"/>
  <c r="R48" i="13"/>
  <c r="V48" i="13" s="1"/>
  <c r="R46" i="13"/>
  <c r="U46" i="13" s="1"/>
  <c r="R44" i="13"/>
  <c r="U44" i="13" s="1"/>
  <c r="R42" i="13"/>
  <c r="U42" i="13" s="1"/>
  <c r="R40" i="13"/>
  <c r="V40" i="13" s="1"/>
  <c r="R38" i="13"/>
  <c r="U38" i="13" s="1"/>
  <c r="R36" i="13"/>
  <c r="V36" i="13" s="1"/>
  <c r="R34" i="13"/>
  <c r="U34" i="13" s="1"/>
  <c r="R32" i="13"/>
  <c r="V32" i="13" s="1"/>
  <c r="R30" i="13"/>
  <c r="U30" i="13" s="1"/>
  <c r="R28" i="13"/>
  <c r="V28" i="13" s="1"/>
  <c r="R26" i="13"/>
  <c r="U26" i="13" s="1"/>
  <c r="R24" i="13"/>
  <c r="U24" i="13" s="1"/>
  <c r="R22" i="13"/>
  <c r="R20" i="13"/>
  <c r="U21" i="13"/>
  <c r="U25" i="13"/>
  <c r="U29" i="13"/>
  <c r="V31" i="13"/>
  <c r="U33" i="13"/>
  <c r="U37" i="13"/>
  <c r="U41" i="13"/>
  <c r="U45" i="13"/>
  <c r="T22" i="14"/>
  <c r="S22" i="14" s="1"/>
  <c r="U25" i="14"/>
  <c r="V25" i="14"/>
  <c r="T27" i="14"/>
  <c r="S27" i="14" s="1"/>
  <c r="V30" i="14"/>
  <c r="T38" i="14"/>
  <c r="S38" i="14" s="1"/>
  <c r="U41" i="14"/>
  <c r="V41" i="14"/>
  <c r="V46" i="14"/>
  <c r="V48" i="14"/>
  <c r="T26" i="15"/>
  <c r="S26" i="15" s="1"/>
  <c r="U41" i="15"/>
  <c r="V41" i="15"/>
  <c r="U48" i="15"/>
  <c r="M48" i="15"/>
  <c r="T28" i="16"/>
  <c r="S28" i="16" s="1"/>
  <c r="U46" i="16"/>
  <c r="I48" i="17"/>
  <c r="I45" i="17"/>
  <c r="T45" i="17" s="1"/>
  <c r="S45" i="17" s="1"/>
  <c r="I40" i="17"/>
  <c r="I37" i="17"/>
  <c r="T37" i="17" s="1"/>
  <c r="S37" i="17" s="1"/>
  <c r="I32" i="17"/>
  <c r="T32" i="17" s="1"/>
  <c r="S32" i="17" s="1"/>
  <c r="I29" i="17"/>
  <c r="T29" i="17" s="1"/>
  <c r="S29" i="17" s="1"/>
  <c r="I24" i="17"/>
  <c r="I21" i="17"/>
  <c r="I46" i="17"/>
  <c r="T46" i="17" s="1"/>
  <c r="S46" i="17" s="1"/>
  <c r="I39" i="17"/>
  <c r="I36" i="17"/>
  <c r="I34" i="17"/>
  <c r="I25" i="17"/>
  <c r="T25" i="17" s="1"/>
  <c r="S25" i="17" s="1"/>
  <c r="I19" i="17"/>
  <c r="I49" i="17"/>
  <c r="T49" i="17" s="1"/>
  <c r="S49" i="17" s="1"/>
  <c r="I43" i="17"/>
  <c r="I38" i="17"/>
  <c r="T38" i="17" s="1"/>
  <c r="S38" i="17" s="1"/>
  <c r="I31" i="17"/>
  <c r="I28" i="17"/>
  <c r="I26" i="17"/>
  <c r="U29" i="17"/>
  <c r="V32" i="17"/>
  <c r="M32" i="17"/>
  <c r="U32" i="17"/>
  <c r="I35" i="17"/>
  <c r="I41" i="17"/>
  <c r="T41" i="17" s="1"/>
  <c r="S41" i="17" s="1"/>
  <c r="I44" i="17"/>
  <c r="V46" i="17"/>
  <c r="M46" i="17"/>
  <c r="U46" i="17"/>
  <c r="R23" i="19"/>
  <c r="V23" i="19" s="1"/>
  <c r="R32" i="19"/>
  <c r="U32" i="19" s="1"/>
  <c r="U21" i="14"/>
  <c r="V21" i="14"/>
  <c r="V26" i="14"/>
  <c r="U37" i="14"/>
  <c r="V37" i="14"/>
  <c r="V42" i="14"/>
  <c r="U25" i="15"/>
  <c r="V25" i="15"/>
  <c r="M32" i="15"/>
  <c r="U36" i="15"/>
  <c r="U45" i="15"/>
  <c r="V45" i="15"/>
  <c r="V26" i="17"/>
  <c r="M26" i="17"/>
  <c r="U26" i="17"/>
  <c r="V34" i="17"/>
  <c r="M34" i="17"/>
  <c r="M39" i="17"/>
  <c r="U21" i="18"/>
  <c r="V21" i="18"/>
  <c r="U29" i="18"/>
  <c r="V29" i="18"/>
  <c r="V30" i="18"/>
  <c r="U37" i="18"/>
  <c r="V37" i="18"/>
  <c r="U45" i="18"/>
  <c r="V45" i="18"/>
  <c r="R49" i="19"/>
  <c r="V49" i="19" s="1"/>
  <c r="R46" i="19"/>
  <c r="V46" i="19" s="1"/>
  <c r="R45" i="19"/>
  <c r="R42" i="19"/>
  <c r="V42" i="19" s="1"/>
  <c r="R41" i="19"/>
  <c r="V41" i="19" s="1"/>
  <c r="R38" i="19"/>
  <c r="V38" i="19" s="1"/>
  <c r="R37" i="19"/>
  <c r="V37" i="19" s="1"/>
  <c r="R34" i="19"/>
  <c r="V34" i="19" s="1"/>
  <c r="R33" i="19"/>
  <c r="V33" i="19" s="1"/>
  <c r="R30" i="19"/>
  <c r="V30" i="19" s="1"/>
  <c r="R29" i="19"/>
  <c r="V29" i="19" s="1"/>
  <c r="R26" i="19"/>
  <c r="V26" i="19" s="1"/>
  <c r="R25" i="19"/>
  <c r="V25" i="19" s="1"/>
  <c r="R22" i="19"/>
  <c r="V22" i="19" s="1"/>
  <c r="R21" i="19"/>
  <c r="V21" i="19" s="1"/>
  <c r="R44" i="19"/>
  <c r="U44" i="19" s="1"/>
  <c r="R48" i="19"/>
  <c r="U48" i="19" s="1"/>
  <c r="R19" i="19"/>
  <c r="R50" i="19" s="1"/>
  <c r="R28" i="19"/>
  <c r="U28" i="19" s="1"/>
  <c r="V31" i="19"/>
  <c r="R35" i="19"/>
  <c r="V35" i="19" s="1"/>
  <c r="U49" i="19"/>
  <c r="U26" i="20"/>
  <c r="M19" i="21"/>
  <c r="K50" i="21"/>
  <c r="V49" i="21"/>
  <c r="U49" i="21"/>
  <c r="V48" i="22"/>
  <c r="U48" i="22"/>
  <c r="U21" i="24"/>
  <c r="V21" i="24"/>
  <c r="U35" i="13"/>
  <c r="U39" i="13"/>
  <c r="U43" i="13"/>
  <c r="U47" i="13"/>
  <c r="U33" i="14"/>
  <c r="V33" i="14"/>
  <c r="T35" i="14"/>
  <c r="S35" i="14" s="1"/>
  <c r="V27" i="15"/>
  <c r="U29" i="15"/>
  <c r="V29" i="15"/>
  <c r="T39" i="15"/>
  <c r="S39" i="15" s="1"/>
  <c r="U20" i="16"/>
  <c r="V24" i="17"/>
  <c r="M24" i="17"/>
  <c r="U24" i="17"/>
  <c r="T47" i="17"/>
  <c r="S47" i="17" s="1"/>
  <c r="U19" i="18"/>
  <c r="V19" i="18"/>
  <c r="L50" i="18"/>
  <c r="V20" i="18"/>
  <c r="U27" i="18"/>
  <c r="V27" i="18"/>
  <c r="U35" i="18"/>
  <c r="V35" i="18"/>
  <c r="U43" i="18"/>
  <c r="V43" i="18"/>
  <c r="V27" i="19"/>
  <c r="R40" i="19"/>
  <c r="U40" i="19" s="1"/>
  <c r="V43" i="19"/>
  <c r="R47" i="19"/>
  <c r="U40" i="20"/>
  <c r="V33" i="21"/>
  <c r="U33" i="21"/>
  <c r="U24" i="23"/>
  <c r="U32" i="23"/>
  <c r="U40" i="23"/>
  <c r="V48" i="23"/>
  <c r="U48" i="23"/>
  <c r="H19" i="2"/>
  <c r="H21" i="2"/>
  <c r="H23" i="2"/>
  <c r="H25" i="2"/>
  <c r="H31" i="2"/>
  <c r="H33" i="2"/>
  <c r="H35" i="2"/>
  <c r="H41" i="2"/>
  <c r="H43" i="2"/>
  <c r="H47" i="2"/>
  <c r="H49" i="2"/>
  <c r="H49" i="3"/>
  <c r="H47" i="3"/>
  <c r="H45" i="3"/>
  <c r="H29" i="3"/>
  <c r="H37" i="3"/>
  <c r="H39" i="3"/>
  <c r="H41" i="3"/>
  <c r="U44" i="3"/>
  <c r="U46" i="3"/>
  <c r="R19" i="4"/>
  <c r="U19" i="4" s="1"/>
  <c r="R27" i="4"/>
  <c r="V27" i="4" s="1"/>
  <c r="R33" i="4"/>
  <c r="V33" i="4" s="1"/>
  <c r="R35" i="4"/>
  <c r="V35" i="4" s="1"/>
  <c r="R41" i="4"/>
  <c r="U41" i="4" s="1"/>
  <c r="R43" i="4"/>
  <c r="V43" i="4" s="1"/>
  <c r="R47" i="4"/>
  <c r="U47" i="4" s="1"/>
  <c r="R49" i="4"/>
  <c r="U49" i="4" s="1"/>
  <c r="M50" i="6"/>
  <c r="P3" i="6" s="1"/>
  <c r="U20" i="7"/>
  <c r="U24" i="7"/>
  <c r="U29" i="7"/>
  <c r="U30" i="7"/>
  <c r="U32" i="7"/>
  <c r="U34" i="7"/>
  <c r="U37" i="7"/>
  <c r="U38" i="7"/>
  <c r="V39" i="7"/>
  <c r="U40" i="7"/>
  <c r="U42" i="7"/>
  <c r="U44" i="7"/>
  <c r="U45" i="7"/>
  <c r="U48" i="7"/>
  <c r="U49" i="7"/>
  <c r="V49" i="7"/>
  <c r="R19" i="8"/>
  <c r="R21" i="8"/>
  <c r="V21" i="8" s="1"/>
  <c r="R23" i="8"/>
  <c r="U23" i="8" s="1"/>
  <c r="R25" i="8"/>
  <c r="V25" i="8" s="1"/>
  <c r="R27" i="8"/>
  <c r="V27" i="8" s="1"/>
  <c r="R29" i="8"/>
  <c r="V29" i="8" s="1"/>
  <c r="R31" i="8"/>
  <c r="U31" i="8" s="1"/>
  <c r="R33" i="8"/>
  <c r="V33" i="8" s="1"/>
  <c r="R35" i="8"/>
  <c r="V35" i="8" s="1"/>
  <c r="R37" i="8"/>
  <c r="V37" i="8" s="1"/>
  <c r="R39" i="8"/>
  <c r="V39" i="8" s="1"/>
  <c r="R41" i="8"/>
  <c r="V41" i="8" s="1"/>
  <c r="R43" i="8"/>
  <c r="V43" i="8" s="1"/>
  <c r="R45" i="8"/>
  <c r="U45" i="8" s="1"/>
  <c r="R47" i="8"/>
  <c r="V47" i="8" s="1"/>
  <c r="R49" i="8"/>
  <c r="V49" i="8" s="1"/>
  <c r="M50" i="10"/>
  <c r="P3" i="10" s="1"/>
  <c r="U19" i="11"/>
  <c r="U20" i="11"/>
  <c r="V21" i="11"/>
  <c r="U22" i="11"/>
  <c r="U24" i="11"/>
  <c r="U26" i="11"/>
  <c r="U27" i="11"/>
  <c r="U28" i="11"/>
  <c r="V29" i="11"/>
  <c r="U30" i="11"/>
  <c r="U32" i="11"/>
  <c r="U34" i="11"/>
  <c r="U35" i="11"/>
  <c r="U36" i="11"/>
  <c r="V37" i="11"/>
  <c r="U38" i="11"/>
  <c r="U40" i="11"/>
  <c r="U42" i="11"/>
  <c r="U43" i="11"/>
  <c r="U44" i="11"/>
  <c r="V45" i="11"/>
  <c r="U46" i="11"/>
  <c r="U48" i="11"/>
  <c r="U49" i="11"/>
  <c r="V49" i="11"/>
  <c r="R19" i="12"/>
  <c r="R21" i="12"/>
  <c r="V21" i="12" s="1"/>
  <c r="R23" i="12"/>
  <c r="U23" i="12" s="1"/>
  <c r="R25" i="12"/>
  <c r="V25" i="12" s="1"/>
  <c r="R27" i="12"/>
  <c r="U27" i="12" s="1"/>
  <c r="R29" i="12"/>
  <c r="U29" i="12" s="1"/>
  <c r="R31" i="12"/>
  <c r="U31" i="12" s="1"/>
  <c r="R33" i="12"/>
  <c r="V33" i="12" s="1"/>
  <c r="R35" i="12"/>
  <c r="R37" i="12"/>
  <c r="U37" i="12" s="1"/>
  <c r="R39" i="12"/>
  <c r="U39" i="12" s="1"/>
  <c r="R41" i="12"/>
  <c r="V41" i="12" s="1"/>
  <c r="R43" i="12"/>
  <c r="U43" i="12" s="1"/>
  <c r="R45" i="12"/>
  <c r="V45" i="12" s="1"/>
  <c r="R47" i="12"/>
  <c r="U47" i="12" s="1"/>
  <c r="R49" i="12"/>
  <c r="V49" i="12" s="1"/>
  <c r="K50" i="13"/>
  <c r="L50" i="14"/>
  <c r="I21" i="14"/>
  <c r="I25" i="14"/>
  <c r="T25" i="14" s="1"/>
  <c r="S25" i="14" s="1"/>
  <c r="I29" i="14"/>
  <c r="I33" i="14"/>
  <c r="T33" i="14" s="1"/>
  <c r="S33" i="14" s="1"/>
  <c r="I37" i="14"/>
  <c r="I41" i="14"/>
  <c r="T41" i="14" s="1"/>
  <c r="S41" i="14" s="1"/>
  <c r="I45" i="14"/>
  <c r="K50" i="14"/>
  <c r="U21" i="15"/>
  <c r="V21" i="15"/>
  <c r="T22" i="15"/>
  <c r="S22" i="15" s="1"/>
  <c r="V30" i="15"/>
  <c r="U37" i="15"/>
  <c r="V37" i="15"/>
  <c r="T38" i="15"/>
  <c r="S38" i="15" s="1"/>
  <c r="T45" i="15"/>
  <c r="S45" i="15" s="1"/>
  <c r="V46" i="15"/>
  <c r="M19" i="16"/>
  <c r="M50" i="16" s="1"/>
  <c r="P3" i="16" s="1"/>
  <c r="K50" i="16"/>
  <c r="U24" i="16"/>
  <c r="T32" i="16"/>
  <c r="S32" i="16" s="1"/>
  <c r="U38" i="16"/>
  <c r="T48" i="16"/>
  <c r="S48" i="16" s="1"/>
  <c r="V22" i="17"/>
  <c r="M22" i="17"/>
  <c r="T22" i="17" s="1"/>
  <c r="S22" i="17" s="1"/>
  <c r="U22" i="17"/>
  <c r="U37" i="17"/>
  <c r="V40" i="17"/>
  <c r="M40" i="17"/>
  <c r="V42" i="17"/>
  <c r="M42" i="17"/>
  <c r="T42" i="17" s="1"/>
  <c r="S42" i="17" s="1"/>
  <c r="U23" i="18"/>
  <c r="V23" i="18"/>
  <c r="V24" i="18"/>
  <c r="U31" i="18"/>
  <c r="V31" i="18"/>
  <c r="U39" i="18"/>
  <c r="V39" i="18"/>
  <c r="U47" i="18"/>
  <c r="V47" i="18"/>
  <c r="V20" i="19"/>
  <c r="V24" i="19"/>
  <c r="V28" i="19"/>
  <c r="V36" i="19"/>
  <c r="V40" i="19"/>
  <c r="U45" i="19"/>
  <c r="L50" i="19"/>
  <c r="I48" i="20"/>
  <c r="T48" i="20" s="1"/>
  <c r="S48" i="20" s="1"/>
  <c r="I46" i="20"/>
  <c r="T46" i="20" s="1"/>
  <c r="S46" i="20" s="1"/>
  <c r="I44" i="20"/>
  <c r="T44" i="20" s="1"/>
  <c r="S44" i="20" s="1"/>
  <c r="I42" i="20"/>
  <c r="T42" i="20" s="1"/>
  <c r="S42" i="20" s="1"/>
  <c r="I40" i="20"/>
  <c r="T40" i="20" s="1"/>
  <c r="S40" i="20" s="1"/>
  <c r="I38" i="20"/>
  <c r="T38" i="20" s="1"/>
  <c r="S38" i="20" s="1"/>
  <c r="I36" i="20"/>
  <c r="T36" i="20" s="1"/>
  <c r="S36" i="20" s="1"/>
  <c r="I34" i="20"/>
  <c r="T34" i="20" s="1"/>
  <c r="S34" i="20" s="1"/>
  <c r="I32" i="20"/>
  <c r="T32" i="20" s="1"/>
  <c r="S32" i="20" s="1"/>
  <c r="I30" i="20"/>
  <c r="T30" i="20" s="1"/>
  <c r="S30" i="20" s="1"/>
  <c r="I28" i="20"/>
  <c r="T28" i="20" s="1"/>
  <c r="S28" i="20" s="1"/>
  <c r="I26" i="20"/>
  <c r="T26" i="20" s="1"/>
  <c r="S26" i="20" s="1"/>
  <c r="I24" i="20"/>
  <c r="T24" i="20" s="1"/>
  <c r="S24" i="20" s="1"/>
  <c r="I22" i="20"/>
  <c r="T22" i="20" s="1"/>
  <c r="S22" i="20" s="1"/>
  <c r="I20" i="20"/>
  <c r="T20" i="20" s="1"/>
  <c r="S20" i="20" s="1"/>
  <c r="M19" i="20"/>
  <c r="M50" i="20" s="1"/>
  <c r="P3" i="20" s="1"/>
  <c r="K50" i="20"/>
  <c r="I21" i="20"/>
  <c r="T21" i="20" s="1"/>
  <c r="S21" i="20" s="1"/>
  <c r="I23" i="20"/>
  <c r="T23" i="20" s="1"/>
  <c r="S23" i="20" s="1"/>
  <c r="I25" i="20"/>
  <c r="T25" i="20" s="1"/>
  <c r="S25" i="20" s="1"/>
  <c r="I27" i="20"/>
  <c r="T27" i="20" s="1"/>
  <c r="S27" i="20" s="1"/>
  <c r="I29" i="20"/>
  <c r="T29" i="20" s="1"/>
  <c r="S29" i="20" s="1"/>
  <c r="I31" i="20"/>
  <c r="T31" i="20" s="1"/>
  <c r="S31" i="20" s="1"/>
  <c r="I33" i="20"/>
  <c r="T33" i="20" s="1"/>
  <c r="S33" i="20" s="1"/>
  <c r="I35" i="20"/>
  <c r="T35" i="20" s="1"/>
  <c r="S35" i="20" s="1"/>
  <c r="I37" i="20"/>
  <c r="T37" i="20" s="1"/>
  <c r="S37" i="20" s="1"/>
  <c r="I39" i="20"/>
  <c r="T39" i="20" s="1"/>
  <c r="S39" i="20" s="1"/>
  <c r="I41" i="20"/>
  <c r="T41" i="20" s="1"/>
  <c r="S41" i="20" s="1"/>
  <c r="I43" i="20"/>
  <c r="T43" i="20" s="1"/>
  <c r="S43" i="20" s="1"/>
  <c r="I45" i="20"/>
  <c r="T45" i="20" s="1"/>
  <c r="S45" i="20" s="1"/>
  <c r="I47" i="20"/>
  <c r="T47" i="20" s="1"/>
  <c r="S47" i="20" s="1"/>
  <c r="I49" i="20"/>
  <c r="T49" i="20" s="1"/>
  <c r="S49" i="20" s="1"/>
  <c r="I45" i="21"/>
  <c r="T45" i="21" s="1"/>
  <c r="S45" i="21" s="1"/>
  <c r="I27" i="21"/>
  <c r="T27" i="21" s="1"/>
  <c r="S27" i="21" s="1"/>
  <c r="I24" i="21"/>
  <c r="I19" i="21"/>
  <c r="I41" i="21"/>
  <c r="T41" i="21" s="1"/>
  <c r="S41" i="21" s="1"/>
  <c r="I29" i="21"/>
  <c r="T29" i="21" s="1"/>
  <c r="S29" i="21" s="1"/>
  <c r="I26" i="21"/>
  <c r="I21" i="21"/>
  <c r="T21" i="21" s="1"/>
  <c r="S21" i="21" s="1"/>
  <c r="I23" i="21"/>
  <c r="T23" i="21" s="1"/>
  <c r="S23" i="21" s="1"/>
  <c r="I28" i="21"/>
  <c r="T28" i="21" s="1"/>
  <c r="S28" i="21" s="1"/>
  <c r="M32" i="21"/>
  <c r="I37" i="21"/>
  <c r="T37" i="21" s="1"/>
  <c r="S37" i="21" s="1"/>
  <c r="V37" i="21"/>
  <c r="U37" i="21"/>
  <c r="M48" i="21"/>
  <c r="V34" i="22"/>
  <c r="V27" i="24"/>
  <c r="T33" i="24"/>
  <c r="S33" i="24" s="1"/>
  <c r="U33" i="24"/>
  <c r="V33" i="24"/>
  <c r="U37" i="24"/>
  <c r="V37" i="24"/>
  <c r="U52" i="25"/>
  <c r="V52" i="25"/>
  <c r="H27" i="2"/>
  <c r="H29" i="2"/>
  <c r="H37" i="2"/>
  <c r="H39" i="2"/>
  <c r="H19" i="3"/>
  <c r="H21" i="3"/>
  <c r="H23" i="3"/>
  <c r="H25" i="3"/>
  <c r="H27" i="3"/>
  <c r="H31" i="3"/>
  <c r="H33" i="3"/>
  <c r="H35" i="3"/>
  <c r="H43" i="3"/>
  <c r="U45" i="3"/>
  <c r="V45" i="3"/>
  <c r="U49" i="3"/>
  <c r="R21" i="4"/>
  <c r="V21" i="4" s="1"/>
  <c r="R23" i="4"/>
  <c r="V23" i="4" s="1"/>
  <c r="R25" i="4"/>
  <c r="V25" i="4" s="1"/>
  <c r="R29" i="4"/>
  <c r="V29" i="4" s="1"/>
  <c r="R31" i="4"/>
  <c r="U31" i="4" s="1"/>
  <c r="R37" i="4"/>
  <c r="V37" i="4" s="1"/>
  <c r="R39" i="4"/>
  <c r="V39" i="4" s="1"/>
  <c r="R45" i="4"/>
  <c r="V45" i="4" s="1"/>
  <c r="U22" i="7"/>
  <c r="V23" i="7"/>
  <c r="U26" i="7"/>
  <c r="V27" i="7"/>
  <c r="U28" i="7"/>
  <c r="V31" i="7"/>
  <c r="U33" i="7"/>
  <c r="U36" i="7"/>
  <c r="H44" i="3"/>
  <c r="M44" i="3"/>
  <c r="H46" i="3"/>
  <c r="M46" i="3"/>
  <c r="H48" i="3"/>
  <c r="M48" i="3"/>
  <c r="R20" i="4"/>
  <c r="U20" i="4" s="1"/>
  <c r="R22" i="4"/>
  <c r="V22" i="4" s="1"/>
  <c r="R24" i="4"/>
  <c r="V24" i="4" s="1"/>
  <c r="R26" i="4"/>
  <c r="U26" i="4" s="1"/>
  <c r="R28" i="4"/>
  <c r="U28" i="4" s="1"/>
  <c r="R30" i="4"/>
  <c r="U30" i="4" s="1"/>
  <c r="R32" i="4"/>
  <c r="V32" i="4" s="1"/>
  <c r="R34" i="4"/>
  <c r="U34" i="4" s="1"/>
  <c r="R36" i="4"/>
  <c r="U36" i="4" s="1"/>
  <c r="R38" i="4"/>
  <c r="V38" i="4" s="1"/>
  <c r="R40" i="4"/>
  <c r="V40" i="4" s="1"/>
  <c r="R42" i="4"/>
  <c r="U42" i="4" s="1"/>
  <c r="R44" i="4"/>
  <c r="U44" i="4" s="1"/>
  <c r="R46" i="4"/>
  <c r="U46" i="4" s="1"/>
  <c r="M19" i="5"/>
  <c r="M21" i="5"/>
  <c r="M23" i="5"/>
  <c r="M25" i="5"/>
  <c r="M27" i="5"/>
  <c r="M29" i="5"/>
  <c r="M31" i="5"/>
  <c r="M33" i="5"/>
  <c r="M35" i="5"/>
  <c r="M37" i="5"/>
  <c r="M39" i="5"/>
  <c r="M41" i="5"/>
  <c r="M43" i="5"/>
  <c r="M45" i="5"/>
  <c r="M47" i="5"/>
  <c r="M49" i="5"/>
  <c r="U19" i="6"/>
  <c r="U21" i="6"/>
  <c r="V21" i="6"/>
  <c r="U23" i="6"/>
  <c r="V23" i="6"/>
  <c r="U25" i="6"/>
  <c r="V25" i="6"/>
  <c r="U27" i="6"/>
  <c r="U29" i="6"/>
  <c r="V29" i="6"/>
  <c r="U31" i="6"/>
  <c r="V31" i="6"/>
  <c r="U33" i="6"/>
  <c r="V33" i="6"/>
  <c r="U35" i="6"/>
  <c r="U37" i="6"/>
  <c r="V37" i="6"/>
  <c r="U39" i="6"/>
  <c r="V39" i="6"/>
  <c r="U41" i="6"/>
  <c r="V41" i="6"/>
  <c r="U43" i="6"/>
  <c r="U45" i="6"/>
  <c r="V45" i="6"/>
  <c r="U47" i="6"/>
  <c r="V47" i="6"/>
  <c r="U49" i="6"/>
  <c r="V49" i="6"/>
  <c r="K50" i="6"/>
  <c r="R19" i="7"/>
  <c r="U19" i="7" s="1"/>
  <c r="M20" i="7"/>
  <c r="R21" i="7"/>
  <c r="U21" i="7" s="1"/>
  <c r="M22" i="7"/>
  <c r="R23" i="7"/>
  <c r="U23" i="7" s="1"/>
  <c r="M24" i="7"/>
  <c r="R25" i="7"/>
  <c r="V25" i="7" s="1"/>
  <c r="M26" i="7"/>
  <c r="R27" i="7"/>
  <c r="U27" i="7" s="1"/>
  <c r="M28" i="7"/>
  <c r="R29" i="7"/>
  <c r="V29" i="7" s="1"/>
  <c r="M30" i="7"/>
  <c r="R31" i="7"/>
  <c r="U31" i="7" s="1"/>
  <c r="M32" i="7"/>
  <c r="T32" i="7" s="1"/>
  <c r="S32" i="7" s="1"/>
  <c r="R33" i="7"/>
  <c r="V33" i="7" s="1"/>
  <c r="M34" i="7"/>
  <c r="R35" i="7"/>
  <c r="U35" i="7" s="1"/>
  <c r="M36" i="7"/>
  <c r="R37" i="7"/>
  <c r="V37" i="7" s="1"/>
  <c r="M38" i="7"/>
  <c r="R39" i="7"/>
  <c r="U39" i="7" s="1"/>
  <c r="M40" i="7"/>
  <c r="T40" i="7" s="1"/>
  <c r="S40" i="7" s="1"/>
  <c r="R41" i="7"/>
  <c r="U41" i="7" s="1"/>
  <c r="M42" i="7"/>
  <c r="R43" i="7"/>
  <c r="U43" i="7" s="1"/>
  <c r="M44" i="7"/>
  <c r="R45" i="7"/>
  <c r="V45" i="7" s="1"/>
  <c r="M46" i="7"/>
  <c r="R47" i="7"/>
  <c r="U47" i="7" s="1"/>
  <c r="M48" i="7"/>
  <c r="T48" i="7" s="1"/>
  <c r="S48" i="7" s="1"/>
  <c r="L50" i="7"/>
  <c r="R20" i="8"/>
  <c r="V20" i="8" s="1"/>
  <c r="R22" i="8"/>
  <c r="U22" i="8" s="1"/>
  <c r="R24" i="8"/>
  <c r="U24" i="8" s="1"/>
  <c r="R26" i="8"/>
  <c r="U26" i="8" s="1"/>
  <c r="R28" i="8"/>
  <c r="U28" i="8" s="1"/>
  <c r="R30" i="8"/>
  <c r="V30" i="8" s="1"/>
  <c r="R32" i="8"/>
  <c r="U32" i="8" s="1"/>
  <c r="R34" i="8"/>
  <c r="U34" i="8" s="1"/>
  <c r="R36" i="8"/>
  <c r="V36" i="8" s="1"/>
  <c r="R38" i="8"/>
  <c r="V38" i="8" s="1"/>
  <c r="R40" i="8"/>
  <c r="U40" i="8" s="1"/>
  <c r="R42" i="8"/>
  <c r="U42" i="8" s="1"/>
  <c r="R44" i="8"/>
  <c r="V44" i="8" s="1"/>
  <c r="R46" i="8"/>
  <c r="V46" i="8" s="1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47" i="9"/>
  <c r="M49" i="9"/>
  <c r="U19" i="10"/>
  <c r="V19" i="10"/>
  <c r="U21" i="10"/>
  <c r="V21" i="10"/>
  <c r="U23" i="10"/>
  <c r="V23" i="10"/>
  <c r="U25" i="10"/>
  <c r="V25" i="10"/>
  <c r="U29" i="10"/>
  <c r="V29" i="10"/>
  <c r="U31" i="10"/>
  <c r="V31" i="10"/>
  <c r="U33" i="10"/>
  <c r="U35" i="10"/>
  <c r="V35" i="10"/>
  <c r="U37" i="10"/>
  <c r="V37" i="10"/>
  <c r="U39" i="10"/>
  <c r="V39" i="10"/>
  <c r="U41" i="10"/>
  <c r="U43" i="10"/>
  <c r="V43" i="10"/>
  <c r="U45" i="10"/>
  <c r="U47" i="10"/>
  <c r="V47" i="10"/>
  <c r="U49" i="10"/>
  <c r="V49" i="10"/>
  <c r="K50" i="10"/>
  <c r="R19" i="11"/>
  <c r="M20" i="11"/>
  <c r="R21" i="11"/>
  <c r="U21" i="11" s="1"/>
  <c r="M22" i="11"/>
  <c r="R23" i="11"/>
  <c r="U23" i="11" s="1"/>
  <c r="M24" i="11"/>
  <c r="R25" i="11"/>
  <c r="U25" i="11" s="1"/>
  <c r="M26" i="11"/>
  <c r="R27" i="11"/>
  <c r="V27" i="11" s="1"/>
  <c r="M28" i="11"/>
  <c r="R29" i="11"/>
  <c r="U29" i="11" s="1"/>
  <c r="M30" i="11"/>
  <c r="R31" i="11"/>
  <c r="U31" i="11" s="1"/>
  <c r="M32" i="11"/>
  <c r="R33" i="11"/>
  <c r="U33" i="11" s="1"/>
  <c r="M34" i="11"/>
  <c r="R35" i="11"/>
  <c r="V35" i="11" s="1"/>
  <c r="M36" i="11"/>
  <c r="R37" i="11"/>
  <c r="U37" i="11" s="1"/>
  <c r="M38" i="11"/>
  <c r="R39" i="11"/>
  <c r="U39" i="11" s="1"/>
  <c r="M40" i="11"/>
  <c r="R41" i="11"/>
  <c r="U41" i="11" s="1"/>
  <c r="M42" i="11"/>
  <c r="T42" i="11" s="1"/>
  <c r="S42" i="11" s="1"/>
  <c r="R43" i="11"/>
  <c r="V43" i="11" s="1"/>
  <c r="M44" i="11"/>
  <c r="R45" i="11"/>
  <c r="U45" i="11" s="1"/>
  <c r="M46" i="11"/>
  <c r="R47" i="11"/>
  <c r="U47" i="11" s="1"/>
  <c r="M48" i="11"/>
  <c r="T48" i="11" s="1"/>
  <c r="S48" i="11" s="1"/>
  <c r="L50" i="11"/>
  <c r="R20" i="12"/>
  <c r="U20" i="12" s="1"/>
  <c r="R22" i="12"/>
  <c r="V22" i="12" s="1"/>
  <c r="R24" i="12"/>
  <c r="U24" i="12" s="1"/>
  <c r="R26" i="12"/>
  <c r="V26" i="12" s="1"/>
  <c r="R28" i="12"/>
  <c r="U28" i="12" s="1"/>
  <c r="R30" i="12"/>
  <c r="U30" i="12" s="1"/>
  <c r="R32" i="12"/>
  <c r="U32" i="12" s="1"/>
  <c r="R34" i="12"/>
  <c r="V34" i="12" s="1"/>
  <c r="R36" i="12"/>
  <c r="U36" i="12" s="1"/>
  <c r="R38" i="12"/>
  <c r="V38" i="12" s="1"/>
  <c r="R40" i="12"/>
  <c r="U40" i="12" s="1"/>
  <c r="R42" i="12"/>
  <c r="V42" i="12" s="1"/>
  <c r="R44" i="12"/>
  <c r="U44" i="12" s="1"/>
  <c r="R46" i="12"/>
  <c r="U46" i="12" s="1"/>
  <c r="M19" i="13"/>
  <c r="M21" i="13"/>
  <c r="M23" i="13"/>
  <c r="M25" i="13"/>
  <c r="M27" i="13"/>
  <c r="M29" i="13"/>
  <c r="M31" i="13"/>
  <c r="M33" i="13"/>
  <c r="M35" i="13"/>
  <c r="M37" i="13"/>
  <c r="M39" i="13"/>
  <c r="M41" i="13"/>
  <c r="M43" i="13"/>
  <c r="M45" i="13"/>
  <c r="M47" i="13"/>
  <c r="U49" i="13"/>
  <c r="R19" i="14"/>
  <c r="U19" i="14" s="1"/>
  <c r="I20" i="14"/>
  <c r="R20" i="14"/>
  <c r="R23" i="14"/>
  <c r="V23" i="14" s="1"/>
  <c r="I24" i="14"/>
  <c r="T24" i="14" s="1"/>
  <c r="S24" i="14" s="1"/>
  <c r="R24" i="14"/>
  <c r="R27" i="14"/>
  <c r="V27" i="14" s="1"/>
  <c r="I28" i="14"/>
  <c r="T28" i="14" s="1"/>
  <c r="S28" i="14" s="1"/>
  <c r="R28" i="14"/>
  <c r="V28" i="14" s="1"/>
  <c r="R31" i="14"/>
  <c r="V31" i="14" s="1"/>
  <c r="I32" i="14"/>
  <c r="T32" i="14" s="1"/>
  <c r="S32" i="14" s="1"/>
  <c r="R32" i="14"/>
  <c r="U32" i="14" s="1"/>
  <c r="R35" i="14"/>
  <c r="V35" i="14" s="1"/>
  <c r="I36" i="14"/>
  <c r="T36" i="14" s="1"/>
  <c r="S36" i="14" s="1"/>
  <c r="R36" i="14"/>
  <c r="R39" i="14"/>
  <c r="V39" i="14" s="1"/>
  <c r="I40" i="14"/>
  <c r="T40" i="14" s="1"/>
  <c r="S40" i="14" s="1"/>
  <c r="R40" i="14"/>
  <c r="R43" i="14"/>
  <c r="V43" i="14" s="1"/>
  <c r="I44" i="14"/>
  <c r="R44" i="14"/>
  <c r="V44" i="14" s="1"/>
  <c r="R47" i="14"/>
  <c r="V47" i="14" s="1"/>
  <c r="I48" i="14"/>
  <c r="T48" i="14" s="1"/>
  <c r="S48" i="14" s="1"/>
  <c r="I48" i="15"/>
  <c r="I44" i="15"/>
  <c r="T44" i="15" s="1"/>
  <c r="S44" i="15" s="1"/>
  <c r="I40" i="15"/>
  <c r="T40" i="15" s="1"/>
  <c r="S40" i="15" s="1"/>
  <c r="I36" i="15"/>
  <c r="T36" i="15" s="1"/>
  <c r="S36" i="15" s="1"/>
  <c r="I32" i="15"/>
  <c r="T32" i="15" s="1"/>
  <c r="S32" i="15" s="1"/>
  <c r="I28" i="15"/>
  <c r="T28" i="15" s="1"/>
  <c r="S28" i="15" s="1"/>
  <c r="I24" i="15"/>
  <c r="T24" i="15" s="1"/>
  <c r="S24" i="15" s="1"/>
  <c r="I20" i="15"/>
  <c r="T20" i="15" s="1"/>
  <c r="S20" i="15" s="1"/>
  <c r="L50" i="15"/>
  <c r="I25" i="15"/>
  <c r="V26" i="15"/>
  <c r="I27" i="15"/>
  <c r="U33" i="15"/>
  <c r="V33" i="15"/>
  <c r="I34" i="15"/>
  <c r="T34" i="15" s="1"/>
  <c r="S34" i="15" s="1"/>
  <c r="I41" i="15"/>
  <c r="V42" i="15"/>
  <c r="I43" i="15"/>
  <c r="U49" i="15"/>
  <c r="V49" i="15"/>
  <c r="I47" i="16"/>
  <c r="T47" i="16" s="1"/>
  <c r="S47" i="16" s="1"/>
  <c r="I43" i="16"/>
  <c r="T43" i="16" s="1"/>
  <c r="S43" i="16" s="1"/>
  <c r="I39" i="16"/>
  <c r="T39" i="16" s="1"/>
  <c r="S39" i="16" s="1"/>
  <c r="I35" i="16"/>
  <c r="T35" i="16" s="1"/>
  <c r="S35" i="16" s="1"/>
  <c r="I31" i="16"/>
  <c r="T31" i="16" s="1"/>
  <c r="S31" i="16" s="1"/>
  <c r="I27" i="16"/>
  <c r="T27" i="16" s="1"/>
  <c r="S27" i="16" s="1"/>
  <c r="I23" i="16"/>
  <c r="T23" i="16" s="1"/>
  <c r="S23" i="16" s="1"/>
  <c r="I19" i="16"/>
  <c r="I20" i="16"/>
  <c r="T20" i="16" s="1"/>
  <c r="S20" i="16" s="1"/>
  <c r="U26" i="16"/>
  <c r="U28" i="16"/>
  <c r="I29" i="16"/>
  <c r="T29" i="16" s="1"/>
  <c r="S29" i="16" s="1"/>
  <c r="I34" i="16"/>
  <c r="T34" i="16" s="1"/>
  <c r="S34" i="16" s="1"/>
  <c r="I36" i="16"/>
  <c r="T36" i="16" s="1"/>
  <c r="S36" i="16" s="1"/>
  <c r="U44" i="16"/>
  <c r="I45" i="16"/>
  <c r="T45" i="16" s="1"/>
  <c r="S45" i="16" s="1"/>
  <c r="M21" i="17"/>
  <c r="V30" i="17"/>
  <c r="M30" i="17"/>
  <c r="T30" i="17" s="1"/>
  <c r="S30" i="17" s="1"/>
  <c r="U30" i="17"/>
  <c r="M31" i="17"/>
  <c r="U35" i="17"/>
  <c r="V48" i="17"/>
  <c r="M48" i="17"/>
  <c r="K50" i="17"/>
  <c r="U25" i="18"/>
  <c r="V25" i="18"/>
  <c r="U33" i="18"/>
  <c r="V33" i="18"/>
  <c r="U41" i="18"/>
  <c r="V41" i="18"/>
  <c r="U49" i="18"/>
  <c r="V49" i="18"/>
  <c r="U21" i="19"/>
  <c r="U25" i="19"/>
  <c r="U26" i="19"/>
  <c r="U29" i="19"/>
  <c r="U33" i="19"/>
  <c r="U34" i="19"/>
  <c r="U37" i="19"/>
  <c r="U41" i="19"/>
  <c r="U42" i="19"/>
  <c r="V45" i="19"/>
  <c r="M46" i="19"/>
  <c r="V47" i="19"/>
  <c r="T48" i="19"/>
  <c r="S48" i="19" s="1"/>
  <c r="I25" i="21"/>
  <c r="T25" i="21" s="1"/>
  <c r="S25" i="21" s="1"/>
  <c r="I30" i="21"/>
  <c r="M24" i="22"/>
  <c r="U34" i="22"/>
  <c r="M40" i="22"/>
  <c r="I48" i="24"/>
  <c r="T48" i="24" s="1"/>
  <c r="S48" i="24" s="1"/>
  <c r="I46" i="24"/>
  <c r="T46" i="24" s="1"/>
  <c r="S46" i="24" s="1"/>
  <c r="I44" i="24"/>
  <c r="T44" i="24" s="1"/>
  <c r="S44" i="24" s="1"/>
  <c r="I42" i="24"/>
  <c r="T42" i="24" s="1"/>
  <c r="S42" i="24" s="1"/>
  <c r="I40" i="24"/>
  <c r="T40" i="24" s="1"/>
  <c r="S40" i="24" s="1"/>
  <c r="I49" i="24"/>
  <c r="T49" i="24" s="1"/>
  <c r="S49" i="24" s="1"/>
  <c r="I47" i="24"/>
  <c r="T47" i="24" s="1"/>
  <c r="S47" i="24" s="1"/>
  <c r="I45" i="24"/>
  <c r="T45" i="24" s="1"/>
  <c r="S45" i="24" s="1"/>
  <c r="I43" i="24"/>
  <c r="T43" i="24" s="1"/>
  <c r="S43" i="24" s="1"/>
  <c r="I41" i="24"/>
  <c r="T41" i="24" s="1"/>
  <c r="S41" i="24" s="1"/>
  <c r="I39" i="24"/>
  <c r="T39" i="24" s="1"/>
  <c r="S39" i="24" s="1"/>
  <c r="I38" i="24"/>
  <c r="T38" i="24" s="1"/>
  <c r="S38" i="24" s="1"/>
  <c r="I36" i="24"/>
  <c r="T36" i="24" s="1"/>
  <c r="S36" i="24" s="1"/>
  <c r="I34" i="24"/>
  <c r="T34" i="24" s="1"/>
  <c r="S34" i="24" s="1"/>
  <c r="I32" i="24"/>
  <c r="T32" i="24" s="1"/>
  <c r="S32" i="24" s="1"/>
  <c r="I30" i="24"/>
  <c r="T30" i="24" s="1"/>
  <c r="S30" i="24" s="1"/>
  <c r="I28" i="24"/>
  <c r="T28" i="24" s="1"/>
  <c r="S28" i="24" s="1"/>
  <c r="I26" i="24"/>
  <c r="T26" i="24" s="1"/>
  <c r="S26" i="24" s="1"/>
  <c r="I24" i="24"/>
  <c r="T24" i="24" s="1"/>
  <c r="S24" i="24" s="1"/>
  <c r="I22" i="24"/>
  <c r="T22" i="24" s="1"/>
  <c r="S22" i="24" s="1"/>
  <c r="I20" i="24"/>
  <c r="T20" i="24" s="1"/>
  <c r="S20" i="24" s="1"/>
  <c r="I35" i="24"/>
  <c r="T35" i="24" s="1"/>
  <c r="S35" i="24" s="1"/>
  <c r="I31" i="24"/>
  <c r="T31" i="24" s="1"/>
  <c r="S31" i="24" s="1"/>
  <c r="I27" i="24"/>
  <c r="T27" i="24" s="1"/>
  <c r="S27" i="24" s="1"/>
  <c r="I23" i="24"/>
  <c r="T23" i="24" s="1"/>
  <c r="S23" i="24" s="1"/>
  <c r="I19" i="24"/>
  <c r="I25" i="24"/>
  <c r="T25" i="24" s="1"/>
  <c r="S25" i="24" s="1"/>
  <c r="I29" i="24"/>
  <c r="T29" i="24" s="1"/>
  <c r="S29" i="24" s="1"/>
  <c r="V31" i="25"/>
  <c r="U31" i="25"/>
  <c r="V35" i="25"/>
  <c r="U35" i="25"/>
  <c r="M19" i="14"/>
  <c r="M21" i="14"/>
  <c r="M23" i="14"/>
  <c r="T23" i="14" s="1"/>
  <c r="S23" i="14" s="1"/>
  <c r="M25" i="14"/>
  <c r="M27" i="14"/>
  <c r="M29" i="14"/>
  <c r="M31" i="14"/>
  <c r="T31" i="14" s="1"/>
  <c r="S31" i="14" s="1"/>
  <c r="M33" i="14"/>
  <c r="M35" i="14"/>
  <c r="M37" i="14"/>
  <c r="M39" i="14"/>
  <c r="T39" i="14" s="1"/>
  <c r="S39" i="14" s="1"/>
  <c r="M41" i="14"/>
  <c r="M43" i="14"/>
  <c r="T43" i="14" s="1"/>
  <c r="S43" i="14" s="1"/>
  <c r="M45" i="14"/>
  <c r="M47" i="14"/>
  <c r="T47" i="14" s="1"/>
  <c r="S47" i="14" s="1"/>
  <c r="U49" i="14"/>
  <c r="R19" i="15"/>
  <c r="U19" i="15" s="1"/>
  <c r="R20" i="15"/>
  <c r="V20" i="15" s="1"/>
  <c r="R23" i="15"/>
  <c r="V23" i="15" s="1"/>
  <c r="R24" i="15"/>
  <c r="R27" i="15"/>
  <c r="U27" i="15" s="1"/>
  <c r="R28" i="15"/>
  <c r="R31" i="15"/>
  <c r="V31" i="15" s="1"/>
  <c r="R32" i="15"/>
  <c r="V32" i="15" s="1"/>
  <c r="R35" i="15"/>
  <c r="V35" i="15" s="1"/>
  <c r="R36" i="15"/>
  <c r="V36" i="15" s="1"/>
  <c r="R39" i="15"/>
  <c r="V39" i="15" s="1"/>
  <c r="R40" i="15"/>
  <c r="R43" i="15"/>
  <c r="U43" i="15" s="1"/>
  <c r="R44" i="15"/>
  <c r="R47" i="15"/>
  <c r="U47" i="15" s="1"/>
  <c r="M19" i="17"/>
  <c r="V20" i="17"/>
  <c r="M20" i="17"/>
  <c r="T20" i="17" s="1"/>
  <c r="S20" i="17" s="1"/>
  <c r="M27" i="17"/>
  <c r="V28" i="17"/>
  <c r="M28" i="17"/>
  <c r="M35" i="17"/>
  <c r="V36" i="17"/>
  <c r="M36" i="17"/>
  <c r="M43" i="17"/>
  <c r="V44" i="17"/>
  <c r="M44" i="17"/>
  <c r="U49" i="17"/>
  <c r="R48" i="18"/>
  <c r="U48" i="18" s="1"/>
  <c r="R46" i="18"/>
  <c r="U46" i="18" s="1"/>
  <c r="R44" i="18"/>
  <c r="U44" i="18" s="1"/>
  <c r="R42" i="18"/>
  <c r="U42" i="18" s="1"/>
  <c r="R40" i="18"/>
  <c r="U40" i="18" s="1"/>
  <c r="R38" i="18"/>
  <c r="U38" i="18" s="1"/>
  <c r="R36" i="18"/>
  <c r="U36" i="18" s="1"/>
  <c r="R34" i="18"/>
  <c r="U34" i="18" s="1"/>
  <c r="R32" i="18"/>
  <c r="U32" i="18" s="1"/>
  <c r="R30" i="18"/>
  <c r="U30" i="18" s="1"/>
  <c r="R28" i="18"/>
  <c r="U28" i="18" s="1"/>
  <c r="R26" i="18"/>
  <c r="U26" i="18" s="1"/>
  <c r="R24" i="18"/>
  <c r="U24" i="18" s="1"/>
  <c r="R22" i="18"/>
  <c r="U22" i="18" s="1"/>
  <c r="R20" i="18"/>
  <c r="U20" i="18" s="1"/>
  <c r="I22" i="19"/>
  <c r="T22" i="19" s="1"/>
  <c r="S22" i="19" s="1"/>
  <c r="I26" i="19"/>
  <c r="T26" i="19" s="1"/>
  <c r="S26" i="19" s="1"/>
  <c r="I30" i="19"/>
  <c r="T30" i="19" s="1"/>
  <c r="S30" i="19" s="1"/>
  <c r="I34" i="19"/>
  <c r="T34" i="19" s="1"/>
  <c r="S34" i="19" s="1"/>
  <c r="I38" i="19"/>
  <c r="T38" i="19" s="1"/>
  <c r="S38" i="19" s="1"/>
  <c r="I42" i="19"/>
  <c r="T42" i="19" s="1"/>
  <c r="S42" i="19" s="1"/>
  <c r="V44" i="19"/>
  <c r="I46" i="19"/>
  <c r="T46" i="19" s="1"/>
  <c r="S46" i="19" s="1"/>
  <c r="V48" i="19"/>
  <c r="R22" i="20"/>
  <c r="V22" i="20" s="1"/>
  <c r="R24" i="20"/>
  <c r="V24" i="20" s="1"/>
  <c r="R26" i="20"/>
  <c r="V26" i="20" s="1"/>
  <c r="R28" i="20"/>
  <c r="V28" i="20" s="1"/>
  <c r="R30" i="20"/>
  <c r="V30" i="20" s="1"/>
  <c r="R32" i="20"/>
  <c r="V32" i="20" s="1"/>
  <c r="R34" i="20"/>
  <c r="V34" i="20" s="1"/>
  <c r="R36" i="20"/>
  <c r="V36" i="20" s="1"/>
  <c r="R38" i="20"/>
  <c r="V38" i="20" s="1"/>
  <c r="R40" i="20"/>
  <c r="V40" i="20" s="1"/>
  <c r="R42" i="20"/>
  <c r="V42" i="20" s="1"/>
  <c r="R44" i="20"/>
  <c r="V44" i="20" s="1"/>
  <c r="R46" i="20"/>
  <c r="V46" i="20" s="1"/>
  <c r="R48" i="20"/>
  <c r="V48" i="20" s="1"/>
  <c r="U36" i="21"/>
  <c r="V41" i="21"/>
  <c r="U41" i="21"/>
  <c r="H48" i="22"/>
  <c r="H46" i="22"/>
  <c r="H44" i="22"/>
  <c r="H42" i="22"/>
  <c r="H40" i="22"/>
  <c r="H38" i="22"/>
  <c r="H36" i="22"/>
  <c r="H34" i="22"/>
  <c r="H32" i="22"/>
  <c r="H30" i="22"/>
  <c r="H28" i="22"/>
  <c r="H26" i="22"/>
  <c r="H24" i="22"/>
  <c r="H22" i="22"/>
  <c r="H20" i="22"/>
  <c r="H47" i="22"/>
  <c r="H39" i="22"/>
  <c r="H31" i="22"/>
  <c r="H23" i="22"/>
  <c r="H45" i="22"/>
  <c r="H37" i="22"/>
  <c r="H29" i="22"/>
  <c r="H21" i="22"/>
  <c r="H19" i="22"/>
  <c r="V23" i="22"/>
  <c r="M23" i="22"/>
  <c r="M50" i="22" s="1"/>
  <c r="P3" i="22" s="1"/>
  <c r="U23" i="22"/>
  <c r="H25" i="22"/>
  <c r="H27" i="22"/>
  <c r="V31" i="22"/>
  <c r="M31" i="22"/>
  <c r="U31" i="22"/>
  <c r="H33" i="22"/>
  <c r="H35" i="22"/>
  <c r="V39" i="22"/>
  <c r="M39" i="22"/>
  <c r="U39" i="22"/>
  <c r="H41" i="22"/>
  <c r="H43" i="22"/>
  <c r="V47" i="22"/>
  <c r="M47" i="22"/>
  <c r="U47" i="22"/>
  <c r="H49" i="22"/>
  <c r="V26" i="23"/>
  <c r="V34" i="23"/>
  <c r="V42" i="23"/>
  <c r="V23" i="24"/>
  <c r="U29" i="24"/>
  <c r="V29" i="24"/>
  <c r="I55" i="25"/>
  <c r="T55" i="25" s="1"/>
  <c r="S55" i="25" s="1"/>
  <c r="I54" i="25"/>
  <c r="T54" i="25" s="1"/>
  <c r="S54" i="25" s="1"/>
  <c r="I53" i="25"/>
  <c r="I52" i="25"/>
  <c r="I51" i="25"/>
  <c r="I50" i="25"/>
  <c r="T50" i="25" s="1"/>
  <c r="S50" i="25" s="1"/>
  <c r="I48" i="25"/>
  <c r="T48" i="25" s="1"/>
  <c r="S48" i="25" s="1"/>
  <c r="I46" i="25"/>
  <c r="T46" i="25" s="1"/>
  <c r="S46" i="25" s="1"/>
  <c r="I44" i="25"/>
  <c r="T44" i="25" s="1"/>
  <c r="S44" i="25" s="1"/>
  <c r="I42" i="25"/>
  <c r="T42" i="25" s="1"/>
  <c r="S42" i="25" s="1"/>
  <c r="I40" i="25"/>
  <c r="T40" i="25" s="1"/>
  <c r="S40" i="25" s="1"/>
  <c r="I38" i="25"/>
  <c r="T38" i="25" s="1"/>
  <c r="S38" i="25" s="1"/>
  <c r="I36" i="25"/>
  <c r="T36" i="25" s="1"/>
  <c r="S36" i="25" s="1"/>
  <c r="I34" i="25"/>
  <c r="T34" i="25" s="1"/>
  <c r="S34" i="25" s="1"/>
  <c r="I32" i="25"/>
  <c r="T32" i="25" s="1"/>
  <c r="S32" i="25" s="1"/>
  <c r="I30" i="25"/>
  <c r="T30" i="25" s="1"/>
  <c r="S30" i="25" s="1"/>
  <c r="I28" i="25"/>
  <c r="T28" i="25" s="1"/>
  <c r="S28" i="25" s="1"/>
  <c r="I26" i="25"/>
  <c r="T26" i="25" s="1"/>
  <c r="S26" i="25" s="1"/>
  <c r="I24" i="25"/>
  <c r="T24" i="25" s="1"/>
  <c r="S24" i="25" s="1"/>
  <c r="I22" i="25"/>
  <c r="T22" i="25" s="1"/>
  <c r="S22" i="25" s="1"/>
  <c r="I20" i="25"/>
  <c r="T20" i="25" s="1"/>
  <c r="S20" i="25" s="1"/>
  <c r="I49" i="25"/>
  <c r="T49" i="25" s="1"/>
  <c r="S49" i="25" s="1"/>
  <c r="I47" i="25"/>
  <c r="T47" i="25" s="1"/>
  <c r="S47" i="25" s="1"/>
  <c r="I45" i="25"/>
  <c r="T45" i="25" s="1"/>
  <c r="S45" i="25" s="1"/>
  <c r="I43" i="25"/>
  <c r="T43" i="25" s="1"/>
  <c r="S43" i="25" s="1"/>
  <c r="I41" i="25"/>
  <c r="T41" i="25" s="1"/>
  <c r="S41" i="25" s="1"/>
  <c r="I39" i="25"/>
  <c r="T39" i="25" s="1"/>
  <c r="S39" i="25" s="1"/>
  <c r="I37" i="25"/>
  <c r="T37" i="25" s="1"/>
  <c r="S37" i="25" s="1"/>
  <c r="I35" i="25"/>
  <c r="T35" i="25" s="1"/>
  <c r="S35" i="25" s="1"/>
  <c r="I33" i="25"/>
  <c r="T33" i="25" s="1"/>
  <c r="S33" i="25" s="1"/>
  <c r="I31" i="25"/>
  <c r="T31" i="25" s="1"/>
  <c r="S31" i="25" s="1"/>
  <c r="I29" i="25"/>
  <c r="T29" i="25" s="1"/>
  <c r="S29" i="25" s="1"/>
  <c r="I27" i="25"/>
  <c r="T27" i="25" s="1"/>
  <c r="S27" i="25" s="1"/>
  <c r="I25" i="25"/>
  <c r="T25" i="25" s="1"/>
  <c r="S25" i="25" s="1"/>
  <c r="I23" i="25"/>
  <c r="T23" i="25" s="1"/>
  <c r="S23" i="25" s="1"/>
  <c r="I21" i="25"/>
  <c r="T21" i="25" s="1"/>
  <c r="S21" i="25" s="1"/>
  <c r="I19" i="25"/>
  <c r="V19" i="25"/>
  <c r="U19" i="25"/>
  <c r="V47" i="25"/>
  <c r="U47" i="25"/>
  <c r="M41" i="27"/>
  <c r="M19" i="18"/>
  <c r="M21" i="18"/>
  <c r="M23" i="18"/>
  <c r="M25" i="18"/>
  <c r="M27" i="18"/>
  <c r="M29" i="18"/>
  <c r="M31" i="18"/>
  <c r="M33" i="18"/>
  <c r="M35" i="18"/>
  <c r="M37" i="18"/>
  <c r="M39" i="18"/>
  <c r="M41" i="18"/>
  <c r="M43" i="18"/>
  <c r="M45" i="18"/>
  <c r="M47" i="18"/>
  <c r="M49" i="18"/>
  <c r="K50" i="18"/>
  <c r="I21" i="19"/>
  <c r="U23" i="19"/>
  <c r="I25" i="19"/>
  <c r="T25" i="19" s="1"/>
  <c r="S25" i="19" s="1"/>
  <c r="U27" i="19"/>
  <c r="I29" i="19"/>
  <c r="U31" i="19"/>
  <c r="I33" i="19"/>
  <c r="T33" i="19" s="1"/>
  <c r="S33" i="19" s="1"/>
  <c r="U35" i="19"/>
  <c r="I37" i="19"/>
  <c r="U39" i="19"/>
  <c r="I41" i="19"/>
  <c r="T41" i="19" s="1"/>
  <c r="S41" i="19" s="1"/>
  <c r="U43" i="19"/>
  <c r="I45" i="19"/>
  <c r="U47" i="19"/>
  <c r="R19" i="20"/>
  <c r="R21" i="20"/>
  <c r="R23" i="20"/>
  <c r="R25" i="20"/>
  <c r="R27" i="20"/>
  <c r="V27" i="20" s="1"/>
  <c r="R29" i="20"/>
  <c r="R31" i="20"/>
  <c r="R33" i="20"/>
  <c r="R35" i="20"/>
  <c r="V35" i="20" s="1"/>
  <c r="R37" i="20"/>
  <c r="R39" i="20"/>
  <c r="R41" i="20"/>
  <c r="R43" i="20"/>
  <c r="V43" i="20" s="1"/>
  <c r="R45" i="20"/>
  <c r="R47" i="20"/>
  <c r="V20" i="21"/>
  <c r="V28" i="21"/>
  <c r="M36" i="21"/>
  <c r="V45" i="21"/>
  <c r="U45" i="21"/>
  <c r="V25" i="22"/>
  <c r="M25" i="22"/>
  <c r="U25" i="22"/>
  <c r="M26" i="22"/>
  <c r="V33" i="22"/>
  <c r="M33" i="22"/>
  <c r="U33" i="22"/>
  <c r="M34" i="22"/>
  <c r="V41" i="22"/>
  <c r="M41" i="22"/>
  <c r="U41" i="22"/>
  <c r="M42" i="22"/>
  <c r="V49" i="22"/>
  <c r="M49" i="22"/>
  <c r="U49" i="22"/>
  <c r="U21" i="23"/>
  <c r="U25" i="23"/>
  <c r="U29" i="23"/>
  <c r="U33" i="23"/>
  <c r="U37" i="23"/>
  <c r="U41" i="23"/>
  <c r="U45" i="23"/>
  <c r="U49" i="23"/>
  <c r="K50" i="24"/>
  <c r="M19" i="24"/>
  <c r="M50" i="24" s="1"/>
  <c r="P3" i="24" s="1"/>
  <c r="V19" i="24"/>
  <c r="U25" i="24"/>
  <c r="V25" i="24"/>
  <c r="V35" i="24"/>
  <c r="U39" i="26"/>
  <c r="V39" i="26"/>
  <c r="H50" i="27"/>
  <c r="L19" i="27"/>
  <c r="I48" i="21"/>
  <c r="T48" i="21" s="1"/>
  <c r="S48" i="21" s="1"/>
  <c r="I46" i="21"/>
  <c r="T46" i="21" s="1"/>
  <c r="S46" i="21" s="1"/>
  <c r="I44" i="21"/>
  <c r="T44" i="21" s="1"/>
  <c r="S44" i="21" s="1"/>
  <c r="I42" i="21"/>
  <c r="I40" i="21"/>
  <c r="T40" i="21" s="1"/>
  <c r="S40" i="21" s="1"/>
  <c r="I38" i="21"/>
  <c r="T38" i="21" s="1"/>
  <c r="S38" i="21" s="1"/>
  <c r="I36" i="21"/>
  <c r="T36" i="21" s="1"/>
  <c r="S36" i="21" s="1"/>
  <c r="I34" i="21"/>
  <c r="I32" i="21"/>
  <c r="T32" i="21" s="1"/>
  <c r="S32" i="21" s="1"/>
  <c r="L50" i="21"/>
  <c r="U20" i="21"/>
  <c r="U22" i="21"/>
  <c r="V23" i="21"/>
  <c r="U24" i="21"/>
  <c r="U26" i="21"/>
  <c r="U28" i="21"/>
  <c r="V38" i="21"/>
  <c r="K50" i="22"/>
  <c r="V20" i="22"/>
  <c r="I48" i="23"/>
  <c r="T48" i="23" s="1"/>
  <c r="S48" i="23" s="1"/>
  <c r="I46" i="23"/>
  <c r="I44" i="23"/>
  <c r="I42" i="23"/>
  <c r="I40" i="23"/>
  <c r="T40" i="23" s="1"/>
  <c r="S40" i="23" s="1"/>
  <c r="I38" i="23"/>
  <c r="I36" i="23"/>
  <c r="I34" i="23"/>
  <c r="I32" i="23"/>
  <c r="T32" i="23" s="1"/>
  <c r="S32" i="23" s="1"/>
  <c r="I30" i="23"/>
  <c r="I28" i="23"/>
  <c r="I26" i="23"/>
  <c r="I24" i="23"/>
  <c r="T24" i="23" s="1"/>
  <c r="S24" i="23" s="1"/>
  <c r="I22" i="23"/>
  <c r="I20" i="23"/>
  <c r="L50" i="23"/>
  <c r="H48" i="24"/>
  <c r="H46" i="24"/>
  <c r="H44" i="24"/>
  <c r="H42" i="24"/>
  <c r="H40" i="24"/>
  <c r="H49" i="24"/>
  <c r="H47" i="24"/>
  <c r="H45" i="24"/>
  <c r="H43" i="24"/>
  <c r="H41" i="24"/>
  <c r="H39" i="24"/>
  <c r="H19" i="24"/>
  <c r="H20" i="24"/>
  <c r="H23" i="24"/>
  <c r="H24" i="24"/>
  <c r="H27" i="24"/>
  <c r="H28" i="24"/>
  <c r="H31" i="24"/>
  <c r="H32" i="24"/>
  <c r="H35" i="24"/>
  <c r="H36" i="24"/>
  <c r="V23" i="25"/>
  <c r="U23" i="25"/>
  <c r="V39" i="25"/>
  <c r="U39" i="25"/>
  <c r="M51" i="25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19" i="5"/>
  <c r="H21" i="5"/>
  <c r="H23" i="5"/>
  <c r="H25" i="5"/>
  <c r="H27" i="5"/>
  <c r="H29" i="5"/>
  <c r="H31" i="5"/>
  <c r="H33" i="5"/>
  <c r="H35" i="5"/>
  <c r="H37" i="5"/>
  <c r="H39" i="5"/>
  <c r="H41" i="5"/>
  <c r="H43" i="5"/>
  <c r="H45" i="5"/>
  <c r="H47" i="5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19" i="7"/>
  <c r="H21" i="7"/>
  <c r="H23" i="7"/>
  <c r="H25" i="7"/>
  <c r="H27" i="7"/>
  <c r="H29" i="7"/>
  <c r="H31" i="7"/>
  <c r="H33" i="7"/>
  <c r="H35" i="7"/>
  <c r="H37" i="7"/>
  <c r="H39" i="7"/>
  <c r="H41" i="7"/>
  <c r="H43" i="7"/>
  <c r="H45" i="7"/>
  <c r="H47" i="7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19" i="11"/>
  <c r="H21" i="11"/>
  <c r="H23" i="11"/>
  <c r="H25" i="11"/>
  <c r="H27" i="11"/>
  <c r="H29" i="11"/>
  <c r="H31" i="11"/>
  <c r="H33" i="11"/>
  <c r="H35" i="11"/>
  <c r="H37" i="11"/>
  <c r="H39" i="11"/>
  <c r="H41" i="11"/>
  <c r="H43" i="11"/>
  <c r="H45" i="11"/>
  <c r="H47" i="11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19" i="13"/>
  <c r="H21" i="13"/>
  <c r="H23" i="13"/>
  <c r="H25" i="13"/>
  <c r="H27" i="13"/>
  <c r="H29" i="13"/>
  <c r="H31" i="13"/>
  <c r="H33" i="13"/>
  <c r="H35" i="13"/>
  <c r="H37" i="13"/>
  <c r="H39" i="13"/>
  <c r="H41" i="13"/>
  <c r="H43" i="13"/>
  <c r="H45" i="13"/>
  <c r="H47" i="13"/>
  <c r="H19" i="14"/>
  <c r="H21" i="14"/>
  <c r="H23" i="14"/>
  <c r="H25" i="14"/>
  <c r="H27" i="14"/>
  <c r="H29" i="14"/>
  <c r="H31" i="14"/>
  <c r="H33" i="14"/>
  <c r="H35" i="14"/>
  <c r="H37" i="14"/>
  <c r="H39" i="14"/>
  <c r="H41" i="14"/>
  <c r="H43" i="14"/>
  <c r="H45" i="14"/>
  <c r="H47" i="14"/>
  <c r="M19" i="15"/>
  <c r="M21" i="15"/>
  <c r="T21" i="15" s="1"/>
  <c r="S21" i="15" s="1"/>
  <c r="M23" i="15"/>
  <c r="T23" i="15" s="1"/>
  <c r="S23" i="15" s="1"/>
  <c r="M25" i="15"/>
  <c r="M27" i="15"/>
  <c r="M29" i="15"/>
  <c r="T29" i="15" s="1"/>
  <c r="S29" i="15" s="1"/>
  <c r="M31" i="15"/>
  <c r="T31" i="15" s="1"/>
  <c r="S31" i="15" s="1"/>
  <c r="M33" i="15"/>
  <c r="T33" i="15" s="1"/>
  <c r="S33" i="15" s="1"/>
  <c r="M35" i="15"/>
  <c r="T35" i="15" s="1"/>
  <c r="S35" i="15" s="1"/>
  <c r="M37" i="15"/>
  <c r="T37" i="15" s="1"/>
  <c r="S37" i="15" s="1"/>
  <c r="M39" i="15"/>
  <c r="M41" i="15"/>
  <c r="M43" i="15"/>
  <c r="M45" i="15"/>
  <c r="M47" i="15"/>
  <c r="T47" i="15" s="1"/>
  <c r="S47" i="15" s="1"/>
  <c r="M49" i="15"/>
  <c r="T49" i="15" s="1"/>
  <c r="S49" i="15" s="1"/>
  <c r="U19" i="16"/>
  <c r="V19" i="16"/>
  <c r="U21" i="16"/>
  <c r="V21" i="16"/>
  <c r="U23" i="16"/>
  <c r="V23" i="16"/>
  <c r="U25" i="16"/>
  <c r="V25" i="16"/>
  <c r="U27" i="16"/>
  <c r="V27" i="16"/>
  <c r="U29" i="16"/>
  <c r="V29" i="16"/>
  <c r="U31" i="16"/>
  <c r="V31" i="16"/>
  <c r="U33" i="16"/>
  <c r="V33" i="16"/>
  <c r="U35" i="16"/>
  <c r="V35" i="16"/>
  <c r="U37" i="16"/>
  <c r="V37" i="16"/>
  <c r="U39" i="16"/>
  <c r="V39" i="16"/>
  <c r="U41" i="16"/>
  <c r="V41" i="16"/>
  <c r="U43" i="16"/>
  <c r="V43" i="16"/>
  <c r="U45" i="16"/>
  <c r="V45" i="16"/>
  <c r="U47" i="16"/>
  <c r="V47" i="16"/>
  <c r="U49" i="16"/>
  <c r="V49" i="16"/>
  <c r="R19" i="17"/>
  <c r="V19" i="17" s="1"/>
  <c r="R21" i="17"/>
  <c r="U21" i="17" s="1"/>
  <c r="R23" i="17"/>
  <c r="V23" i="17" s="1"/>
  <c r="R25" i="17"/>
  <c r="V25" i="17" s="1"/>
  <c r="R27" i="17"/>
  <c r="U27" i="17" s="1"/>
  <c r="R29" i="17"/>
  <c r="V29" i="17" s="1"/>
  <c r="R31" i="17"/>
  <c r="U31" i="17" s="1"/>
  <c r="R33" i="17"/>
  <c r="V33" i="17" s="1"/>
  <c r="R35" i="17"/>
  <c r="V35" i="17" s="1"/>
  <c r="R37" i="17"/>
  <c r="V37" i="17" s="1"/>
  <c r="R39" i="17"/>
  <c r="U39" i="17" s="1"/>
  <c r="R41" i="17"/>
  <c r="V41" i="17" s="1"/>
  <c r="R43" i="17"/>
  <c r="U43" i="17" s="1"/>
  <c r="R45" i="17"/>
  <c r="V45" i="17" s="1"/>
  <c r="R47" i="17"/>
  <c r="V47" i="17" s="1"/>
  <c r="M19" i="19"/>
  <c r="T19" i="19" s="1"/>
  <c r="M21" i="19"/>
  <c r="M23" i="19"/>
  <c r="T23" i="19" s="1"/>
  <c r="S23" i="19" s="1"/>
  <c r="M25" i="19"/>
  <c r="M27" i="19"/>
  <c r="T27" i="19" s="1"/>
  <c r="S27" i="19" s="1"/>
  <c r="M29" i="19"/>
  <c r="M31" i="19"/>
  <c r="T31" i="19" s="1"/>
  <c r="S31" i="19" s="1"/>
  <c r="M33" i="19"/>
  <c r="M35" i="19"/>
  <c r="T35" i="19" s="1"/>
  <c r="S35" i="19" s="1"/>
  <c r="M37" i="19"/>
  <c r="M39" i="19"/>
  <c r="T39" i="19" s="1"/>
  <c r="S39" i="19" s="1"/>
  <c r="M41" i="19"/>
  <c r="M43" i="19"/>
  <c r="T43" i="19" s="1"/>
  <c r="S43" i="19" s="1"/>
  <c r="M45" i="19"/>
  <c r="M47" i="19"/>
  <c r="T47" i="19" s="1"/>
  <c r="S47" i="19" s="1"/>
  <c r="M49" i="19"/>
  <c r="T49" i="19" s="1"/>
  <c r="S49" i="19" s="1"/>
  <c r="U19" i="20"/>
  <c r="U21" i="20"/>
  <c r="V21" i="20"/>
  <c r="U23" i="20"/>
  <c r="V23" i="20"/>
  <c r="U25" i="20"/>
  <c r="V25" i="20"/>
  <c r="U27" i="20"/>
  <c r="U29" i="20"/>
  <c r="V29" i="20"/>
  <c r="U31" i="20"/>
  <c r="V31" i="20"/>
  <c r="U33" i="20"/>
  <c r="V33" i="20"/>
  <c r="U35" i="20"/>
  <c r="U37" i="20"/>
  <c r="V37" i="20"/>
  <c r="U39" i="20"/>
  <c r="V39" i="20"/>
  <c r="U41" i="20"/>
  <c r="V41" i="20"/>
  <c r="U43" i="20"/>
  <c r="U45" i="20"/>
  <c r="V45" i="20"/>
  <c r="U47" i="20"/>
  <c r="V47" i="20"/>
  <c r="U49" i="20"/>
  <c r="V49" i="20"/>
  <c r="R48" i="21"/>
  <c r="U48" i="21" s="1"/>
  <c r="R46" i="21"/>
  <c r="U46" i="21" s="1"/>
  <c r="R44" i="21"/>
  <c r="U44" i="21" s="1"/>
  <c r="R42" i="21"/>
  <c r="U42" i="21" s="1"/>
  <c r="R40" i="21"/>
  <c r="V40" i="21" s="1"/>
  <c r="R38" i="21"/>
  <c r="U38" i="21" s="1"/>
  <c r="R36" i="21"/>
  <c r="V36" i="21" s="1"/>
  <c r="R34" i="21"/>
  <c r="U34" i="21" s="1"/>
  <c r="R32" i="21"/>
  <c r="V32" i="21" s="1"/>
  <c r="R30" i="21"/>
  <c r="U30" i="21" s="1"/>
  <c r="R19" i="21"/>
  <c r="M20" i="21"/>
  <c r="T20" i="21" s="1"/>
  <c r="S20" i="21" s="1"/>
  <c r="R21" i="21"/>
  <c r="V21" i="21" s="1"/>
  <c r="M22" i="21"/>
  <c r="T22" i="21" s="1"/>
  <c r="S22" i="21" s="1"/>
  <c r="R23" i="21"/>
  <c r="U23" i="21" s="1"/>
  <c r="M24" i="21"/>
  <c r="R25" i="21"/>
  <c r="U25" i="21" s="1"/>
  <c r="M26" i="21"/>
  <c r="R27" i="21"/>
  <c r="U27" i="21" s="1"/>
  <c r="M28" i="21"/>
  <c r="R29" i="21"/>
  <c r="V29" i="21" s="1"/>
  <c r="M30" i="21"/>
  <c r="I31" i="21"/>
  <c r="T31" i="21" s="1"/>
  <c r="S31" i="21" s="1"/>
  <c r="R31" i="21"/>
  <c r="M34" i="21"/>
  <c r="I35" i="21"/>
  <c r="T35" i="21" s="1"/>
  <c r="S35" i="21" s="1"/>
  <c r="R35" i="21"/>
  <c r="M38" i="21"/>
  <c r="I39" i="21"/>
  <c r="T39" i="21" s="1"/>
  <c r="S39" i="21" s="1"/>
  <c r="R39" i="21"/>
  <c r="M42" i="21"/>
  <c r="I43" i="21"/>
  <c r="T43" i="21" s="1"/>
  <c r="S43" i="21" s="1"/>
  <c r="R43" i="21"/>
  <c r="M46" i="21"/>
  <c r="I47" i="21"/>
  <c r="T47" i="21" s="1"/>
  <c r="S47" i="21" s="1"/>
  <c r="R47" i="21"/>
  <c r="I48" i="22"/>
  <c r="T48" i="22" s="1"/>
  <c r="S48" i="22" s="1"/>
  <c r="I46" i="22"/>
  <c r="T46" i="22" s="1"/>
  <c r="S46" i="22" s="1"/>
  <c r="I44" i="22"/>
  <c r="T44" i="22" s="1"/>
  <c r="S44" i="22" s="1"/>
  <c r="I42" i="22"/>
  <c r="T42" i="22" s="1"/>
  <c r="S42" i="22" s="1"/>
  <c r="I40" i="22"/>
  <c r="T40" i="22" s="1"/>
  <c r="S40" i="22" s="1"/>
  <c r="I38" i="22"/>
  <c r="T38" i="22" s="1"/>
  <c r="S38" i="22" s="1"/>
  <c r="I36" i="22"/>
  <c r="T36" i="22" s="1"/>
  <c r="S36" i="22" s="1"/>
  <c r="I34" i="22"/>
  <c r="T34" i="22" s="1"/>
  <c r="S34" i="22" s="1"/>
  <c r="I32" i="22"/>
  <c r="T32" i="22" s="1"/>
  <c r="S32" i="22" s="1"/>
  <c r="I30" i="22"/>
  <c r="T30" i="22" s="1"/>
  <c r="S30" i="22" s="1"/>
  <c r="I28" i="22"/>
  <c r="T28" i="22" s="1"/>
  <c r="S28" i="22" s="1"/>
  <c r="I26" i="22"/>
  <c r="T26" i="22" s="1"/>
  <c r="S26" i="22" s="1"/>
  <c r="I24" i="22"/>
  <c r="T24" i="22" s="1"/>
  <c r="S24" i="22" s="1"/>
  <c r="I22" i="22"/>
  <c r="T22" i="22" s="1"/>
  <c r="S22" i="22" s="1"/>
  <c r="I20" i="22"/>
  <c r="T20" i="22" s="1"/>
  <c r="S20" i="22" s="1"/>
  <c r="I49" i="22"/>
  <c r="T49" i="22" s="1"/>
  <c r="S49" i="22" s="1"/>
  <c r="I47" i="22"/>
  <c r="T47" i="22" s="1"/>
  <c r="S47" i="22" s="1"/>
  <c r="I45" i="22"/>
  <c r="T45" i="22" s="1"/>
  <c r="S45" i="22" s="1"/>
  <c r="I43" i="22"/>
  <c r="T43" i="22" s="1"/>
  <c r="S43" i="22" s="1"/>
  <c r="I41" i="22"/>
  <c r="T41" i="22" s="1"/>
  <c r="S41" i="22" s="1"/>
  <c r="I39" i="22"/>
  <c r="T39" i="22" s="1"/>
  <c r="S39" i="22" s="1"/>
  <c r="I37" i="22"/>
  <c r="T37" i="22" s="1"/>
  <c r="S37" i="22" s="1"/>
  <c r="I35" i="22"/>
  <c r="T35" i="22" s="1"/>
  <c r="S35" i="22" s="1"/>
  <c r="I33" i="22"/>
  <c r="T33" i="22" s="1"/>
  <c r="S33" i="22" s="1"/>
  <c r="I31" i="22"/>
  <c r="T31" i="22" s="1"/>
  <c r="S31" i="22" s="1"/>
  <c r="I29" i="22"/>
  <c r="T29" i="22" s="1"/>
  <c r="S29" i="22" s="1"/>
  <c r="I27" i="22"/>
  <c r="T27" i="22" s="1"/>
  <c r="S27" i="22" s="1"/>
  <c r="I25" i="22"/>
  <c r="T25" i="22" s="1"/>
  <c r="S25" i="22" s="1"/>
  <c r="I23" i="22"/>
  <c r="T23" i="22" s="1"/>
  <c r="S23" i="22" s="1"/>
  <c r="I21" i="22"/>
  <c r="T21" i="22" s="1"/>
  <c r="S21" i="22" s="1"/>
  <c r="I19" i="22"/>
  <c r="L50" i="22"/>
  <c r="U19" i="22"/>
  <c r="V46" i="22"/>
  <c r="V19" i="23"/>
  <c r="M20" i="23"/>
  <c r="V21" i="23"/>
  <c r="M22" i="23"/>
  <c r="V23" i="23"/>
  <c r="M24" i="23"/>
  <c r="V25" i="23"/>
  <c r="M26" i="23"/>
  <c r="V27" i="23"/>
  <c r="M28" i="23"/>
  <c r="V29" i="23"/>
  <c r="M30" i="23"/>
  <c r="V31" i="23"/>
  <c r="M32" i="23"/>
  <c r="V33" i="23"/>
  <c r="M34" i="23"/>
  <c r="V35" i="23"/>
  <c r="M36" i="23"/>
  <c r="V37" i="23"/>
  <c r="M38" i="23"/>
  <c r="V39" i="23"/>
  <c r="M40" i="23"/>
  <c r="V41" i="23"/>
  <c r="M42" i="23"/>
  <c r="V43" i="23"/>
  <c r="M44" i="23"/>
  <c r="V45" i="23"/>
  <c r="M46" i="23"/>
  <c r="V47" i="23"/>
  <c r="M48" i="23"/>
  <c r="V49" i="23"/>
  <c r="U19" i="24"/>
  <c r="U23" i="24"/>
  <c r="U27" i="24"/>
  <c r="U31" i="24"/>
  <c r="U35" i="24"/>
  <c r="V27" i="25"/>
  <c r="U27" i="25"/>
  <c r="V43" i="25"/>
  <c r="U43" i="25"/>
  <c r="V50" i="25"/>
  <c r="K56" i="25"/>
  <c r="M19" i="25"/>
  <c r="V21" i="25"/>
  <c r="V25" i="25"/>
  <c r="V29" i="25"/>
  <c r="V33" i="25"/>
  <c r="V37" i="25"/>
  <c r="V41" i="25"/>
  <c r="V45" i="25"/>
  <c r="V49" i="25"/>
  <c r="U54" i="25"/>
  <c r="U27" i="26"/>
  <c r="V27" i="26"/>
  <c r="M27" i="26"/>
  <c r="V40" i="26"/>
  <c r="M40" i="26"/>
  <c r="U42" i="26"/>
  <c r="L36" i="27"/>
  <c r="I36" i="27"/>
  <c r="U47" i="27"/>
  <c r="H19" i="15"/>
  <c r="H21" i="15"/>
  <c r="H23" i="15"/>
  <c r="H25" i="15"/>
  <c r="H27" i="15"/>
  <c r="H29" i="15"/>
  <c r="H31" i="15"/>
  <c r="H33" i="15"/>
  <c r="H35" i="15"/>
  <c r="H37" i="15"/>
  <c r="H39" i="15"/>
  <c r="H41" i="15"/>
  <c r="H43" i="15"/>
  <c r="H45" i="15"/>
  <c r="H47" i="15"/>
  <c r="H19" i="16"/>
  <c r="H21" i="16"/>
  <c r="H23" i="16"/>
  <c r="H25" i="16"/>
  <c r="H27" i="16"/>
  <c r="H29" i="16"/>
  <c r="H31" i="16"/>
  <c r="H33" i="16"/>
  <c r="H35" i="16"/>
  <c r="H37" i="16"/>
  <c r="H39" i="16"/>
  <c r="H41" i="16"/>
  <c r="H43" i="16"/>
  <c r="H45" i="16"/>
  <c r="H47" i="16"/>
  <c r="H19" i="17"/>
  <c r="H21" i="17"/>
  <c r="H23" i="17"/>
  <c r="H25" i="17"/>
  <c r="H27" i="17"/>
  <c r="H29" i="17"/>
  <c r="H31" i="17"/>
  <c r="H33" i="17"/>
  <c r="H35" i="17"/>
  <c r="H37" i="17"/>
  <c r="H39" i="17"/>
  <c r="H41" i="17"/>
  <c r="H43" i="17"/>
  <c r="H45" i="17"/>
  <c r="H47" i="17"/>
  <c r="H19" i="18"/>
  <c r="H21" i="18"/>
  <c r="H23" i="18"/>
  <c r="H25" i="18"/>
  <c r="H27" i="18"/>
  <c r="H29" i="18"/>
  <c r="H31" i="18"/>
  <c r="H33" i="18"/>
  <c r="H35" i="18"/>
  <c r="H37" i="18"/>
  <c r="H39" i="18"/>
  <c r="H41" i="18"/>
  <c r="H43" i="18"/>
  <c r="H45" i="18"/>
  <c r="H47" i="18"/>
  <c r="H19" i="19"/>
  <c r="H21" i="19"/>
  <c r="H23" i="19"/>
  <c r="H25" i="19"/>
  <c r="H27" i="19"/>
  <c r="H29" i="19"/>
  <c r="H31" i="19"/>
  <c r="H33" i="19"/>
  <c r="H35" i="19"/>
  <c r="H37" i="19"/>
  <c r="H39" i="19"/>
  <c r="H41" i="19"/>
  <c r="H43" i="19"/>
  <c r="H45" i="19"/>
  <c r="H47" i="19"/>
  <c r="H19" i="20"/>
  <c r="H21" i="20"/>
  <c r="H23" i="20"/>
  <c r="H25" i="20"/>
  <c r="H27" i="20"/>
  <c r="H29" i="20"/>
  <c r="H31" i="20"/>
  <c r="H33" i="20"/>
  <c r="H35" i="20"/>
  <c r="H37" i="20"/>
  <c r="H39" i="20"/>
  <c r="H41" i="20"/>
  <c r="H43" i="20"/>
  <c r="H45" i="20"/>
  <c r="H47" i="20"/>
  <c r="H19" i="21"/>
  <c r="H21" i="21"/>
  <c r="H23" i="21"/>
  <c r="H25" i="21"/>
  <c r="H27" i="21"/>
  <c r="H19" i="23"/>
  <c r="H21" i="23"/>
  <c r="H23" i="23"/>
  <c r="H25" i="23"/>
  <c r="H27" i="23"/>
  <c r="H29" i="23"/>
  <c r="H31" i="23"/>
  <c r="H33" i="23"/>
  <c r="H35" i="23"/>
  <c r="H37" i="23"/>
  <c r="H39" i="23"/>
  <c r="H41" i="23"/>
  <c r="H43" i="23"/>
  <c r="H45" i="23"/>
  <c r="H47" i="23"/>
  <c r="U20" i="24"/>
  <c r="U24" i="24"/>
  <c r="U28" i="24"/>
  <c r="U32" i="24"/>
  <c r="U36" i="24"/>
  <c r="L56" i="25"/>
  <c r="U21" i="25"/>
  <c r="U25" i="25"/>
  <c r="U29" i="25"/>
  <c r="U33" i="25"/>
  <c r="U37" i="25"/>
  <c r="U41" i="25"/>
  <c r="U45" i="25"/>
  <c r="U49" i="25"/>
  <c r="M52" i="25"/>
  <c r="M53" i="25"/>
  <c r="I45" i="26"/>
  <c r="I37" i="26"/>
  <c r="I31" i="26"/>
  <c r="T31" i="26" s="1"/>
  <c r="S31" i="26" s="1"/>
  <c r="I30" i="26"/>
  <c r="I23" i="26"/>
  <c r="I22" i="26"/>
  <c r="T22" i="26" s="1"/>
  <c r="S22" i="26" s="1"/>
  <c r="I47" i="26"/>
  <c r="T47" i="26" s="1"/>
  <c r="S47" i="26" s="1"/>
  <c r="I39" i="26"/>
  <c r="I49" i="26"/>
  <c r="I43" i="26"/>
  <c r="I34" i="26"/>
  <c r="T34" i="26" s="1"/>
  <c r="S34" i="26" s="1"/>
  <c r="I26" i="26"/>
  <c r="T26" i="26" s="1"/>
  <c r="S26" i="26" s="1"/>
  <c r="I32" i="26"/>
  <c r="T32" i="26" s="1"/>
  <c r="S32" i="26" s="1"/>
  <c r="I28" i="26"/>
  <c r="I19" i="26"/>
  <c r="I21" i="26"/>
  <c r="T21" i="26" s="1"/>
  <c r="S21" i="26" s="1"/>
  <c r="U22" i="26"/>
  <c r="V22" i="26"/>
  <c r="M23" i="26"/>
  <c r="I27" i="26"/>
  <c r="T27" i="26" s="1"/>
  <c r="S27" i="26" s="1"/>
  <c r="M29" i="26"/>
  <c r="T29" i="26" s="1"/>
  <c r="S29" i="26" s="1"/>
  <c r="V29" i="26"/>
  <c r="M30" i="26"/>
  <c r="M31" i="26"/>
  <c r="V33" i="26"/>
  <c r="M33" i="26"/>
  <c r="T33" i="26" s="1"/>
  <c r="S33" i="26" s="1"/>
  <c r="U33" i="26"/>
  <c r="M42" i="26"/>
  <c r="I20" i="27"/>
  <c r="V24" i="25"/>
  <c r="V32" i="25"/>
  <c r="V40" i="25"/>
  <c r="V48" i="25"/>
  <c r="U50" i="25"/>
  <c r="U55" i="25"/>
  <c r="H50" i="26"/>
  <c r="L19" i="26"/>
  <c r="V25" i="26"/>
  <c r="M25" i="26"/>
  <c r="T25" i="26" s="1"/>
  <c r="S25" i="26" s="1"/>
  <c r="V48" i="26"/>
  <c r="M48" i="26"/>
  <c r="L28" i="27"/>
  <c r="I28" i="27"/>
  <c r="R20" i="22"/>
  <c r="R22" i="22"/>
  <c r="U22" i="22" s="1"/>
  <c r="R24" i="22"/>
  <c r="V24" i="22" s="1"/>
  <c r="R26" i="22"/>
  <c r="V26" i="22" s="1"/>
  <c r="R28" i="22"/>
  <c r="U28" i="22" s="1"/>
  <c r="R30" i="22"/>
  <c r="U30" i="22" s="1"/>
  <c r="R32" i="22"/>
  <c r="U32" i="22" s="1"/>
  <c r="R34" i="22"/>
  <c r="R36" i="22"/>
  <c r="U36" i="22" s="1"/>
  <c r="R38" i="22"/>
  <c r="U38" i="22" s="1"/>
  <c r="R40" i="22"/>
  <c r="V40" i="22" s="1"/>
  <c r="R42" i="22"/>
  <c r="U42" i="22" s="1"/>
  <c r="R44" i="22"/>
  <c r="U44" i="22" s="1"/>
  <c r="R46" i="22"/>
  <c r="U46" i="22" s="1"/>
  <c r="R20" i="23"/>
  <c r="V20" i="23" s="1"/>
  <c r="R22" i="23"/>
  <c r="V22" i="23" s="1"/>
  <c r="R24" i="23"/>
  <c r="V24" i="23" s="1"/>
  <c r="R26" i="23"/>
  <c r="U26" i="23" s="1"/>
  <c r="R28" i="23"/>
  <c r="V28" i="23" s="1"/>
  <c r="R30" i="23"/>
  <c r="V30" i="23" s="1"/>
  <c r="R32" i="23"/>
  <c r="V32" i="23" s="1"/>
  <c r="R34" i="23"/>
  <c r="U34" i="23" s="1"/>
  <c r="R36" i="23"/>
  <c r="V36" i="23" s="1"/>
  <c r="R38" i="23"/>
  <c r="V38" i="23" s="1"/>
  <c r="R40" i="23"/>
  <c r="V40" i="23" s="1"/>
  <c r="R42" i="23"/>
  <c r="U42" i="23" s="1"/>
  <c r="R44" i="23"/>
  <c r="V44" i="23" s="1"/>
  <c r="R46" i="23"/>
  <c r="V46" i="23" s="1"/>
  <c r="R48" i="24"/>
  <c r="U48" i="24" s="1"/>
  <c r="R46" i="24"/>
  <c r="U46" i="24" s="1"/>
  <c r="R44" i="24"/>
  <c r="U44" i="24" s="1"/>
  <c r="R42" i="24"/>
  <c r="U42" i="24" s="1"/>
  <c r="R40" i="24"/>
  <c r="U40" i="24" s="1"/>
  <c r="R38" i="24"/>
  <c r="U38" i="24" s="1"/>
  <c r="L50" i="24"/>
  <c r="R20" i="24"/>
  <c r="R50" i="24" s="1"/>
  <c r="R22" i="24"/>
  <c r="V22" i="24" s="1"/>
  <c r="R24" i="24"/>
  <c r="V24" i="24" s="1"/>
  <c r="R26" i="24"/>
  <c r="V26" i="24" s="1"/>
  <c r="R28" i="24"/>
  <c r="V28" i="24" s="1"/>
  <c r="R30" i="24"/>
  <c r="V30" i="24" s="1"/>
  <c r="R32" i="24"/>
  <c r="V32" i="24" s="1"/>
  <c r="R34" i="24"/>
  <c r="V34" i="24" s="1"/>
  <c r="R36" i="24"/>
  <c r="V36" i="24" s="1"/>
  <c r="R39" i="24"/>
  <c r="R41" i="24"/>
  <c r="R43" i="24"/>
  <c r="R45" i="24"/>
  <c r="R47" i="24"/>
  <c r="R49" i="24"/>
  <c r="H54" i="25"/>
  <c r="H52" i="25"/>
  <c r="H19" i="25"/>
  <c r="H21" i="25"/>
  <c r="H23" i="25"/>
  <c r="H25" i="25"/>
  <c r="H27" i="25"/>
  <c r="H29" i="25"/>
  <c r="H31" i="25"/>
  <c r="H33" i="25"/>
  <c r="H35" i="25"/>
  <c r="H37" i="25"/>
  <c r="H39" i="25"/>
  <c r="H41" i="25"/>
  <c r="H43" i="25"/>
  <c r="H45" i="25"/>
  <c r="H47" i="25"/>
  <c r="H49" i="25"/>
  <c r="U20" i="26"/>
  <c r="U28" i="26"/>
  <c r="U47" i="26"/>
  <c r="V47" i="26"/>
  <c r="V21" i="27"/>
  <c r="U26" i="27"/>
  <c r="M26" i="27"/>
  <c r="V27" i="27"/>
  <c r="M27" i="27"/>
  <c r="U37" i="27"/>
  <c r="U37" i="26"/>
  <c r="U45" i="26"/>
  <c r="V46" i="26"/>
  <c r="M20" i="27"/>
  <c r="U35" i="27"/>
  <c r="M37" i="27"/>
  <c r="U42" i="27"/>
  <c r="M42" i="27"/>
  <c r="V43" i="27"/>
  <c r="L44" i="27"/>
  <c r="I44" i="27"/>
  <c r="R20" i="25"/>
  <c r="U20" i="25" s="1"/>
  <c r="R22" i="25"/>
  <c r="U22" i="25" s="1"/>
  <c r="R24" i="25"/>
  <c r="U24" i="25" s="1"/>
  <c r="R26" i="25"/>
  <c r="U26" i="25" s="1"/>
  <c r="R28" i="25"/>
  <c r="U28" i="25" s="1"/>
  <c r="R30" i="25"/>
  <c r="U30" i="25" s="1"/>
  <c r="R32" i="25"/>
  <c r="U32" i="25" s="1"/>
  <c r="R34" i="25"/>
  <c r="U34" i="25" s="1"/>
  <c r="R36" i="25"/>
  <c r="U36" i="25" s="1"/>
  <c r="R38" i="25"/>
  <c r="U38" i="25" s="1"/>
  <c r="R40" i="25"/>
  <c r="U40" i="25" s="1"/>
  <c r="R42" i="25"/>
  <c r="U42" i="25" s="1"/>
  <c r="R44" i="25"/>
  <c r="U44" i="25" s="1"/>
  <c r="R46" i="25"/>
  <c r="U46" i="25" s="1"/>
  <c r="R48" i="25"/>
  <c r="U48" i="25" s="1"/>
  <c r="R51" i="25"/>
  <c r="U51" i="25" s="1"/>
  <c r="R53" i="25"/>
  <c r="U53" i="25" s="1"/>
  <c r="R49" i="26"/>
  <c r="V49" i="26" s="1"/>
  <c r="R48" i="26"/>
  <c r="U48" i="26" s="1"/>
  <c r="R46" i="26"/>
  <c r="U46" i="26" s="1"/>
  <c r="R44" i="26"/>
  <c r="U44" i="26" s="1"/>
  <c r="R42" i="26"/>
  <c r="V42" i="26" s="1"/>
  <c r="R40" i="26"/>
  <c r="U40" i="26" s="1"/>
  <c r="R38" i="26"/>
  <c r="U38" i="26" s="1"/>
  <c r="R36" i="26"/>
  <c r="U36" i="26" s="1"/>
  <c r="M20" i="26"/>
  <c r="T20" i="26" s="1"/>
  <c r="S20" i="26" s="1"/>
  <c r="R23" i="26"/>
  <c r="U23" i="26" s="1"/>
  <c r="R24" i="26"/>
  <c r="V24" i="26" s="1"/>
  <c r="U26" i="26"/>
  <c r="V26" i="26"/>
  <c r="M28" i="26"/>
  <c r="R31" i="26"/>
  <c r="U31" i="26" s="1"/>
  <c r="R32" i="26"/>
  <c r="V32" i="26" s="1"/>
  <c r="V34" i="26"/>
  <c r="U34" i="26"/>
  <c r="U35" i="26"/>
  <c r="V36" i="26"/>
  <c r="V37" i="26"/>
  <c r="M38" i="26"/>
  <c r="R41" i="26"/>
  <c r="U41" i="26" s="1"/>
  <c r="U43" i="26"/>
  <c r="V45" i="26"/>
  <c r="M46" i="26"/>
  <c r="I42" i="27"/>
  <c r="T42" i="27" s="1"/>
  <c r="S42" i="27" s="1"/>
  <c r="M25" i="27"/>
  <c r="V31" i="27"/>
  <c r="V39" i="27"/>
  <c r="T46" i="27"/>
  <c r="S46" i="27" s="1"/>
  <c r="M47" i="27"/>
  <c r="I48" i="26"/>
  <c r="T48" i="26" s="1"/>
  <c r="S48" i="26" s="1"/>
  <c r="I46" i="26"/>
  <c r="I44" i="26"/>
  <c r="T44" i="26" s="1"/>
  <c r="S44" i="26" s="1"/>
  <c r="I42" i="26"/>
  <c r="T42" i="26" s="1"/>
  <c r="S42" i="26" s="1"/>
  <c r="I40" i="26"/>
  <c r="T40" i="26" s="1"/>
  <c r="S40" i="26" s="1"/>
  <c r="I38" i="26"/>
  <c r="T38" i="26" s="1"/>
  <c r="S38" i="26" s="1"/>
  <c r="I36" i="26"/>
  <c r="T36" i="26" s="1"/>
  <c r="S36" i="26" s="1"/>
  <c r="K50" i="26"/>
  <c r="M37" i="26"/>
  <c r="M39" i="26"/>
  <c r="M41" i="26"/>
  <c r="T41" i="26" s="1"/>
  <c r="S41" i="26" s="1"/>
  <c r="M43" i="26"/>
  <c r="M45" i="26"/>
  <c r="M47" i="26"/>
  <c r="M49" i="26"/>
  <c r="R49" i="27"/>
  <c r="V49" i="27" s="1"/>
  <c r="R47" i="27"/>
  <c r="V47" i="27" s="1"/>
  <c r="R45" i="27"/>
  <c r="V45" i="27" s="1"/>
  <c r="R43" i="27"/>
  <c r="U43" i="27" s="1"/>
  <c r="R41" i="27"/>
  <c r="V41" i="27" s="1"/>
  <c r="R39" i="27"/>
  <c r="U39" i="27" s="1"/>
  <c r="R37" i="27"/>
  <c r="V37" i="27" s="1"/>
  <c r="R35" i="27"/>
  <c r="V35" i="27" s="1"/>
  <c r="R33" i="27"/>
  <c r="U33" i="27" s="1"/>
  <c r="R31" i="27"/>
  <c r="U31" i="27" s="1"/>
  <c r="R29" i="27"/>
  <c r="R27" i="27"/>
  <c r="U27" i="27" s="1"/>
  <c r="R25" i="27"/>
  <c r="U25" i="27" s="1"/>
  <c r="R23" i="27"/>
  <c r="U23" i="27" s="1"/>
  <c r="R21" i="27"/>
  <c r="U21" i="27" s="1"/>
  <c r="R19" i="27"/>
  <c r="R46" i="27"/>
  <c r="U46" i="27" s="1"/>
  <c r="R38" i="27"/>
  <c r="U38" i="27" s="1"/>
  <c r="R30" i="27"/>
  <c r="U30" i="27" s="1"/>
  <c r="R22" i="27"/>
  <c r="U22" i="27" s="1"/>
  <c r="R48" i="27"/>
  <c r="R40" i="27"/>
  <c r="R32" i="27"/>
  <c r="R24" i="27"/>
  <c r="R20" i="27"/>
  <c r="U20" i="27" s="1"/>
  <c r="M23" i="27"/>
  <c r="V29" i="27"/>
  <c r="U29" i="27"/>
  <c r="V30" i="27"/>
  <c r="U34" i="27"/>
  <c r="V34" i="27"/>
  <c r="R36" i="27"/>
  <c r="M39" i="27"/>
  <c r="U45" i="27"/>
  <c r="K50" i="27"/>
  <c r="I26" i="27"/>
  <c r="T26" i="27" s="1"/>
  <c r="S26" i="27" s="1"/>
  <c r="I34" i="27"/>
  <c r="T34" i="27" s="1"/>
  <c r="S34" i="27" s="1"/>
  <c r="I49" i="27"/>
  <c r="I47" i="27"/>
  <c r="T47" i="27" s="1"/>
  <c r="S47" i="27" s="1"/>
  <c r="I45" i="27"/>
  <c r="T45" i="27" s="1"/>
  <c r="S45" i="27" s="1"/>
  <c r="I43" i="27"/>
  <c r="T43" i="27" s="1"/>
  <c r="S43" i="27" s="1"/>
  <c r="I41" i="27"/>
  <c r="T41" i="27" s="1"/>
  <c r="S41" i="27" s="1"/>
  <c r="I39" i="27"/>
  <c r="T39" i="27" s="1"/>
  <c r="S39" i="27" s="1"/>
  <c r="I37" i="27"/>
  <c r="T37" i="27" s="1"/>
  <c r="S37" i="27" s="1"/>
  <c r="I35" i="27"/>
  <c r="T35" i="27" s="1"/>
  <c r="S35" i="27" s="1"/>
  <c r="I33" i="27"/>
  <c r="T33" i="27" s="1"/>
  <c r="S33" i="27" s="1"/>
  <c r="I31" i="27"/>
  <c r="T31" i="27" s="1"/>
  <c r="S31" i="27" s="1"/>
  <c r="I29" i="27"/>
  <c r="T29" i="27" s="1"/>
  <c r="S29" i="27" s="1"/>
  <c r="I27" i="27"/>
  <c r="T27" i="27" s="1"/>
  <c r="S27" i="27" s="1"/>
  <c r="I25" i="27"/>
  <c r="T25" i="27" s="1"/>
  <c r="S25" i="27" s="1"/>
  <c r="I23" i="27"/>
  <c r="T23" i="27" s="1"/>
  <c r="S23" i="27" s="1"/>
  <c r="I21" i="27"/>
  <c r="T21" i="27" s="1"/>
  <c r="S21" i="27" s="1"/>
  <c r="I19" i="27"/>
  <c r="I24" i="27"/>
  <c r="T24" i="27" s="1"/>
  <c r="S24" i="27" s="1"/>
  <c r="I32" i="27"/>
  <c r="T32" i="27" s="1"/>
  <c r="S32" i="27" s="1"/>
  <c r="I40" i="27"/>
  <c r="T40" i="27" s="1"/>
  <c r="S40" i="27" s="1"/>
  <c r="I48" i="27"/>
  <c r="T48" i="27" s="1"/>
  <c r="S48" i="27" s="1"/>
  <c r="M49" i="27"/>
  <c r="P7" i="5" l="1"/>
  <c r="V15" i="5"/>
  <c r="P9" i="5" s="1"/>
  <c r="S19" i="19"/>
  <c r="V15" i="24"/>
  <c r="P9" i="24" s="1"/>
  <c r="P7" i="24"/>
  <c r="S9" i="24" s="1"/>
  <c r="T9" i="24" s="1"/>
  <c r="V9" i="24" s="1"/>
  <c r="U29" i="21"/>
  <c r="M50" i="18"/>
  <c r="P3" i="18" s="1"/>
  <c r="U25" i="17"/>
  <c r="V26" i="18"/>
  <c r="M50" i="13"/>
  <c r="P3" i="13" s="1"/>
  <c r="T48" i="17"/>
  <c r="S48" i="17" s="1"/>
  <c r="R50" i="18"/>
  <c r="V46" i="2"/>
  <c r="U46" i="2"/>
  <c r="V38" i="2"/>
  <c r="U38" i="2"/>
  <c r="T36" i="13"/>
  <c r="S36" i="13" s="1"/>
  <c r="V30" i="9"/>
  <c r="U30" i="9"/>
  <c r="S19" i="15"/>
  <c r="V48" i="3"/>
  <c r="T29" i="3"/>
  <c r="S29" i="3" s="1"/>
  <c r="U29" i="8"/>
  <c r="T49" i="27"/>
  <c r="S49" i="27" s="1"/>
  <c r="V46" i="27"/>
  <c r="V24" i="27"/>
  <c r="U24" i="27"/>
  <c r="R50" i="27"/>
  <c r="U24" i="26"/>
  <c r="U49" i="24"/>
  <c r="V49" i="24"/>
  <c r="V41" i="24"/>
  <c r="U41" i="24"/>
  <c r="V38" i="27"/>
  <c r="V46" i="25"/>
  <c r="V38" i="25"/>
  <c r="V30" i="25"/>
  <c r="V22" i="25"/>
  <c r="V41" i="26"/>
  <c r="T28" i="26"/>
  <c r="S28" i="26" s="1"/>
  <c r="T43" i="26"/>
  <c r="S43" i="26" s="1"/>
  <c r="T37" i="26"/>
  <c r="S37" i="26" s="1"/>
  <c r="V42" i="24"/>
  <c r="V20" i="24"/>
  <c r="H50" i="21"/>
  <c r="H50" i="17"/>
  <c r="V20" i="27"/>
  <c r="V53" i="25"/>
  <c r="V38" i="22"/>
  <c r="V47" i="21"/>
  <c r="U47" i="21"/>
  <c r="V31" i="21"/>
  <c r="U31" i="21"/>
  <c r="H50" i="13"/>
  <c r="H50" i="9"/>
  <c r="H50" i="5"/>
  <c r="H50" i="24"/>
  <c r="T26" i="23"/>
  <c r="S26" i="23" s="1"/>
  <c r="T34" i="23"/>
  <c r="S34" i="23" s="1"/>
  <c r="T42" i="23"/>
  <c r="S42" i="23" s="1"/>
  <c r="V44" i="22"/>
  <c r="V34" i="21"/>
  <c r="V25" i="21"/>
  <c r="U40" i="21"/>
  <c r="U41" i="27"/>
  <c r="T19" i="25"/>
  <c r="I56" i="25"/>
  <c r="P2" i="25" s="1"/>
  <c r="T51" i="25"/>
  <c r="S51" i="25" s="1"/>
  <c r="U46" i="23"/>
  <c r="U38" i="23"/>
  <c r="U30" i="23"/>
  <c r="U22" i="23"/>
  <c r="V44" i="15"/>
  <c r="U44" i="15"/>
  <c r="U28" i="15"/>
  <c r="V28" i="15"/>
  <c r="T19" i="24"/>
  <c r="I50" i="24"/>
  <c r="P2" i="24" s="1"/>
  <c r="V34" i="18"/>
  <c r="U23" i="17"/>
  <c r="U42" i="16"/>
  <c r="U35" i="15"/>
  <c r="T27" i="15"/>
  <c r="S27" i="15" s="1"/>
  <c r="T48" i="15"/>
  <c r="S48" i="15" s="1"/>
  <c r="T44" i="14"/>
  <c r="S44" i="14" s="1"/>
  <c r="R50" i="11"/>
  <c r="V27" i="10"/>
  <c r="V47" i="3"/>
  <c r="H50" i="3"/>
  <c r="U24" i="22"/>
  <c r="V48" i="21"/>
  <c r="V32" i="18"/>
  <c r="V27" i="17"/>
  <c r="U39" i="15"/>
  <c r="U47" i="14"/>
  <c r="U39" i="14"/>
  <c r="U31" i="14"/>
  <c r="U23" i="14"/>
  <c r="R50" i="12"/>
  <c r="V47" i="11"/>
  <c r="V39" i="11"/>
  <c r="V31" i="11"/>
  <c r="V23" i="11"/>
  <c r="R50" i="8"/>
  <c r="V19" i="8"/>
  <c r="V47" i="7"/>
  <c r="V41" i="7"/>
  <c r="U32" i="20"/>
  <c r="V28" i="18"/>
  <c r="V39" i="17"/>
  <c r="V32" i="22"/>
  <c r="M50" i="21"/>
  <c r="P3" i="21" s="1"/>
  <c r="T19" i="20"/>
  <c r="V38" i="18"/>
  <c r="U31" i="15"/>
  <c r="U36" i="20"/>
  <c r="T35" i="17"/>
  <c r="S35" i="17" s="1"/>
  <c r="V31" i="17"/>
  <c r="T26" i="17"/>
  <c r="S26" i="17" s="1"/>
  <c r="T43" i="17"/>
  <c r="S43" i="17" s="1"/>
  <c r="T34" i="17"/>
  <c r="S34" i="17" s="1"/>
  <c r="T21" i="17"/>
  <c r="S21" i="17" s="1"/>
  <c r="V40" i="12"/>
  <c r="V32" i="12"/>
  <c r="V24" i="12"/>
  <c r="I50" i="18"/>
  <c r="P2" i="18" s="1"/>
  <c r="T19" i="18"/>
  <c r="T23" i="18"/>
  <c r="S23" i="18" s="1"/>
  <c r="T27" i="18"/>
  <c r="S27" i="18" s="1"/>
  <c r="T31" i="18"/>
  <c r="S31" i="18" s="1"/>
  <c r="T35" i="18"/>
  <c r="S35" i="18" s="1"/>
  <c r="T39" i="18"/>
  <c r="S39" i="18" s="1"/>
  <c r="T43" i="18"/>
  <c r="S43" i="18" s="1"/>
  <c r="T47" i="18"/>
  <c r="S47" i="18" s="1"/>
  <c r="V21" i="17"/>
  <c r="U40" i="13"/>
  <c r="V43" i="12"/>
  <c r="U34" i="12"/>
  <c r="T20" i="11"/>
  <c r="S20" i="11" s="1"/>
  <c r="I50" i="11"/>
  <c r="P2" i="11" s="1"/>
  <c r="V23" i="8"/>
  <c r="U19" i="8"/>
  <c r="V41" i="4"/>
  <c r="M50" i="3"/>
  <c r="P3" i="3" s="1"/>
  <c r="V48" i="2"/>
  <c r="U48" i="2"/>
  <c r="V40" i="2"/>
  <c r="U40" i="2"/>
  <c r="V32" i="2"/>
  <c r="U32" i="2"/>
  <c r="V24" i="2"/>
  <c r="U24" i="2"/>
  <c r="U36" i="13"/>
  <c r="T21" i="13"/>
  <c r="S21" i="13" s="1"/>
  <c r="T25" i="13"/>
  <c r="S25" i="13" s="1"/>
  <c r="T29" i="13"/>
  <c r="S29" i="13" s="1"/>
  <c r="T33" i="13"/>
  <c r="S33" i="13" s="1"/>
  <c r="T37" i="13"/>
  <c r="S37" i="13" s="1"/>
  <c r="T41" i="13"/>
  <c r="S41" i="13" s="1"/>
  <c r="T45" i="13"/>
  <c r="S45" i="13" s="1"/>
  <c r="U37" i="8"/>
  <c r="T50" i="6"/>
  <c r="P6" i="6" s="1"/>
  <c r="S19" i="6"/>
  <c r="S50" i="6" s="1"/>
  <c r="T25" i="5"/>
  <c r="S25" i="5" s="1"/>
  <c r="T23" i="5"/>
  <c r="S23" i="5" s="1"/>
  <c r="T49" i="5"/>
  <c r="S49" i="5" s="1"/>
  <c r="V30" i="4"/>
  <c r="V44" i="13"/>
  <c r="U38" i="12"/>
  <c r="U22" i="12"/>
  <c r="T19" i="12"/>
  <c r="I50" i="12"/>
  <c r="P2" i="12" s="1"/>
  <c r="T23" i="12"/>
  <c r="S23" i="12" s="1"/>
  <c r="T27" i="12"/>
  <c r="S27" i="12" s="1"/>
  <c r="T31" i="12"/>
  <c r="S31" i="12" s="1"/>
  <c r="T35" i="12"/>
  <c r="S35" i="12" s="1"/>
  <c r="T39" i="12"/>
  <c r="S39" i="12" s="1"/>
  <c r="T43" i="12"/>
  <c r="S43" i="12" s="1"/>
  <c r="T47" i="12"/>
  <c r="S47" i="12" s="1"/>
  <c r="T22" i="11"/>
  <c r="S22" i="11" s="1"/>
  <c r="T28" i="11"/>
  <c r="S28" i="11" s="1"/>
  <c r="T44" i="11"/>
  <c r="S44" i="11" s="1"/>
  <c r="U41" i="9"/>
  <c r="U25" i="9"/>
  <c r="U44" i="8"/>
  <c r="U36" i="8"/>
  <c r="U20" i="8"/>
  <c r="U20" i="5"/>
  <c r="V26" i="4"/>
  <c r="T21" i="8"/>
  <c r="S21" i="8" s="1"/>
  <c r="T29" i="8"/>
  <c r="S29" i="8" s="1"/>
  <c r="T37" i="8"/>
  <c r="S37" i="8" s="1"/>
  <c r="T45" i="8"/>
  <c r="S45" i="8" s="1"/>
  <c r="V31" i="3"/>
  <c r="M50" i="23"/>
  <c r="P3" i="23" s="1"/>
  <c r="U22" i="20"/>
  <c r="I50" i="15"/>
  <c r="P2" i="15" s="1"/>
  <c r="U28" i="14"/>
  <c r="U48" i="13"/>
  <c r="V30" i="13"/>
  <c r="V29" i="12"/>
  <c r="U21" i="12"/>
  <c r="T40" i="11"/>
  <c r="S40" i="11" s="1"/>
  <c r="U46" i="10"/>
  <c r="U38" i="10"/>
  <c r="U30" i="10"/>
  <c r="U22" i="10"/>
  <c r="R50" i="9"/>
  <c r="U47" i="8"/>
  <c r="V21" i="7"/>
  <c r="U22" i="5"/>
  <c r="V22" i="5"/>
  <c r="U34" i="5"/>
  <c r="V34" i="5"/>
  <c r="V42" i="5"/>
  <c r="U42" i="5"/>
  <c r="U33" i="4"/>
  <c r="T46" i="3"/>
  <c r="S46" i="3" s="1"/>
  <c r="T23" i="3"/>
  <c r="S23" i="3" s="1"/>
  <c r="T31" i="3"/>
  <c r="S31" i="3" s="1"/>
  <c r="T39" i="3"/>
  <c r="S39" i="3" s="1"/>
  <c r="U49" i="27"/>
  <c r="U37" i="3"/>
  <c r="V31" i="12"/>
  <c r="U40" i="9"/>
  <c r="U24" i="9"/>
  <c r="V45" i="8"/>
  <c r="V20" i="5"/>
  <c r="V48" i="27"/>
  <c r="U48" i="27"/>
  <c r="V43" i="24"/>
  <c r="U43" i="24"/>
  <c r="V28" i="27"/>
  <c r="M28" i="27"/>
  <c r="U28" i="27"/>
  <c r="I50" i="26"/>
  <c r="P2" i="26" s="1"/>
  <c r="V44" i="24"/>
  <c r="H50" i="23"/>
  <c r="H50" i="12"/>
  <c r="H50" i="8"/>
  <c r="H50" i="4"/>
  <c r="U21" i="21"/>
  <c r="R56" i="25"/>
  <c r="U41" i="17"/>
  <c r="V19" i="14"/>
  <c r="R50" i="14"/>
  <c r="M50" i="5"/>
  <c r="P3" i="5" s="1"/>
  <c r="P7" i="19"/>
  <c r="S9" i="19" s="1"/>
  <c r="V15" i="19"/>
  <c r="P9" i="19" s="1"/>
  <c r="V20" i="13"/>
  <c r="U20" i="13"/>
  <c r="P7" i="6"/>
  <c r="S9" i="6" s="1"/>
  <c r="U9" i="6" s="1"/>
  <c r="V15" i="6"/>
  <c r="P9" i="6" s="1"/>
  <c r="U32" i="4"/>
  <c r="V30" i="2"/>
  <c r="U30" i="2"/>
  <c r="U21" i="8"/>
  <c r="T35" i="5"/>
  <c r="S35" i="5" s="1"/>
  <c r="V38" i="9"/>
  <c r="U38" i="9"/>
  <c r="P4" i="10"/>
  <c r="P5" i="10"/>
  <c r="T22" i="7"/>
  <c r="S22" i="7" s="1"/>
  <c r="T21" i="3"/>
  <c r="S21" i="3" s="1"/>
  <c r="R50" i="2"/>
  <c r="I50" i="27"/>
  <c r="P2" i="27" s="1"/>
  <c r="U32" i="27"/>
  <c r="V32" i="27"/>
  <c r="T46" i="26"/>
  <c r="S46" i="26" s="1"/>
  <c r="V25" i="27"/>
  <c r="V44" i="27"/>
  <c r="M44" i="27"/>
  <c r="T44" i="27" s="1"/>
  <c r="S44" i="27" s="1"/>
  <c r="U44" i="27"/>
  <c r="V23" i="27"/>
  <c r="V38" i="26"/>
  <c r="H56" i="25"/>
  <c r="V47" i="24"/>
  <c r="U47" i="24"/>
  <c r="V39" i="24"/>
  <c r="U39" i="24"/>
  <c r="R50" i="22"/>
  <c r="U20" i="22"/>
  <c r="V44" i="25"/>
  <c r="V36" i="25"/>
  <c r="V28" i="25"/>
  <c r="V20" i="25"/>
  <c r="T49" i="26"/>
  <c r="S49" i="26" s="1"/>
  <c r="T23" i="26"/>
  <c r="S23" i="26" s="1"/>
  <c r="T45" i="26"/>
  <c r="S45" i="26" s="1"/>
  <c r="V48" i="24"/>
  <c r="V40" i="24"/>
  <c r="U34" i="24"/>
  <c r="U30" i="24"/>
  <c r="U26" i="24"/>
  <c r="U22" i="24"/>
  <c r="H50" i="18"/>
  <c r="U49" i="26"/>
  <c r="V23" i="26"/>
  <c r="V30" i="22"/>
  <c r="T19" i="22"/>
  <c r="I50" i="22"/>
  <c r="P2" i="22" s="1"/>
  <c r="V35" i="21"/>
  <c r="U35" i="21"/>
  <c r="R50" i="21"/>
  <c r="H50" i="14"/>
  <c r="H50" i="10"/>
  <c r="H50" i="6"/>
  <c r="V51" i="25"/>
  <c r="T20" i="23"/>
  <c r="S20" i="23" s="1"/>
  <c r="T28" i="23"/>
  <c r="S28" i="23" s="1"/>
  <c r="T36" i="23"/>
  <c r="S36" i="23" s="1"/>
  <c r="T44" i="23"/>
  <c r="S44" i="23" s="1"/>
  <c r="V36" i="22"/>
  <c r="V46" i="21"/>
  <c r="V30" i="21"/>
  <c r="V27" i="21"/>
  <c r="V19" i="21"/>
  <c r="T34" i="21"/>
  <c r="S34" i="21" s="1"/>
  <c r="T42" i="21"/>
  <c r="S42" i="21" s="1"/>
  <c r="L50" i="27"/>
  <c r="V19" i="27"/>
  <c r="U19" i="27"/>
  <c r="M19" i="27"/>
  <c r="T19" i="27" s="1"/>
  <c r="T45" i="19"/>
  <c r="S45" i="19" s="1"/>
  <c r="T37" i="19"/>
  <c r="S37" i="19" s="1"/>
  <c r="T29" i="19"/>
  <c r="S29" i="19" s="1"/>
  <c r="T21" i="19"/>
  <c r="S21" i="19" s="1"/>
  <c r="T52" i="25"/>
  <c r="S52" i="25" s="1"/>
  <c r="H50" i="22"/>
  <c r="R50" i="15"/>
  <c r="V19" i="15"/>
  <c r="M50" i="14"/>
  <c r="P3" i="14" s="1"/>
  <c r="T30" i="21"/>
  <c r="S30" i="21" s="1"/>
  <c r="U38" i="19"/>
  <c r="U30" i="19"/>
  <c r="U22" i="19"/>
  <c r="V42" i="18"/>
  <c r="U45" i="17"/>
  <c r="T43" i="15"/>
  <c r="S43" i="15" s="1"/>
  <c r="U36" i="14"/>
  <c r="V36" i="14"/>
  <c r="U20" i="14"/>
  <c r="V20" i="14"/>
  <c r="M50" i="9"/>
  <c r="P3" i="9" s="1"/>
  <c r="V35" i="7"/>
  <c r="U40" i="22"/>
  <c r="U32" i="21"/>
  <c r="I50" i="21"/>
  <c r="P2" i="21" s="1"/>
  <c r="T19" i="21"/>
  <c r="V32" i="19"/>
  <c r="I50" i="19"/>
  <c r="P2" i="19" s="1"/>
  <c r="V40" i="18"/>
  <c r="T45" i="14"/>
  <c r="S45" i="14" s="1"/>
  <c r="T37" i="14"/>
  <c r="S37" i="14" s="1"/>
  <c r="T29" i="14"/>
  <c r="S29" i="14" s="1"/>
  <c r="T21" i="14"/>
  <c r="S21" i="14" s="1"/>
  <c r="V41" i="11"/>
  <c r="V33" i="11"/>
  <c r="V25" i="11"/>
  <c r="V43" i="7"/>
  <c r="T9" i="6"/>
  <c r="V9" i="6" s="1"/>
  <c r="R50" i="4"/>
  <c r="V19" i="4"/>
  <c r="U44" i="23"/>
  <c r="U36" i="23"/>
  <c r="U28" i="23"/>
  <c r="U20" i="23"/>
  <c r="U24" i="20"/>
  <c r="V36" i="18"/>
  <c r="U20" i="15"/>
  <c r="U42" i="20"/>
  <c r="I50" i="20"/>
  <c r="P2" i="20" s="1"/>
  <c r="V46" i="18"/>
  <c r="V43" i="17"/>
  <c r="U48" i="16"/>
  <c r="V43" i="15"/>
  <c r="U28" i="20"/>
  <c r="V19" i="19"/>
  <c r="T28" i="17"/>
  <c r="S28" i="17" s="1"/>
  <c r="T36" i="17"/>
  <c r="S36" i="17" s="1"/>
  <c r="T24" i="17"/>
  <c r="S24" i="17" s="1"/>
  <c r="T40" i="17"/>
  <c r="S40" i="17" s="1"/>
  <c r="U32" i="16"/>
  <c r="V47" i="15"/>
  <c r="V32" i="14"/>
  <c r="M50" i="12"/>
  <c r="P3" i="12" s="1"/>
  <c r="U38" i="20"/>
  <c r="R50" i="16"/>
  <c r="U42" i="12"/>
  <c r="V19" i="12"/>
  <c r="U43" i="8"/>
  <c r="U38" i="8"/>
  <c r="V34" i="8"/>
  <c r="U27" i="8"/>
  <c r="T34" i="7"/>
  <c r="S34" i="7" s="1"/>
  <c r="T26" i="7"/>
  <c r="S26" i="7" s="1"/>
  <c r="U45" i="4"/>
  <c r="U40" i="4"/>
  <c r="V36" i="4"/>
  <c r="U29" i="4"/>
  <c r="U24" i="4"/>
  <c r="V20" i="4"/>
  <c r="T30" i="4"/>
  <c r="S30" i="4" s="1"/>
  <c r="T48" i="3"/>
  <c r="S48" i="3" s="1"/>
  <c r="V42" i="2"/>
  <c r="U42" i="2"/>
  <c r="V34" i="2"/>
  <c r="U34" i="2"/>
  <c r="V26" i="2"/>
  <c r="U26" i="2"/>
  <c r="R50" i="3"/>
  <c r="P4" i="6"/>
  <c r="P5" i="6"/>
  <c r="T33" i="5"/>
  <c r="S33" i="5" s="1"/>
  <c r="T37" i="5"/>
  <c r="S37" i="5" s="1"/>
  <c r="T43" i="5"/>
  <c r="S43" i="5" s="1"/>
  <c r="T47" i="5"/>
  <c r="S47" i="5" s="1"/>
  <c r="T39" i="5"/>
  <c r="S39" i="5" s="1"/>
  <c r="U35" i="3"/>
  <c r="U27" i="3"/>
  <c r="U23" i="3"/>
  <c r="V42" i="13"/>
  <c r="T20" i="12"/>
  <c r="S20" i="12" s="1"/>
  <c r="T24" i="12"/>
  <c r="S24" i="12" s="1"/>
  <c r="T28" i="12"/>
  <c r="S28" i="12" s="1"/>
  <c r="T32" i="12"/>
  <c r="S32" i="12" s="1"/>
  <c r="T36" i="12"/>
  <c r="S36" i="12" s="1"/>
  <c r="T40" i="12"/>
  <c r="S40" i="12" s="1"/>
  <c r="T44" i="12"/>
  <c r="S44" i="12" s="1"/>
  <c r="T48" i="12"/>
  <c r="S48" i="12" s="1"/>
  <c r="U45" i="9"/>
  <c r="U29" i="9"/>
  <c r="V26" i="9"/>
  <c r="U26" i="9"/>
  <c r="V34" i="9"/>
  <c r="U34" i="9"/>
  <c r="V42" i="9"/>
  <c r="U42" i="9"/>
  <c r="U49" i="8"/>
  <c r="U41" i="8"/>
  <c r="U33" i="8"/>
  <c r="U25" i="8"/>
  <c r="T36" i="7"/>
  <c r="S36" i="7" s="1"/>
  <c r="T20" i="7"/>
  <c r="S20" i="7" s="1"/>
  <c r="V47" i="4"/>
  <c r="V42" i="4"/>
  <c r="V34" i="4"/>
  <c r="T26" i="8"/>
  <c r="S26" i="8" s="1"/>
  <c r="T30" i="8"/>
  <c r="S30" i="8" s="1"/>
  <c r="T34" i="8"/>
  <c r="S34" i="8" s="1"/>
  <c r="T42" i="8"/>
  <c r="S42" i="8" s="1"/>
  <c r="U39" i="3"/>
  <c r="U29" i="3"/>
  <c r="U30" i="16"/>
  <c r="U44" i="14"/>
  <c r="U32" i="13"/>
  <c r="V26" i="13"/>
  <c r="V46" i="12"/>
  <c r="V37" i="12"/>
  <c r="T34" i="11"/>
  <c r="S34" i="11" s="1"/>
  <c r="U44" i="10"/>
  <c r="U36" i="10"/>
  <c r="U28" i="10"/>
  <c r="U20" i="10"/>
  <c r="I50" i="9"/>
  <c r="P2" i="9" s="1"/>
  <c r="T19" i="9"/>
  <c r="T23" i="9"/>
  <c r="S23" i="9" s="1"/>
  <c r="T27" i="9"/>
  <c r="S27" i="9" s="1"/>
  <c r="T31" i="9"/>
  <c r="S31" i="9" s="1"/>
  <c r="T35" i="9"/>
  <c r="S35" i="9" s="1"/>
  <c r="T39" i="9"/>
  <c r="S39" i="9" s="1"/>
  <c r="T43" i="9"/>
  <c r="S43" i="9" s="1"/>
  <c r="T47" i="9"/>
  <c r="S47" i="9" s="1"/>
  <c r="T46" i="7"/>
  <c r="S46" i="7" s="1"/>
  <c r="T30" i="7"/>
  <c r="S30" i="7" s="1"/>
  <c r="U30" i="5"/>
  <c r="V30" i="5"/>
  <c r="T25" i="3"/>
  <c r="S25" i="3" s="1"/>
  <c r="T33" i="3"/>
  <c r="S33" i="3" s="1"/>
  <c r="T41" i="3"/>
  <c r="S41" i="3" s="1"/>
  <c r="R50" i="10"/>
  <c r="U39" i="4"/>
  <c r="V19" i="3"/>
  <c r="V23" i="12"/>
  <c r="U36" i="9"/>
  <c r="U20" i="9"/>
  <c r="U38" i="4"/>
  <c r="V48" i="5"/>
  <c r="V40" i="5"/>
  <c r="L50" i="26"/>
  <c r="U19" i="26"/>
  <c r="V19" i="26"/>
  <c r="M19" i="26"/>
  <c r="M50" i="26" s="1"/>
  <c r="P3" i="26" s="1"/>
  <c r="H50" i="20"/>
  <c r="H50" i="16"/>
  <c r="V43" i="21"/>
  <c r="U43" i="21"/>
  <c r="M50" i="19"/>
  <c r="P3" i="19" s="1"/>
  <c r="R50" i="20"/>
  <c r="U33" i="17"/>
  <c r="I50" i="16"/>
  <c r="P2" i="16" s="1"/>
  <c r="T19" i="16"/>
  <c r="T41" i="15"/>
  <c r="S41" i="15" s="1"/>
  <c r="U23" i="15"/>
  <c r="U44" i="20"/>
  <c r="T24" i="11"/>
  <c r="S24" i="11" s="1"/>
  <c r="V22" i="2"/>
  <c r="U22" i="2"/>
  <c r="T40" i="13"/>
  <c r="S40" i="13" s="1"/>
  <c r="T19" i="23"/>
  <c r="I50" i="23"/>
  <c r="P2" i="23" s="1"/>
  <c r="V22" i="9"/>
  <c r="U22" i="9"/>
  <c r="V46" i="9"/>
  <c r="U46" i="9"/>
  <c r="U45" i="12"/>
  <c r="T38" i="7"/>
  <c r="S38" i="7" s="1"/>
  <c r="T37" i="3"/>
  <c r="S37" i="3" s="1"/>
  <c r="S19" i="11"/>
  <c r="V40" i="27"/>
  <c r="U40" i="27"/>
  <c r="V33" i="27"/>
  <c r="V22" i="27"/>
  <c r="V44" i="26"/>
  <c r="U32" i="26"/>
  <c r="V45" i="24"/>
  <c r="U45" i="24"/>
  <c r="T28" i="27"/>
  <c r="S28" i="27" s="1"/>
  <c r="R50" i="26"/>
  <c r="V42" i="25"/>
  <c r="V34" i="25"/>
  <c r="V26" i="25"/>
  <c r="T20" i="27"/>
  <c r="S20" i="27" s="1"/>
  <c r="V31" i="26"/>
  <c r="T39" i="26"/>
  <c r="S39" i="26" s="1"/>
  <c r="T30" i="26"/>
  <c r="S30" i="26" s="1"/>
  <c r="V46" i="24"/>
  <c r="V38" i="24"/>
  <c r="H50" i="19"/>
  <c r="H50" i="15"/>
  <c r="V36" i="27"/>
  <c r="M36" i="27"/>
  <c r="T36" i="27" s="1"/>
  <c r="S36" i="27" s="1"/>
  <c r="U36" i="27"/>
  <c r="M56" i="25"/>
  <c r="P3" i="25" s="1"/>
  <c r="R50" i="23"/>
  <c r="V22" i="22"/>
  <c r="U39" i="21"/>
  <c r="V39" i="21"/>
  <c r="V19" i="20"/>
  <c r="R50" i="17"/>
  <c r="M50" i="15"/>
  <c r="P3" i="15" s="1"/>
  <c r="H50" i="11"/>
  <c r="H50" i="7"/>
  <c r="T22" i="23"/>
  <c r="S22" i="23" s="1"/>
  <c r="T30" i="23"/>
  <c r="S30" i="23" s="1"/>
  <c r="T38" i="23"/>
  <c r="S38" i="23" s="1"/>
  <c r="T46" i="23"/>
  <c r="S46" i="23" s="1"/>
  <c r="V28" i="22"/>
  <c r="V42" i="21"/>
  <c r="U19" i="21"/>
  <c r="U19" i="19"/>
  <c r="T53" i="25"/>
  <c r="S53" i="25" s="1"/>
  <c r="M50" i="17"/>
  <c r="P3" i="17" s="1"/>
  <c r="V40" i="15"/>
  <c r="U40" i="15"/>
  <c r="V24" i="15"/>
  <c r="U24" i="15"/>
  <c r="T25" i="15"/>
  <c r="S25" i="15" s="1"/>
  <c r="V40" i="14"/>
  <c r="U40" i="14"/>
  <c r="V24" i="14"/>
  <c r="U24" i="14"/>
  <c r="T20" i="14"/>
  <c r="S20" i="14" s="1"/>
  <c r="I50" i="14"/>
  <c r="P2" i="14" s="1"/>
  <c r="R50" i="7"/>
  <c r="V19" i="6"/>
  <c r="U25" i="7"/>
  <c r="V19" i="7"/>
  <c r="T26" i="21"/>
  <c r="S26" i="21" s="1"/>
  <c r="T24" i="21"/>
  <c r="S24" i="21" s="1"/>
  <c r="U46" i="19"/>
  <c r="V48" i="18"/>
  <c r="U47" i="17"/>
  <c r="U40" i="16"/>
  <c r="U22" i="16"/>
  <c r="U43" i="14"/>
  <c r="U35" i="14"/>
  <c r="U27" i="14"/>
  <c r="V19" i="11"/>
  <c r="H50" i="2"/>
  <c r="U48" i="20"/>
  <c r="V44" i="18"/>
  <c r="T19" i="14"/>
  <c r="U34" i="20"/>
  <c r="V22" i="18"/>
  <c r="U34" i="16"/>
  <c r="U32" i="15"/>
  <c r="T44" i="17"/>
  <c r="S44" i="17" s="1"/>
  <c r="T31" i="17"/>
  <c r="S31" i="17" s="1"/>
  <c r="T19" i="17"/>
  <c r="I50" i="17"/>
  <c r="P2" i="17" s="1"/>
  <c r="T39" i="17"/>
  <c r="S39" i="17" s="1"/>
  <c r="U49" i="12"/>
  <c r="U41" i="12"/>
  <c r="U33" i="12"/>
  <c r="U25" i="12"/>
  <c r="T21" i="18"/>
  <c r="S21" i="18" s="1"/>
  <c r="T25" i="18"/>
  <c r="S25" i="18" s="1"/>
  <c r="T29" i="18"/>
  <c r="S29" i="18" s="1"/>
  <c r="T33" i="18"/>
  <c r="S33" i="18" s="1"/>
  <c r="T37" i="18"/>
  <c r="S37" i="18" s="1"/>
  <c r="T41" i="18"/>
  <c r="S41" i="18" s="1"/>
  <c r="T45" i="18"/>
  <c r="S45" i="18" s="1"/>
  <c r="T49" i="18"/>
  <c r="S49" i="18" s="1"/>
  <c r="U36" i="16"/>
  <c r="V27" i="12"/>
  <c r="T46" i="11"/>
  <c r="S46" i="11" s="1"/>
  <c r="V31" i="8"/>
  <c r="T42" i="7"/>
  <c r="S42" i="7" s="1"/>
  <c r="V49" i="4"/>
  <c r="T19" i="4"/>
  <c r="I50" i="4"/>
  <c r="P2" i="4" s="1"/>
  <c r="T23" i="4"/>
  <c r="S23" i="4" s="1"/>
  <c r="T31" i="4"/>
  <c r="S31" i="4" s="1"/>
  <c r="T39" i="4"/>
  <c r="S39" i="4" s="1"/>
  <c r="T47" i="4"/>
  <c r="S47" i="4" s="1"/>
  <c r="V44" i="2"/>
  <c r="U44" i="2"/>
  <c r="V36" i="2"/>
  <c r="U36" i="2"/>
  <c r="V28" i="2"/>
  <c r="U28" i="2"/>
  <c r="V20" i="2"/>
  <c r="U20" i="2"/>
  <c r="U46" i="20"/>
  <c r="U19" i="17"/>
  <c r="T19" i="13"/>
  <c r="I50" i="13"/>
  <c r="P2" i="13" s="1"/>
  <c r="T23" i="13"/>
  <c r="S23" i="13" s="1"/>
  <c r="T27" i="13"/>
  <c r="S27" i="13" s="1"/>
  <c r="T31" i="13"/>
  <c r="S31" i="13" s="1"/>
  <c r="T35" i="13"/>
  <c r="S35" i="13" s="1"/>
  <c r="T39" i="13"/>
  <c r="S39" i="13" s="1"/>
  <c r="T43" i="13"/>
  <c r="S43" i="13" s="1"/>
  <c r="T47" i="13"/>
  <c r="S47" i="13" s="1"/>
  <c r="V28" i="8"/>
  <c r="I50" i="5"/>
  <c r="P2" i="5" s="1"/>
  <c r="T19" i="5"/>
  <c r="T27" i="5"/>
  <c r="S27" i="5" s="1"/>
  <c r="U30" i="20"/>
  <c r="V24" i="13"/>
  <c r="T32" i="11"/>
  <c r="S32" i="11" s="1"/>
  <c r="M50" i="11"/>
  <c r="P3" i="11" s="1"/>
  <c r="T36" i="11"/>
  <c r="S36" i="11" s="1"/>
  <c r="U49" i="9"/>
  <c r="U33" i="9"/>
  <c r="U32" i="5"/>
  <c r="V31" i="4"/>
  <c r="I50" i="8"/>
  <c r="P2" i="8" s="1"/>
  <c r="T19" i="8"/>
  <c r="U28" i="13"/>
  <c r="U19" i="12"/>
  <c r="T30" i="11"/>
  <c r="S30" i="11" s="1"/>
  <c r="U42" i="10"/>
  <c r="U34" i="10"/>
  <c r="U26" i="10"/>
  <c r="T50" i="10"/>
  <c r="P6" i="10" s="1"/>
  <c r="S19" i="10"/>
  <c r="S50" i="10" s="1"/>
  <c r="T20" i="9"/>
  <c r="S20" i="9" s="1"/>
  <c r="T24" i="9"/>
  <c r="S24" i="9" s="1"/>
  <c r="T28" i="9"/>
  <c r="S28" i="9" s="1"/>
  <c r="T32" i="9"/>
  <c r="S32" i="9" s="1"/>
  <c r="T36" i="9"/>
  <c r="S36" i="9" s="1"/>
  <c r="T40" i="9"/>
  <c r="S40" i="9" s="1"/>
  <c r="T44" i="9"/>
  <c r="S44" i="9" s="1"/>
  <c r="T48" i="9"/>
  <c r="S48" i="9" s="1"/>
  <c r="M50" i="7"/>
  <c r="P3" i="7" s="1"/>
  <c r="U46" i="5"/>
  <c r="V46" i="5"/>
  <c r="U26" i="5"/>
  <c r="V26" i="5"/>
  <c r="U38" i="5"/>
  <c r="V38" i="5"/>
  <c r="I50" i="3"/>
  <c r="P2" i="3" s="1"/>
  <c r="T19" i="3"/>
  <c r="T27" i="3"/>
  <c r="S27" i="3" s="1"/>
  <c r="T35" i="3"/>
  <c r="S35" i="3" s="1"/>
  <c r="T43" i="3"/>
  <c r="S43" i="3" s="1"/>
  <c r="V34" i="13"/>
  <c r="T19" i="7"/>
  <c r="U48" i="9"/>
  <c r="U32" i="9"/>
  <c r="I50" i="2"/>
  <c r="P2" i="2" s="1"/>
  <c r="T19" i="2"/>
  <c r="R50" i="13"/>
  <c r="T50" i="27" l="1"/>
  <c r="P6" i="27" s="1"/>
  <c r="S19" i="27"/>
  <c r="S50" i="27" s="1"/>
  <c r="T50" i="3"/>
  <c r="P6" i="3" s="1"/>
  <c r="S19" i="3"/>
  <c r="S50" i="3" s="1"/>
  <c r="T50" i="4"/>
  <c r="P6" i="4" s="1"/>
  <c r="S19" i="4"/>
  <c r="S50" i="4" s="1"/>
  <c r="T50" i="16"/>
  <c r="P6" i="16" s="1"/>
  <c r="S19" i="16"/>
  <c r="S50" i="16" s="1"/>
  <c r="T50" i="8"/>
  <c r="P6" i="8" s="1"/>
  <c r="S19" i="8"/>
  <c r="S50" i="8" s="1"/>
  <c r="T50" i="5"/>
  <c r="P6" i="5" s="1"/>
  <c r="S19" i="5"/>
  <c r="S50" i="5" s="1"/>
  <c r="T50" i="17"/>
  <c r="P6" i="17" s="1"/>
  <c r="S19" i="17"/>
  <c r="S50" i="17" s="1"/>
  <c r="P4" i="16"/>
  <c r="P5" i="16"/>
  <c r="P4" i="9"/>
  <c r="P5" i="9"/>
  <c r="P4" i="15"/>
  <c r="P5" i="15"/>
  <c r="T50" i="24"/>
  <c r="P6" i="24" s="1"/>
  <c r="S19" i="24"/>
  <c r="S50" i="24" s="1"/>
  <c r="P7" i="13"/>
  <c r="V15" i="13"/>
  <c r="P9" i="13" s="1"/>
  <c r="P4" i="8"/>
  <c r="P5" i="8"/>
  <c r="P4" i="5"/>
  <c r="P5" i="5"/>
  <c r="V15" i="7"/>
  <c r="P9" i="7" s="1"/>
  <c r="P7" i="7"/>
  <c r="S9" i="7" s="1"/>
  <c r="U9" i="7" s="1"/>
  <c r="S50" i="11"/>
  <c r="P7" i="16"/>
  <c r="S9" i="16" s="1"/>
  <c r="V15" i="16"/>
  <c r="P9" i="16" s="1"/>
  <c r="P4" i="20"/>
  <c r="P5" i="20"/>
  <c r="U9" i="24"/>
  <c r="P5" i="22"/>
  <c r="P4" i="22"/>
  <c r="T9" i="5"/>
  <c r="V9" i="5" s="1"/>
  <c r="V15" i="25"/>
  <c r="P9" i="25" s="1"/>
  <c r="P7" i="25"/>
  <c r="S9" i="25" s="1"/>
  <c r="U9" i="25" s="1"/>
  <c r="P5" i="26"/>
  <c r="P4" i="26"/>
  <c r="P7" i="9"/>
  <c r="V15" i="9"/>
  <c r="P9" i="9" s="1"/>
  <c r="P4" i="12"/>
  <c r="P5" i="12"/>
  <c r="P4" i="11"/>
  <c r="P5" i="11"/>
  <c r="V15" i="8"/>
  <c r="P9" i="8" s="1"/>
  <c r="P7" i="8"/>
  <c r="S9" i="8" s="1"/>
  <c r="S9" i="5"/>
  <c r="U9" i="5" s="1"/>
  <c r="P5" i="2"/>
  <c r="P4" i="2"/>
  <c r="T50" i="13"/>
  <c r="P6" i="13" s="1"/>
  <c r="S19" i="13"/>
  <c r="S50" i="13" s="1"/>
  <c r="P4" i="17"/>
  <c r="P5" i="17"/>
  <c r="T50" i="14"/>
  <c r="P6" i="14" s="1"/>
  <c r="S19" i="14"/>
  <c r="S50" i="14" s="1"/>
  <c r="V15" i="23"/>
  <c r="P9" i="23" s="1"/>
  <c r="P7" i="23"/>
  <c r="V15" i="26"/>
  <c r="P9" i="26" s="1"/>
  <c r="P7" i="26"/>
  <c r="T50" i="23"/>
  <c r="P6" i="23" s="1"/>
  <c r="S19" i="23"/>
  <c r="S50" i="23" s="1"/>
  <c r="U9" i="19"/>
  <c r="T9" i="19"/>
  <c r="V9" i="19" s="1"/>
  <c r="P5" i="3"/>
  <c r="P4" i="3"/>
  <c r="P7" i="10"/>
  <c r="S9" i="10" s="1"/>
  <c r="V15" i="10"/>
  <c r="P9" i="10" s="1"/>
  <c r="P4" i="21"/>
  <c r="P5" i="21"/>
  <c r="T19" i="26"/>
  <c r="T50" i="20"/>
  <c r="P6" i="20" s="1"/>
  <c r="S19" i="20"/>
  <c r="S50" i="20" s="1"/>
  <c r="V15" i="12"/>
  <c r="P9" i="12" s="1"/>
  <c r="P7" i="12"/>
  <c r="S9" i="12" s="1"/>
  <c r="U9" i="12" s="1"/>
  <c r="T50" i="2"/>
  <c r="P6" i="2" s="1"/>
  <c r="S19" i="2"/>
  <c r="S50" i="2" s="1"/>
  <c r="T50" i="7"/>
  <c r="P6" i="7" s="1"/>
  <c r="S19" i="7"/>
  <c r="S50" i="7" s="1"/>
  <c r="P4" i="13"/>
  <c r="P5" i="13"/>
  <c r="P4" i="4"/>
  <c r="P5" i="4"/>
  <c r="P4" i="14"/>
  <c r="P5" i="14"/>
  <c r="V15" i="17"/>
  <c r="P9" i="17" s="1"/>
  <c r="P7" i="17"/>
  <c r="S9" i="17" s="1"/>
  <c r="U9" i="17" s="1"/>
  <c r="T50" i="11"/>
  <c r="P6" i="11" s="1"/>
  <c r="P5" i="23"/>
  <c r="P4" i="23"/>
  <c r="V15" i="20"/>
  <c r="P9" i="20" s="1"/>
  <c r="P7" i="20"/>
  <c r="V15" i="3"/>
  <c r="P9" i="3" s="1"/>
  <c r="P7" i="3"/>
  <c r="P7" i="15"/>
  <c r="S9" i="15" s="1"/>
  <c r="T9" i="15" s="1"/>
  <c r="V9" i="15" s="1"/>
  <c r="V15" i="15"/>
  <c r="P9" i="15" s="1"/>
  <c r="V15" i="21"/>
  <c r="P9" i="21" s="1"/>
  <c r="P7" i="21"/>
  <c r="T50" i="22"/>
  <c r="P6" i="22" s="1"/>
  <c r="S19" i="22"/>
  <c r="S50" i="22" s="1"/>
  <c r="V15" i="22"/>
  <c r="P9" i="22" s="1"/>
  <c r="P7" i="22"/>
  <c r="P5" i="27"/>
  <c r="P7" i="14"/>
  <c r="S9" i="14" s="1"/>
  <c r="U9" i="14" s="1"/>
  <c r="V15" i="14"/>
  <c r="P9" i="14" s="1"/>
  <c r="T50" i="12"/>
  <c r="P6" i="12" s="1"/>
  <c r="S19" i="12"/>
  <c r="S50" i="12" s="1"/>
  <c r="T50" i="18"/>
  <c r="P6" i="18" s="1"/>
  <c r="S19" i="18"/>
  <c r="S50" i="18" s="1"/>
  <c r="P5" i="25"/>
  <c r="P4" i="25"/>
  <c r="P7" i="27"/>
  <c r="S9" i="27" s="1"/>
  <c r="V15" i="27"/>
  <c r="P9" i="27" s="1"/>
  <c r="S50" i="15"/>
  <c r="P5" i="7"/>
  <c r="S50" i="19"/>
  <c r="T50" i="9"/>
  <c r="P6" i="9" s="1"/>
  <c r="S19" i="9"/>
  <c r="S50" i="9" s="1"/>
  <c r="T9" i="12"/>
  <c r="V9" i="12" s="1"/>
  <c r="V15" i="4"/>
  <c r="P9" i="4" s="1"/>
  <c r="P7" i="4"/>
  <c r="S9" i="4" s="1"/>
  <c r="P4" i="19"/>
  <c r="P5" i="19"/>
  <c r="T50" i="21"/>
  <c r="P6" i="21" s="1"/>
  <c r="S19" i="21"/>
  <c r="S50" i="21" s="1"/>
  <c r="M50" i="27"/>
  <c r="P3" i="27" s="1"/>
  <c r="V15" i="2"/>
  <c r="P9" i="2" s="1"/>
  <c r="P7" i="2"/>
  <c r="P4" i="18"/>
  <c r="P5" i="18"/>
  <c r="V15" i="11"/>
  <c r="P9" i="11" s="1"/>
  <c r="P7" i="11"/>
  <c r="P4" i="24"/>
  <c r="P5" i="24"/>
  <c r="T56" i="25"/>
  <c r="P6" i="25" s="1"/>
  <c r="S19" i="25"/>
  <c r="S56" i="25" s="1"/>
  <c r="T50" i="15"/>
  <c r="P6" i="15" s="1"/>
  <c r="V15" i="18"/>
  <c r="P9" i="18" s="1"/>
  <c r="P7" i="18"/>
  <c r="S9" i="18" s="1"/>
  <c r="T9" i="18" s="1"/>
  <c r="V9" i="18" s="1"/>
  <c r="P4" i="7"/>
  <c r="T50" i="19"/>
  <c r="P6" i="19" s="1"/>
  <c r="T50" i="26" l="1"/>
  <c r="P6" i="26" s="1"/>
  <c r="S19" i="26"/>
  <c r="S50" i="26" s="1"/>
  <c r="U9" i="27"/>
  <c r="T9" i="27"/>
  <c r="V9" i="27" s="1"/>
  <c r="S9" i="22"/>
  <c r="S9" i="21"/>
  <c r="S9" i="3"/>
  <c r="S9" i="23"/>
  <c r="S9" i="9"/>
  <c r="U9" i="15"/>
  <c r="U9" i="18"/>
  <c r="T9" i="25"/>
  <c r="V9" i="25" s="1"/>
  <c r="U9" i="4"/>
  <c r="T9" i="4"/>
  <c r="V9" i="4" s="1"/>
  <c r="U9" i="8"/>
  <c r="T9" i="8"/>
  <c r="V9" i="8" s="1"/>
  <c r="U9" i="16"/>
  <c r="T9" i="16"/>
  <c r="V9" i="16" s="1"/>
  <c r="T9" i="17"/>
  <c r="V9" i="17" s="1"/>
  <c r="T9" i="14"/>
  <c r="V9" i="14" s="1"/>
  <c r="T9" i="7"/>
  <c r="V9" i="7" s="1"/>
  <c r="U9" i="10"/>
  <c r="T9" i="10"/>
  <c r="V9" i="10" s="1"/>
  <c r="S9" i="11"/>
  <c r="S9" i="2"/>
  <c r="P4" i="27"/>
  <c r="S9" i="20"/>
  <c r="S9" i="26"/>
  <c r="S9" i="13"/>
  <c r="T9" i="13" l="1"/>
  <c r="V9" i="13" s="1"/>
  <c r="U9" i="13"/>
  <c r="U9" i="26"/>
  <c r="T9" i="26"/>
  <c r="V9" i="26" s="1"/>
  <c r="U9" i="20"/>
  <c r="T9" i="20"/>
  <c r="V9" i="20" s="1"/>
  <c r="U9" i="3"/>
  <c r="T9" i="3"/>
  <c r="V9" i="3" s="1"/>
  <c r="U9" i="2"/>
  <c r="T9" i="2"/>
  <c r="V9" i="2" s="1"/>
  <c r="T9" i="11"/>
  <c r="V9" i="11" s="1"/>
  <c r="U9" i="11"/>
  <c r="U9" i="23"/>
  <c r="T9" i="23"/>
  <c r="V9" i="23" s="1"/>
  <c r="T9" i="21"/>
  <c r="V9" i="21" s="1"/>
  <c r="U9" i="21"/>
  <c r="T9" i="9"/>
  <c r="V9" i="9" s="1"/>
  <c r="U9" i="9"/>
  <c r="T9" i="22"/>
  <c r="V9" i="22" s="1"/>
  <c r="U9" i="22"/>
</calcChain>
</file>

<file path=xl/sharedStrings.xml><?xml version="1.0" encoding="utf-8"?>
<sst xmlns="http://schemas.openxmlformats.org/spreadsheetml/2006/main" count="4515" uniqueCount="559">
  <si>
    <t>Global Wholesale Machinery Inc.</t>
  </si>
  <si>
    <t>MOQ Workbook Instructions</t>
  </si>
  <si>
    <t>Purpose of MOQ Workbook is used to determine service requrements and savings for each machine model.</t>
  </si>
  <si>
    <t>Total MOQ presented to the VIP Customers/Certified Dealers will be summarized and totalled on a separate working paper.</t>
  </si>
  <si>
    <t>Customer Information Section</t>
  </si>
  <si>
    <t>Required. Highly recommended to be completed first before making new worksheets.</t>
  </si>
  <si>
    <t>Machine Information Section</t>
  </si>
  <si>
    <t>Make and Model are manditory fields.</t>
  </si>
  <si>
    <t>Recommand one sheet for each model of machine to reduce workload.</t>
  </si>
  <si>
    <t>Fleet list can be provided separately to determine the number of units for each model in the MOQ.</t>
  </si>
  <si>
    <t>Machine Service Interval Section</t>
  </si>
  <si>
    <t>Optional - depends on customer request.</t>
  </si>
  <si>
    <t>For internal use only.</t>
  </si>
  <si>
    <t>Parts Pricing and Cost Section</t>
  </si>
  <si>
    <t>Part Number - OEM Part Number (with exception to UC and Tires)</t>
  </si>
  <si>
    <t>Description - Description of Part</t>
  </si>
  <si>
    <t>Vendor - Name of the Vendor where we acquire parts from</t>
  </si>
  <si>
    <t>OEM Name - Name of OEM Manufacturer used for MSRP comparison</t>
  </si>
  <si>
    <t>Freight Cost - Vendor shipping cost.</t>
  </si>
  <si>
    <t>Create a New OEM COMPARISON worksheet</t>
  </si>
  <si>
    <t>1) Right Click on the tab you want to copy and select Move or Copy…</t>
  </si>
  <si>
    <t>2) Check off the box "Create a copy". Chose which the position of the new sheet as instructed below. Click "OK" button.</t>
  </si>
  <si>
    <t>Customizable Features</t>
  </si>
  <si>
    <t>1) Enter OEM pricing in USD or CAD.</t>
  </si>
  <si>
    <t>Select from drop down option at cell G17</t>
  </si>
  <si>
    <t>2) Provide customer quotes in USD or CAD.</t>
  </si>
  <si>
    <t>Select from drop down option at cell L17</t>
  </si>
  <si>
    <t>3) Enter Vendor pricing in USD or CAD.</t>
  </si>
  <si>
    <t>Select from drop down option at cell Q17</t>
  </si>
  <si>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</si>
  <si>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</si>
  <si>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</si>
  <si>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</si>
  <si>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</si>
  <si>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</si>
  <si>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</si>
  <si>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H-187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</si>
  <si>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</si>
  <si>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</si>
  <si>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</si>
  <si>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</si>
  <si>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</si>
  <si>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</si>
  <si>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</si>
  <si>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</si>
  <si>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</si>
  <si>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</si>
  <si>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CAT</t>
  </si>
  <si>
    <t>FUEL FILTERS</t>
  </si>
  <si>
    <t>$ SAVINGS</t>
  </si>
  <si>
    <t>PROJECT #</t>
  </si>
  <si>
    <t>PHONE:</t>
  </si>
  <si>
    <t>MODEL</t>
  </si>
  <si>
    <t>160M</t>
  </si>
  <si>
    <t>HYDRAULIC FILTERS</t>
  </si>
  <si>
    <t>% SAVINGS</t>
  </si>
  <si>
    <t>CUST INVOICE #</t>
  </si>
  <si>
    <t>EMAIL:</t>
  </si>
  <si>
    <t>SERIAL NUMBER</t>
  </si>
  <si>
    <t>B9E00532</t>
  </si>
  <si>
    <t>TRANSMISSION FILTERS</t>
  </si>
  <si>
    <t>TOTAL ORDER MARGIN</t>
  </si>
  <si>
    <t>PAYMENT TYPE</t>
  </si>
  <si>
    <t>SALES REP:</t>
  </si>
  <si>
    <t>ENGINE SER NUMBER</t>
  </si>
  <si>
    <t>THX30601 c9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</si>
  <si>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</si>
  <si>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</si>
  <si>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</si>
  <si>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</si>
  <si>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</si>
  <si>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</si>
  <si>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</si>
  <si>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</si>
  <si>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</si>
  <si>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</si>
  <si>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</si>
  <si>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</si>
  <si>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EQUIPMENT TYPE</t>
  </si>
  <si>
    <t>Motor Grader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</si>
  <si>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</si>
  <si>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</si>
  <si>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</si>
  <si>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</si>
  <si>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</si>
  <si>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</si>
  <si>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</si>
  <si>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</si>
  <si>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</si>
  <si>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</si>
  <si>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</si>
  <si>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</si>
  <si>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</si>
  <si>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</si>
  <si>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</si>
  <si>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</si>
  <si>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</si>
  <si>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</si>
  <si>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</si>
  <si>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</si>
  <si>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</si>
  <si>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</si>
  <si>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</si>
  <si>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</si>
  <si>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</si>
  <si>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</si>
  <si>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</si>
  <si>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</si>
  <si>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</si>
  <si>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</si>
  <si>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</si>
  <si>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</si>
  <si>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</si>
  <si>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1R-1808</t>
  </si>
  <si>
    <t>ENGINE OIL FILTER</t>
  </si>
  <si>
    <t>1R-0762</t>
  </si>
  <si>
    <t xml:space="preserve">FUEL FILTER </t>
  </si>
  <si>
    <t>GQP</t>
  </si>
  <si>
    <t>326-1644</t>
  </si>
  <si>
    <t>WATER SEPARATOR FILTER</t>
  </si>
  <si>
    <t>CTP</t>
  </si>
  <si>
    <t>571-5253</t>
  </si>
  <si>
    <t>TRANSMISSION OIL FILTER</t>
  </si>
  <si>
    <t>BLMQ</t>
  </si>
  <si>
    <t>338-3540</t>
  </si>
  <si>
    <t>HYDRAULIC FILTER</t>
  </si>
  <si>
    <t>1G-8878</t>
  </si>
  <si>
    <t>FINNING</t>
  </si>
  <si>
    <t>245-6375</t>
  </si>
  <si>
    <t>PRIMARY AIR FILTER</t>
  </si>
  <si>
    <t>JD</t>
  </si>
  <si>
    <t>245-6376</t>
  </si>
  <si>
    <t>SECONDARY AIR FILTER</t>
  </si>
  <si>
    <t>BRANDT</t>
  </si>
  <si>
    <t>149-1912</t>
  </si>
  <si>
    <t>CABIN AIR FILTER</t>
  </si>
  <si>
    <t>PTI</t>
  </si>
  <si>
    <t>211-2660</t>
  </si>
  <si>
    <t>CONEQUIP</t>
  </si>
  <si>
    <t>421-1234</t>
  </si>
  <si>
    <t>SEAT GP-SUSPENSION</t>
  </si>
  <si>
    <t>AS REQ'D</t>
  </si>
  <si>
    <t>CANDY</t>
  </si>
  <si>
    <t>153-5710</t>
  </si>
  <si>
    <t>BATTERY 12V 1400CCA 4D</t>
  </si>
  <si>
    <t>U/C</t>
  </si>
  <si>
    <t>352-2395</t>
  </si>
  <si>
    <t>TURBOCHARGER</t>
  </si>
  <si>
    <t>557-7633</t>
  </si>
  <si>
    <t>FUEL INJECTOR GP</t>
  </si>
  <si>
    <t>17.5R25</t>
  </si>
  <si>
    <t xml:space="preserve">        G.E.T 14FT BLADE</t>
  </si>
  <si>
    <t>6Y-2805</t>
  </si>
  <si>
    <t>END BIT OVERLAY</t>
  </si>
  <si>
    <t>8E-5529</t>
  </si>
  <si>
    <t>END BIT MOLDBOARD</t>
  </si>
  <si>
    <t>1J-6762</t>
  </si>
  <si>
    <t>PLOW BOLT</t>
  </si>
  <si>
    <t>2J-2506</t>
  </si>
  <si>
    <t>FULL NUT</t>
  </si>
  <si>
    <t>5F-8933</t>
  </si>
  <si>
    <t>5J-4773</t>
  </si>
  <si>
    <t>7D-1577</t>
  </si>
  <si>
    <t>CUTTING EDGE 7FT</t>
  </si>
  <si>
    <t>3B-5325</t>
  </si>
  <si>
    <t>COTTER PIN</t>
  </si>
  <si>
    <t>2K-6413</t>
  </si>
  <si>
    <t>PIN</t>
  </si>
  <si>
    <t>9J-6586</t>
  </si>
  <si>
    <t>SHANK</t>
  </si>
  <si>
    <t>136-8308</t>
  </si>
  <si>
    <t>6Y-0309</t>
  </si>
  <si>
    <t>RIPPER TIP</t>
  </si>
  <si>
    <t>114-0359</t>
  </si>
  <si>
    <t>RETAINER</t>
  </si>
  <si>
    <t>TOTALS</t>
  </si>
  <si>
    <t>H-207</t>
  </si>
  <si>
    <t xml:space="preserve">160M </t>
  </si>
  <si>
    <t>B9E01177</t>
  </si>
  <si>
    <t>TXD12922 C9</t>
  </si>
  <si>
    <t>H-215</t>
  </si>
  <si>
    <t>330 EXCAVATOR</t>
  </si>
  <si>
    <t>WCH20680</t>
  </si>
  <si>
    <t>J7A19961 C7.1</t>
  </si>
  <si>
    <t>Excavator</t>
  </si>
  <si>
    <t>322-3155</t>
  </si>
  <si>
    <t>523-4987</t>
  </si>
  <si>
    <t>FUEL WATER SEPARATOR</t>
  </si>
  <si>
    <t>509-5964</t>
  </si>
  <si>
    <t>SECONDARY FUEL FILTER</t>
  </si>
  <si>
    <t>590-9787</t>
  </si>
  <si>
    <t>496-9845</t>
  </si>
  <si>
    <t>496-9846</t>
  </si>
  <si>
    <t>500-0957</t>
  </si>
  <si>
    <t>352-6008</t>
  </si>
  <si>
    <t>FUMES DISPOSAL KIT</t>
  </si>
  <si>
    <t>488-6511</t>
  </si>
  <si>
    <t>SEAT SUSPENSION GP</t>
  </si>
  <si>
    <t>115-2422</t>
  </si>
  <si>
    <t>BATTERY 12V 1000 CCA 31BCI</t>
  </si>
  <si>
    <t>457-3636</t>
  </si>
  <si>
    <t>610-2300</t>
  </si>
  <si>
    <t>INJECTOR</t>
  </si>
  <si>
    <t>GQP CUSTOM</t>
  </si>
  <si>
    <t>CAT 330 31.1IN COMPLETE UNDERCARRIAGE KIT</t>
  </si>
  <si>
    <t xml:space="preserve">   G.E.T </t>
  </si>
  <si>
    <t>540-4040</t>
  </si>
  <si>
    <t>EDGE AS</t>
  </si>
  <si>
    <t>505-4150</t>
  </si>
  <si>
    <t>ADAPTER TIP CENTRE</t>
  </si>
  <si>
    <t>505-4151</t>
  </si>
  <si>
    <t>ADAPTER TIP RH</t>
  </si>
  <si>
    <t>505-4152</t>
  </si>
  <si>
    <t>ADAPTER TIP LH</t>
  </si>
  <si>
    <t>350-0071</t>
  </si>
  <si>
    <t>WEAR PLATE</t>
  </si>
  <si>
    <t>331-1921</t>
  </si>
  <si>
    <t>505-4103</t>
  </si>
  <si>
    <t>TIP</t>
  </si>
  <si>
    <t>329-5958</t>
  </si>
  <si>
    <t>PROTECTOR</t>
  </si>
  <si>
    <t>132-0999</t>
  </si>
  <si>
    <t>RETAINER AS</t>
  </si>
  <si>
    <t>275-5982</t>
  </si>
  <si>
    <t>CS-01</t>
  </si>
  <si>
    <t>627E SCRAPER</t>
  </si>
  <si>
    <t>7CG00916</t>
  </si>
  <si>
    <t>Motor Scraper</t>
  </si>
  <si>
    <t>1R-0749</t>
  </si>
  <si>
    <t>FUEL FILTER</t>
  </si>
  <si>
    <t>326-1643</t>
  </si>
  <si>
    <t>FUEL WATER SEPARATOR FILTER</t>
  </si>
  <si>
    <t>1R-0773</t>
  </si>
  <si>
    <t>TRANSMISSION FILTER</t>
  </si>
  <si>
    <t>1R-0732</t>
  </si>
  <si>
    <t>6I-0273</t>
  </si>
  <si>
    <t>6I-0274</t>
  </si>
  <si>
    <t>121-2761</t>
  </si>
  <si>
    <t>5T-5138</t>
  </si>
  <si>
    <t>SEAT GP</t>
  </si>
  <si>
    <t>153-5720</t>
  </si>
  <si>
    <t>BATTERY</t>
  </si>
  <si>
    <t>7C-9895</t>
  </si>
  <si>
    <t>4W-7017</t>
  </si>
  <si>
    <t>33.25R29</t>
  </si>
  <si>
    <t>G.E.T</t>
  </si>
  <si>
    <t>CS-02</t>
  </si>
  <si>
    <t>7CG00833</t>
  </si>
  <si>
    <t>11N00642 3406 ENGINE</t>
  </si>
  <si>
    <t>H-204</t>
  </si>
  <si>
    <t>D6T</t>
  </si>
  <si>
    <t>DJG00353</t>
  </si>
  <si>
    <t>THX12520 C9</t>
  </si>
  <si>
    <t>Dozers</t>
  </si>
  <si>
    <t>1R-0777</t>
  </si>
  <si>
    <t>328-3655</t>
  </si>
  <si>
    <t>6I-2501</t>
  </si>
  <si>
    <t>6I-2502</t>
  </si>
  <si>
    <t>6T-0988</t>
  </si>
  <si>
    <t>6T-5068</t>
  </si>
  <si>
    <t>443-8104</t>
  </si>
  <si>
    <t xml:space="preserve">SEAT GP </t>
  </si>
  <si>
    <t xml:space="preserve">BATTERY </t>
  </si>
  <si>
    <t>252-5165</t>
  </si>
  <si>
    <t>387-9434</t>
  </si>
  <si>
    <t>CAT D6T 30IN COMPLETE UNDERCARRIAGE KIT</t>
  </si>
  <si>
    <t>9W-8874</t>
  </si>
  <si>
    <t>END BIT</t>
  </si>
  <si>
    <t>9W-8875</t>
  </si>
  <si>
    <t>229-6958</t>
  </si>
  <si>
    <t>CUTTING EDGE</t>
  </si>
  <si>
    <t>2J-3506</t>
  </si>
  <si>
    <t>NUT</t>
  </si>
  <si>
    <t>5P-8248</t>
  </si>
  <si>
    <t>WASHER</t>
  </si>
  <si>
    <t>8J-2190</t>
  </si>
  <si>
    <t>9J-8923</t>
  </si>
  <si>
    <t>RIPPER SHANK</t>
  </si>
  <si>
    <t>114-0358</t>
  </si>
  <si>
    <t>6Y-0352</t>
  </si>
  <si>
    <t>H-203</t>
  </si>
  <si>
    <t>DJG00529</t>
  </si>
  <si>
    <t>THX30881 C9</t>
  </si>
  <si>
    <t xml:space="preserve">COMPLETE UNDERCARRIAGE KIT D6T 30IN </t>
  </si>
  <si>
    <t>H-181</t>
  </si>
  <si>
    <t>WCG00523</t>
  </si>
  <si>
    <t>THX21008 C9</t>
  </si>
  <si>
    <t>SEAT AS-SUSPENSION</t>
  </si>
  <si>
    <t xml:space="preserve">D6T OFFSET COMPLETE UNDERCARRIAGE KIT </t>
  </si>
  <si>
    <t>H-201</t>
  </si>
  <si>
    <t>D6T LGP</t>
  </si>
  <si>
    <t>KSB01785</t>
  </si>
  <si>
    <t>Bulldozer</t>
  </si>
  <si>
    <t>577-1433</t>
  </si>
  <si>
    <t>337-0790</t>
  </si>
  <si>
    <t>611-8917</t>
  </si>
  <si>
    <t>358-3662</t>
  </si>
  <si>
    <t>DPF FILTER KIT</t>
  </si>
  <si>
    <t>362-9504</t>
  </si>
  <si>
    <t>INLET MODULE KIT</t>
  </si>
  <si>
    <t>362-9542</t>
  </si>
  <si>
    <t>OUTLET MODULE KIT</t>
  </si>
  <si>
    <t>443-8265</t>
  </si>
  <si>
    <t>424-3429</t>
  </si>
  <si>
    <t>453-3493</t>
  </si>
  <si>
    <t xml:space="preserve">D6T 36IN COMPLETE UNDERCARRIAGE KIT </t>
  </si>
  <si>
    <t>H-214</t>
  </si>
  <si>
    <t>KSB01351</t>
  </si>
  <si>
    <t>H-202</t>
  </si>
  <si>
    <t>KSB01862</t>
  </si>
  <si>
    <t>COMPLETE UNDERCARRIAGE KIT 36IN LGP</t>
  </si>
  <si>
    <t>H-213</t>
  </si>
  <si>
    <t>D6T LGPPAT</t>
  </si>
  <si>
    <t>RAD00559</t>
  </si>
  <si>
    <t>SYE05175 C9.3</t>
  </si>
  <si>
    <t>389-3067</t>
  </si>
  <si>
    <t>390-0679</t>
  </si>
  <si>
    <t>390-0695</t>
  </si>
  <si>
    <t>390-0619</t>
  </si>
  <si>
    <t>424-3436</t>
  </si>
  <si>
    <t>456-3509</t>
  </si>
  <si>
    <t>H-153</t>
  </si>
  <si>
    <t>D6R II</t>
  </si>
  <si>
    <t>ADE00492</t>
  </si>
  <si>
    <t>4ZF11255 C9</t>
  </si>
  <si>
    <t>Crawler Tractor</t>
  </si>
  <si>
    <t>1R-0716</t>
  </si>
  <si>
    <t>132-8876</t>
  </si>
  <si>
    <t>1R-0735</t>
  </si>
  <si>
    <t>504-4289</t>
  </si>
  <si>
    <t>188-5156</t>
  </si>
  <si>
    <t>236-0962</t>
  </si>
  <si>
    <t xml:space="preserve">D6 36IN COMPLETE UNDERCARRIAGE KIT </t>
  </si>
  <si>
    <t>4T-4454</t>
  </si>
  <si>
    <t>4T-4455</t>
  </si>
  <si>
    <t>7T-9976</t>
  </si>
  <si>
    <t>H-154</t>
  </si>
  <si>
    <t>ADE00474</t>
  </si>
  <si>
    <t>4ZF10805</t>
  </si>
  <si>
    <t>COMPLETE UNDERCARRIAGE KIT 36IN</t>
  </si>
  <si>
    <t>H-211</t>
  </si>
  <si>
    <t>D6R III DOZER</t>
  </si>
  <si>
    <t>WCB00222</t>
  </si>
  <si>
    <t>THX06208 C9</t>
  </si>
  <si>
    <t>COMPLETE UNDERCARRIAGE KIT OFFSET</t>
  </si>
  <si>
    <t>H-141</t>
  </si>
  <si>
    <t xml:space="preserve">D6R DOZER </t>
  </si>
  <si>
    <t>DMP00152</t>
  </si>
  <si>
    <t>6NC27348 3306 ENGINE</t>
  </si>
  <si>
    <t>1R-1807</t>
  </si>
  <si>
    <t>1R-1712</t>
  </si>
  <si>
    <t>1R-0750</t>
  </si>
  <si>
    <t>504-4291</t>
  </si>
  <si>
    <t>153-5700</t>
  </si>
  <si>
    <t>219-1911</t>
  </si>
  <si>
    <t>170-5187</t>
  </si>
  <si>
    <t>106-0956</t>
  </si>
  <si>
    <t>484-8282</t>
  </si>
  <si>
    <t>6Y-0359</t>
  </si>
  <si>
    <t>H-165</t>
  </si>
  <si>
    <t xml:space="preserve">D6N </t>
  </si>
  <si>
    <t>ALY03092</t>
  </si>
  <si>
    <t xml:space="preserve">BMA36422 3126B </t>
  </si>
  <si>
    <t>9T-8578</t>
  </si>
  <si>
    <t>329-3243</t>
  </si>
  <si>
    <t>7G-8116</t>
  </si>
  <si>
    <t>187-1603</t>
  </si>
  <si>
    <t xml:space="preserve">D6N 33.9IN COMPLETE UNDERCARRIAGE KIT </t>
  </si>
  <si>
    <t>8E-9378</t>
  </si>
  <si>
    <t>8E-9379</t>
  </si>
  <si>
    <t>4T-2315</t>
  </si>
  <si>
    <t>H-156</t>
  </si>
  <si>
    <t>D8R</t>
  </si>
  <si>
    <t>7XM04697</t>
  </si>
  <si>
    <t>41Z16836 3406C</t>
  </si>
  <si>
    <t>132-8875</t>
  </si>
  <si>
    <t>3T-5760</t>
  </si>
  <si>
    <t>179-5922</t>
  </si>
  <si>
    <t>618-0750</t>
  </si>
  <si>
    <t xml:space="preserve">D8T 26IN COMPLETE UNDERCARRIAGE KIT </t>
  </si>
  <si>
    <t>8E-4193</t>
  </si>
  <si>
    <t>ENDBIT RH</t>
  </si>
  <si>
    <t>8E-4194</t>
  </si>
  <si>
    <t>END BIT LH</t>
  </si>
  <si>
    <t>9W-5432</t>
  </si>
  <si>
    <t>4F-4042</t>
  </si>
  <si>
    <t>5P-8250</t>
  </si>
  <si>
    <t>2J-3507</t>
  </si>
  <si>
    <t>4T-2479</t>
  </si>
  <si>
    <t>PIN AS</t>
  </si>
  <si>
    <t>6Y-3394</t>
  </si>
  <si>
    <t xml:space="preserve">PIN </t>
  </si>
  <si>
    <t>9W-2452</t>
  </si>
  <si>
    <t>8E-1848</t>
  </si>
  <si>
    <t>8E-5346</t>
  </si>
  <si>
    <t>SHANK AS-RIPPER</t>
  </si>
  <si>
    <t>8E-4743</t>
  </si>
  <si>
    <t>6J-6680</t>
  </si>
  <si>
    <t>H-142</t>
  </si>
  <si>
    <t>7XM2773</t>
  </si>
  <si>
    <t>41Z09465 3406C</t>
  </si>
  <si>
    <t>H-143</t>
  </si>
  <si>
    <t>D8R II</t>
  </si>
  <si>
    <t>6YZ00558</t>
  </si>
  <si>
    <t>BET00793 3406E</t>
  </si>
  <si>
    <t>326-1642</t>
  </si>
  <si>
    <t>1R-0778</t>
  </si>
  <si>
    <t>443-8261</t>
  </si>
  <si>
    <t>178-9572</t>
  </si>
  <si>
    <t>211-3025</t>
  </si>
  <si>
    <t>INJECTOR GP</t>
  </si>
  <si>
    <t>H-180</t>
  </si>
  <si>
    <t>D8T</t>
  </si>
  <si>
    <t>KPZ03740</t>
  </si>
  <si>
    <t>LHX27452 C15</t>
  </si>
  <si>
    <t>126-1813</t>
  </si>
  <si>
    <t>231-0167</t>
  </si>
  <si>
    <t>CAB AIR FILTER</t>
  </si>
  <si>
    <t>380-8711</t>
  </si>
  <si>
    <t>BATTERY MISSED</t>
  </si>
  <si>
    <t>H-177</t>
  </si>
  <si>
    <t>980C WHEEL LOADER</t>
  </si>
  <si>
    <t>63X05638</t>
  </si>
  <si>
    <t>Wheel Loader</t>
  </si>
  <si>
    <t>275-2604</t>
  </si>
  <si>
    <t>1R-0719</t>
  </si>
  <si>
    <t>HYDRUALIC FILTER</t>
  </si>
  <si>
    <t>225-4118</t>
  </si>
  <si>
    <t>1P-7360</t>
  </si>
  <si>
    <t>2V-0036</t>
  </si>
  <si>
    <t>6W-9744</t>
  </si>
  <si>
    <t>SEAT AS-SUSP</t>
  </si>
  <si>
    <t>BATTERY GP</t>
  </si>
  <si>
    <t>9N-2703</t>
  </si>
  <si>
    <t>FUEL INJECTOR NOZZLE</t>
  </si>
  <si>
    <t>26.5R25 TIRE</t>
  </si>
  <si>
    <t xml:space="preserve">          G.E.T</t>
  </si>
  <si>
    <t>7K-9309</t>
  </si>
  <si>
    <t>CORNER BIT R.H</t>
  </si>
  <si>
    <t>7K-9310</t>
  </si>
  <si>
    <t>CORNER BIT L.H</t>
  </si>
  <si>
    <t>4V-1616</t>
  </si>
  <si>
    <t>PLATE</t>
  </si>
  <si>
    <t>1U-1351</t>
  </si>
  <si>
    <t>ADAPTER RH</t>
  </si>
  <si>
    <t>1U-1350</t>
  </si>
  <si>
    <t>ADAPTER CENTRE</t>
  </si>
  <si>
    <t>1U-1352</t>
  </si>
  <si>
    <t>ADAPTER LH</t>
  </si>
  <si>
    <t>8P-9770</t>
  </si>
  <si>
    <t>BOLT</t>
  </si>
  <si>
    <t>9W-6750</t>
  </si>
  <si>
    <t>8E-6359</t>
  </si>
  <si>
    <t xml:space="preserve">REATAINER </t>
  </si>
  <si>
    <t>1U-3352</t>
  </si>
  <si>
    <t>TIP PIN</t>
  </si>
  <si>
    <t>H-185</t>
  </si>
  <si>
    <t>63X05049</t>
  </si>
  <si>
    <t>H-127</t>
  </si>
  <si>
    <t>980F WHEEL LOADER</t>
  </si>
  <si>
    <t>8JN00584</t>
  </si>
  <si>
    <t>11N13352 3406C</t>
  </si>
  <si>
    <t>4T-3131</t>
  </si>
  <si>
    <t>SEAT GP-SUSP</t>
  </si>
  <si>
    <t>7E-7987</t>
  </si>
  <si>
    <t>INJECTOR NOZZLE</t>
  </si>
  <si>
    <t xml:space="preserve">29.5R25-GLC8S+ </t>
  </si>
  <si>
    <t>29.5R25 TIRE</t>
  </si>
  <si>
    <t xml:space="preserve">   G.E.T</t>
  </si>
  <si>
    <t>109-9215</t>
  </si>
  <si>
    <t xml:space="preserve">WASHER </t>
  </si>
  <si>
    <t>109-9080</t>
  </si>
  <si>
    <t>SEGMENT EDGE</t>
  </si>
  <si>
    <t>109-9082</t>
  </si>
  <si>
    <t>SEGMENT EDGE-LH</t>
  </si>
  <si>
    <t>109-9081</t>
  </si>
  <si>
    <t>SEGMENT EDGE-RH</t>
  </si>
  <si>
    <t>8T-9079</t>
  </si>
  <si>
    <t>3K-9770</t>
  </si>
  <si>
    <t>126-6539</t>
  </si>
  <si>
    <t>125-8404</t>
  </si>
  <si>
    <t xml:space="preserve">ADAPTER </t>
  </si>
  <si>
    <t>125-8405</t>
  </si>
  <si>
    <t>125-8406</t>
  </si>
  <si>
    <t>6W-9305</t>
  </si>
  <si>
    <t>113-9931</t>
  </si>
  <si>
    <t>BAR</t>
  </si>
  <si>
    <t>1U-1359</t>
  </si>
  <si>
    <t>ADAPTER STRAP-RH</t>
  </si>
  <si>
    <t>1U-1358</t>
  </si>
  <si>
    <t>ADAPTER STRAP-LH</t>
  </si>
  <si>
    <t>1U-1357</t>
  </si>
  <si>
    <t>ADAPTER STRAP-CENTRE</t>
  </si>
  <si>
    <t>5P-8361</t>
  </si>
  <si>
    <t>5P-8362</t>
  </si>
  <si>
    <t>6V-8360</t>
  </si>
  <si>
    <t>TIP-LONG</t>
  </si>
  <si>
    <t>H-212</t>
  </si>
  <si>
    <t xml:space="preserve">JOHN DEERE </t>
  </si>
  <si>
    <t>750K LGP DOZER</t>
  </si>
  <si>
    <t>1T0750KXPDE252976</t>
  </si>
  <si>
    <t>RE539279</t>
  </si>
  <si>
    <t>RE541746</t>
  </si>
  <si>
    <t>PRIMARY AND FINAL FUEL FILTER</t>
  </si>
  <si>
    <t>AT365870</t>
  </si>
  <si>
    <t>AXLE FILTER</t>
  </si>
  <si>
    <t>AT318160</t>
  </si>
  <si>
    <t>HYDRAULIC OIL FILTER</t>
  </si>
  <si>
    <t>DZ105796</t>
  </si>
  <si>
    <t>CRANKCASE FILTER</t>
  </si>
  <si>
    <t>AT370279</t>
  </si>
  <si>
    <t>F071151</t>
  </si>
  <si>
    <t>AT191102</t>
  </si>
  <si>
    <t>AT315957</t>
  </si>
  <si>
    <t>RE555087</t>
  </si>
  <si>
    <t>AT522591</t>
  </si>
  <si>
    <t>SEAT AS</t>
  </si>
  <si>
    <t>TY25879B</t>
  </si>
  <si>
    <t>DZ103311</t>
  </si>
  <si>
    <t>RE545562</t>
  </si>
  <si>
    <t>COMPLETE UNDERCARIAGE KIT 24IN EXTREME</t>
  </si>
  <si>
    <t xml:space="preserve">    G.E.T</t>
  </si>
  <si>
    <t>T389752</t>
  </si>
  <si>
    <t>T8E6359</t>
  </si>
  <si>
    <t>T9J8920</t>
  </si>
  <si>
    <t>T8E6358</t>
  </si>
  <si>
    <t>T162524</t>
  </si>
  <si>
    <t>T160425</t>
  </si>
  <si>
    <t>CUTTING EDGE-RH</t>
  </si>
  <si>
    <t>T160426</t>
  </si>
  <si>
    <t>CUTTING EDGE LH</t>
  </si>
  <si>
    <t>T70286</t>
  </si>
  <si>
    <t xml:space="preserve">BOLT </t>
  </si>
  <si>
    <t>T10510</t>
  </si>
  <si>
    <t>14H1058</t>
  </si>
  <si>
    <t>JD-01</t>
  </si>
  <si>
    <t>JOHN DEERE</t>
  </si>
  <si>
    <t>400D DUMPTRUCK</t>
  </si>
  <si>
    <t>BE400DT201507</t>
  </si>
  <si>
    <t>Dump Truck</t>
  </si>
  <si>
    <t>TTDC221513</t>
  </si>
  <si>
    <t>RE171321</t>
  </si>
  <si>
    <t>PRIMARY FUEL FILTER/WATER SEP FILTER</t>
  </si>
  <si>
    <t>TTDC221512</t>
  </si>
  <si>
    <t>FINAL FUEL FILTER</t>
  </si>
  <si>
    <t>TT220736</t>
  </si>
  <si>
    <t>BRAKE OIL FILTER</t>
  </si>
  <si>
    <t>TT222219</t>
  </si>
  <si>
    <t>AT357236</t>
  </si>
  <si>
    <t>TRANSMISSION FILTER KIT</t>
  </si>
  <si>
    <t>TT222389</t>
  </si>
  <si>
    <t>TT221379</t>
  </si>
  <si>
    <t>TT221378</t>
  </si>
  <si>
    <t>TT226019</t>
  </si>
  <si>
    <t>AT412196</t>
  </si>
  <si>
    <t>HEATED HIGH BACK OPERATING SEAT</t>
  </si>
  <si>
    <t>BATTERY WET CHARGED</t>
  </si>
  <si>
    <t>TTDC222220</t>
  </si>
  <si>
    <t>TTDC221667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</si>
</sst>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"/>
    <numFmt numFmtId="165" formatCode="&quot;$&quot;#,##0.00"/>
    <numFmt numFmtId="166" formatCode="_(&quot;$&quot;* #,##0.00_);_(&quot;$&quot;* \(#,##0.00\);_(&quot;$&quot;* &quot;-&quot;??_);_(@_)"/>
    <numFmt numFmtId="168" formatCode="&quot;$&quot;#,##0.00_);[Red]\(&quot;$&quot;#,##0.00\)"/>
  </numFmts>
  <fonts count="33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rgb="FFFF0000"/>
      <name val="Aptos Narrow"/>
    </font>
    <font>
      <b/>
      <u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2"/>
      <color theme="0"/>
      <name val="Calibri"/>
    </font>
    <font>
      <sz val="11"/>
      <name val="Aptos Narrow"/>
    </font>
    <font>
      <b/>
      <sz val="11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1"/>
      <color theme="10"/>
      <name val="Calibri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theme="1"/>
      <name val="Aptos Narrow"/>
    </font>
    <font>
      <b/>
      <sz val="11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1"/>
      <color theme="0"/>
      <name val="Calibri"/>
    </font>
    <font>
      <b/>
      <sz val="18"/>
      <color theme="0"/>
      <name val="Calibri"/>
    </font>
    <font>
      <b/>
      <sz val="18"/>
      <color theme="1"/>
      <name val="Calibri"/>
    </font>
    <font>
      <b/>
      <sz val="16"/>
      <color theme="0"/>
      <name val="Calibri"/>
    </font>
    <font>
      <b/>
      <sz val="10"/>
      <color theme="1"/>
      <name val="Calibri"/>
    </font>
    <font>
      <b/>
      <sz val="8"/>
      <color theme="0"/>
      <name val="Calibri"/>
    </font>
    <font>
      <b/>
      <sz val="14"/>
      <color theme="1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rgb="FFFF0000"/>
      <name val="Calibri"/>
    </font>
    <font>
      <b/>
      <sz val="10"/>
      <color rgb="FF47D45A"/>
      <name val="Calibri"/>
    </font>
    <font>
      <b/>
      <sz val="11"/>
      <color rgb="FFE8E8E8"/>
      <name val="Calibri"/>
    </font>
    <font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747474"/>
        <bgColor rgb="FF747474"/>
      </patternFill>
    </fill>
    <fill>
      <patternFill patternType="solid">
        <fgColor rgb="FF262626"/>
        <bgColor rgb="FF262626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BE9F7"/>
        <bgColor rgb="FFDBE9F7"/>
      </patternFill>
    </fill>
    <fill>
      <patternFill patternType="solid">
        <fgColor rgb="FF3A3A3A"/>
        <bgColor rgb="FF3A3A3A"/>
      </patternFill>
    </fill>
    <fill>
      <patternFill patternType="solid">
        <fgColor rgb="FFFAE2D5"/>
        <bgColor rgb="FFFAE2D5"/>
      </patternFill>
    </fill>
    <fill>
      <patternFill patternType="solid">
        <fgColor rgb="FFC1F0C8"/>
        <bgColor rgb="FFC1F0C8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8" fillId="2" borderId="1" xfId="0" applyFont="1" applyFill="1" applyBorder="1"/>
    <xf numFmtId="0" fontId="9" fillId="0" borderId="0" xfId="0" applyFont="1" applyAlignment="1">
      <alignment vertical="center"/>
    </xf>
    <xf numFmtId="0" fontId="5" fillId="0" borderId="0" xfId="0" applyFont="1"/>
    <xf numFmtId="0" fontId="8" fillId="4" borderId="11" xfId="0" applyFont="1" applyFill="1" applyBorder="1" applyAlignment="1">
      <alignment horizontal="right"/>
    </xf>
    <xf numFmtId="164" fontId="5" fillId="5" borderId="11" xfId="0" applyNumberFormat="1" applyFont="1" applyFill="1" applyBorder="1" applyAlignment="1">
      <alignment horizontal="left"/>
    </xf>
    <xf numFmtId="0" fontId="5" fillId="5" borderId="11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 vertical="center" wrapText="1"/>
    </xf>
    <xf numFmtId="164" fontId="5" fillId="5" borderId="16" xfId="0" applyNumberFormat="1" applyFont="1" applyFill="1" applyBorder="1"/>
    <xf numFmtId="164" fontId="5" fillId="2" borderId="1" xfId="0" applyNumberFormat="1" applyFont="1" applyFill="1" applyBorder="1"/>
    <xf numFmtId="0" fontId="8" fillId="4" borderId="17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/>
    <xf numFmtId="165" fontId="10" fillId="0" borderId="0" xfId="0" applyNumberFormat="1" applyFont="1"/>
    <xf numFmtId="0" fontId="8" fillId="4" borderId="21" xfId="0" applyFont="1" applyFill="1" applyBorder="1" applyAlignment="1">
      <alignment horizontal="right"/>
    </xf>
    <xf numFmtId="1" fontId="11" fillId="5" borderId="17" xfId="0" applyNumberFormat="1" applyFont="1" applyFill="1" applyBorder="1" applyAlignment="1">
      <alignment horizontal="left"/>
    </xf>
    <xf numFmtId="0" fontId="12" fillId="5" borderId="16" xfId="0" applyFont="1" applyFill="1" applyBorder="1"/>
    <xf numFmtId="0" fontId="13" fillId="2" borderId="1" xfId="0" applyFont="1" applyFill="1" applyBorder="1"/>
    <xf numFmtId="9" fontId="10" fillId="0" borderId="0" xfId="0" applyNumberFormat="1" applyFont="1"/>
    <xf numFmtId="0" fontId="14" fillId="2" borderId="1" xfId="0" applyFont="1" applyFill="1" applyBorder="1"/>
    <xf numFmtId="0" fontId="8" fillId="8" borderId="30" xfId="0" applyFont="1" applyFill="1" applyBorder="1" applyAlignment="1">
      <alignment horizontal="right"/>
    </xf>
    <xf numFmtId="0" fontId="5" fillId="8" borderId="1" xfId="0" applyFont="1" applyFill="1" applyBorder="1"/>
    <xf numFmtId="0" fontId="15" fillId="9" borderId="31" xfId="0" applyFont="1" applyFill="1" applyBorder="1" applyAlignment="1">
      <alignment horizontal="center"/>
    </xf>
    <xf numFmtId="0" fontId="15" fillId="9" borderId="32" xfId="0" applyFont="1" applyFill="1" applyBorder="1" applyAlignment="1">
      <alignment horizontal="center" vertical="center"/>
    </xf>
    <xf numFmtId="0" fontId="15" fillId="9" borderId="33" xfId="0" applyFont="1" applyFill="1" applyBorder="1" applyAlignment="1">
      <alignment horizontal="center" vertical="center"/>
    </xf>
    <xf numFmtId="0" fontId="5" fillId="5" borderId="1" xfId="0" applyFont="1" applyFill="1" applyBorder="1"/>
    <xf numFmtId="165" fontId="8" fillId="2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9" fontId="5" fillId="8" borderId="1" xfId="0" applyNumberFormat="1" applyFont="1" applyFill="1" applyBorder="1" applyAlignment="1">
      <alignment horizontal="center"/>
    </xf>
    <xf numFmtId="0" fontId="17" fillId="8" borderId="0" xfId="0" applyFont="1" applyFill="1" applyAlignment="1">
      <alignment horizontal="left"/>
    </xf>
    <xf numFmtId="0" fontId="18" fillId="8" borderId="0" xfId="0" applyFont="1" applyFill="1" applyAlignment="1">
      <alignment horizontal="center"/>
    </xf>
    <xf numFmtId="9" fontId="17" fillId="8" borderId="0" xfId="0" applyNumberFormat="1" applyFont="1" applyFill="1" applyAlignment="1">
      <alignment horizontal="center"/>
    </xf>
    <xf numFmtId="0" fontId="19" fillId="7" borderId="36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 vertical="center"/>
    </xf>
    <xf numFmtId="0" fontId="22" fillId="0" borderId="46" xfId="0" applyFont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vertical="center"/>
    </xf>
    <xf numFmtId="0" fontId="8" fillId="5" borderId="57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22" fillId="0" borderId="61" xfId="0" applyFont="1" applyBorder="1" applyAlignment="1">
      <alignment vertical="center"/>
    </xf>
    <xf numFmtId="0" fontId="8" fillId="4" borderId="62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25" fillId="11" borderId="68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horizontal="center"/>
    </xf>
    <xf numFmtId="0" fontId="24" fillId="4" borderId="69" xfId="0" applyFont="1" applyFill="1" applyBorder="1" applyAlignment="1">
      <alignment horizontal="center" vertical="center" wrapText="1"/>
    </xf>
    <xf numFmtId="0" fontId="8" fillId="5" borderId="70" xfId="0" applyFont="1" applyFill="1" applyBorder="1" applyAlignment="1">
      <alignment horizontal="center" vertical="center" wrapText="1"/>
    </xf>
    <xf numFmtId="166" fontId="8" fillId="5" borderId="69" xfId="0" applyNumberFormat="1" applyFont="1" applyFill="1" applyBorder="1" applyAlignment="1">
      <alignment horizontal="center" vertical="center"/>
    </xf>
    <xf numFmtId="10" fontId="10" fillId="5" borderId="69" xfId="0" applyNumberFormat="1" applyFont="1" applyFill="1" applyBorder="1" applyAlignment="1">
      <alignment horizontal="center" vertical="center"/>
    </xf>
    <xf numFmtId="166" fontId="10" fillId="12" borderId="31" xfId="0" applyNumberFormat="1" applyFont="1" applyFill="1" applyBorder="1" applyAlignment="1">
      <alignment vertical="center"/>
    </xf>
    <xf numFmtId="0" fontId="5" fillId="0" borderId="1" xfId="0" applyFont="1" applyBorder="1"/>
    <xf numFmtId="2" fontId="26" fillId="0" borderId="21" xfId="0" applyNumberFormat="1" applyFont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2" borderId="1" xfId="0" applyFont="1" applyFill="1" applyBorder="1" applyAlignment="1">
      <alignment horizontal="center" vertical="center"/>
    </xf>
    <xf numFmtId="0" fontId="8" fillId="2" borderId="79" xfId="0" applyFont="1" applyFill="1" applyBorder="1" applyAlignment="1">
      <alignment horizontal="center" vertical="center" wrapText="1"/>
    </xf>
    <xf numFmtId="0" fontId="15" fillId="11" borderId="84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15" fillId="11" borderId="86" xfId="0" applyFont="1" applyFill="1" applyBorder="1" applyAlignment="1">
      <alignment horizontal="center" vertical="center" wrapText="1"/>
    </xf>
    <xf numFmtId="0" fontId="27" fillId="11" borderId="86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9" fillId="11" borderId="89" xfId="0" applyFont="1" applyFill="1" applyBorder="1" applyAlignment="1">
      <alignment horizontal="center" vertical="center" wrapText="1"/>
    </xf>
    <xf numFmtId="0" fontId="30" fillId="11" borderId="8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92" xfId="0" applyFont="1" applyBorder="1" applyAlignment="1">
      <alignment horizontal="center" vertical="center" wrapText="1"/>
    </xf>
    <xf numFmtId="0" fontId="8" fillId="7" borderId="93" xfId="0" applyFont="1" applyFill="1" applyBorder="1" applyAlignment="1">
      <alignment horizontal="center" vertical="center" wrapText="1"/>
    </xf>
    <xf numFmtId="0" fontId="24" fillId="7" borderId="9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39" xfId="0" applyFont="1" applyBorder="1" applyAlignment="1">
      <alignment horizontal="left"/>
    </xf>
    <xf numFmtId="0" fontId="5" fillId="0" borderId="92" xfId="0" applyFont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0" borderId="61" xfId="0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166" fontId="5" fillId="0" borderId="39" xfId="0" applyNumberFormat="1" applyFont="1" applyBorder="1"/>
    <xf numFmtId="166" fontId="5" fillId="0" borderId="92" xfId="0" applyNumberFormat="1" applyFont="1" applyBorder="1"/>
    <xf numFmtId="166" fontId="5" fillId="7" borderId="16" xfId="0" applyNumberFormat="1" applyFont="1" applyFill="1" applyBorder="1"/>
    <xf numFmtId="9" fontId="5" fillId="0" borderId="92" xfId="0" applyNumberFormat="1" applyFont="1" applyBorder="1"/>
    <xf numFmtId="9" fontId="5" fillId="7" borderId="16" xfId="0" applyNumberFormat="1" applyFont="1" applyFill="1" applyBorder="1"/>
    <xf numFmtId="166" fontId="5" fillId="0" borderId="21" xfId="0" applyNumberFormat="1" applyFont="1" applyBorder="1"/>
    <xf numFmtId="10" fontId="5" fillId="0" borderId="21" xfId="0" applyNumberFormat="1" applyFont="1" applyBorder="1"/>
    <xf numFmtId="10" fontId="5" fillId="0" borderId="0" xfId="0" applyNumberFormat="1" applyFont="1"/>
    <xf numFmtId="10" fontId="5" fillId="2" borderId="1" xfId="0" applyNumberFormat="1" applyFont="1" applyFill="1" applyBorder="1"/>
    <xf numFmtId="0" fontId="5" fillId="5" borderId="21" xfId="0" applyFont="1" applyFill="1" applyBorder="1" applyAlignment="1">
      <alignment horizontal="left"/>
    </xf>
    <xf numFmtId="0" fontId="5" fillId="5" borderId="70" xfId="0" applyFont="1" applyFill="1" applyBorder="1" applyAlignment="1">
      <alignment horizontal="center"/>
    </xf>
    <xf numFmtId="3" fontId="5" fillId="5" borderId="21" xfId="0" applyNumberFormat="1" applyFont="1" applyFill="1" applyBorder="1" applyAlignment="1">
      <alignment horizontal="center"/>
    </xf>
    <xf numFmtId="166" fontId="5" fillId="5" borderId="21" xfId="0" applyNumberFormat="1" applyFont="1" applyFill="1" applyBorder="1"/>
    <xf numFmtId="166" fontId="5" fillId="12" borderId="93" xfId="0" applyNumberFormat="1" applyFont="1" applyFill="1" applyBorder="1"/>
    <xf numFmtId="166" fontId="5" fillId="12" borderId="11" xfId="0" applyNumberFormat="1" applyFont="1" applyFill="1" applyBorder="1"/>
    <xf numFmtId="166" fontId="5" fillId="2" borderId="16" xfId="0" applyNumberFormat="1" applyFont="1" applyFill="1" applyBorder="1"/>
    <xf numFmtId="3" fontId="5" fillId="12" borderId="93" xfId="0" applyNumberFormat="1" applyFont="1" applyFill="1" applyBorder="1" applyAlignment="1">
      <alignment horizontal="center"/>
    </xf>
    <xf numFmtId="9" fontId="5" fillId="5" borderId="17" xfId="0" applyNumberFormat="1" applyFont="1" applyFill="1" applyBorder="1"/>
    <xf numFmtId="166" fontId="5" fillId="12" borderId="21" xfId="0" applyNumberFormat="1" applyFont="1" applyFill="1" applyBorder="1"/>
    <xf numFmtId="166" fontId="5" fillId="13" borderId="21" xfId="0" applyNumberFormat="1" applyFont="1" applyFill="1" applyBorder="1"/>
    <xf numFmtId="10" fontId="5" fillId="12" borderId="21" xfId="0" applyNumberFormat="1" applyFont="1" applyFill="1" applyBorder="1"/>
    <xf numFmtId="10" fontId="5" fillId="5" borderId="1" xfId="0" applyNumberFormat="1" applyFont="1" applyFill="1" applyBorder="1"/>
    <xf numFmtId="0" fontId="5" fillId="0" borderId="18" xfId="0" applyFont="1" applyBorder="1" applyAlignment="1">
      <alignment horizontal="left"/>
    </xf>
    <xf numFmtId="3" fontId="5" fillId="0" borderId="21" xfId="0" applyNumberFormat="1" applyFont="1" applyBorder="1" applyAlignment="1">
      <alignment horizontal="center"/>
    </xf>
    <xf numFmtId="9" fontId="5" fillId="0" borderId="18" xfId="0" applyNumberFormat="1" applyFont="1" applyBorder="1"/>
    <xf numFmtId="0" fontId="5" fillId="0" borderId="21" xfId="0" applyFont="1" applyBorder="1" applyAlignment="1">
      <alignment horizontal="left"/>
    </xf>
    <xf numFmtId="3" fontId="5" fillId="0" borderId="0" xfId="0" applyNumberFormat="1" applyFont="1"/>
    <xf numFmtId="11" fontId="5" fillId="5" borderId="21" xfId="0" applyNumberFormat="1" applyFont="1" applyFill="1" applyBorder="1" applyAlignment="1">
      <alignment horizontal="left"/>
    </xf>
    <xf numFmtId="0" fontId="5" fillId="12" borderId="96" xfId="0" applyFont="1" applyFill="1" applyBorder="1"/>
    <xf numFmtId="0" fontId="10" fillId="2" borderId="21" xfId="0" applyFont="1" applyFill="1" applyBorder="1"/>
    <xf numFmtId="0" fontId="10" fillId="12" borderId="21" xfId="0" applyFont="1" applyFill="1" applyBorder="1" applyAlignment="1">
      <alignment horizontal="right"/>
    </xf>
    <xf numFmtId="3" fontId="8" fillId="12" borderId="21" xfId="0" applyNumberFormat="1" applyFont="1" applyFill="1" applyBorder="1"/>
    <xf numFmtId="166" fontId="8" fillId="12" borderId="21" xfId="0" applyNumberFormat="1" applyFont="1" applyFill="1" applyBorder="1" applyAlignment="1">
      <alignment horizontal="center"/>
    </xf>
    <xf numFmtId="166" fontId="8" fillId="12" borderId="21" xfId="0" applyNumberFormat="1" applyFont="1" applyFill="1" applyBorder="1" applyAlignment="1">
      <alignment horizontal="right"/>
    </xf>
    <xf numFmtId="166" fontId="8" fillId="12" borderId="21" xfId="0" applyNumberFormat="1" applyFont="1" applyFill="1" applyBorder="1"/>
    <xf numFmtId="166" fontId="31" fillId="2" borderId="21" xfId="0" applyNumberFormat="1" applyFont="1" applyFill="1" applyBorder="1"/>
    <xf numFmtId="3" fontId="8" fillId="12" borderId="21" xfId="0" applyNumberFormat="1" applyFont="1" applyFill="1" applyBorder="1" applyAlignment="1">
      <alignment horizontal="center"/>
    </xf>
    <xf numFmtId="166" fontId="8" fillId="2" borderId="21" xfId="0" applyNumberFormat="1" applyFont="1" applyFill="1" applyBorder="1"/>
    <xf numFmtId="0" fontId="10" fillId="12" borderId="96" xfId="0" applyFont="1" applyFill="1" applyBorder="1"/>
    <xf numFmtId="10" fontId="8" fillId="12" borderId="21" xfId="0" applyNumberFormat="1" applyFont="1" applyFill="1" applyBorder="1" applyAlignment="1">
      <alignment horizontal="center"/>
    </xf>
    <xf numFmtId="10" fontId="10" fillId="12" borderId="21" xfId="0" applyNumberFormat="1" applyFont="1" applyFill="1" applyBorder="1" applyAlignment="1">
      <alignment horizontal="center"/>
    </xf>
    <xf numFmtId="0" fontId="17" fillId="14" borderId="97" xfId="0" applyFont="1" applyFill="1" applyBorder="1" applyAlignment="1">
      <alignment horizontal="left"/>
    </xf>
    <xf numFmtId="11" fontId="5" fillId="0" borderId="39" xfId="0" applyNumberFormat="1" applyFont="1" applyBorder="1" applyAlignment="1">
      <alignment horizontal="left"/>
    </xf>
    <xf numFmtId="0" fontId="32" fillId="0" borderId="21" xfId="0" applyFont="1" applyBorder="1" applyAlignment="1">
      <alignment horizontal="left"/>
    </xf>
    <xf numFmtId="168" fontId="32" fillId="17" borderId="93" xfId="0" applyNumberFormat="1" applyFont="1" applyFill="1" applyBorder="1"/>
    <xf numFmtId="0" fontId="5" fillId="0" borderId="39" xfId="0" applyFont="1" applyBorder="1" applyAlignment="1">
      <alignment horizontal="left" wrapText="1"/>
    </xf>
    <xf numFmtId="168" fontId="5" fillId="0" borderId="21" xfId="0" applyNumberFormat="1" applyFont="1" applyBorder="1"/>
    <xf numFmtId="0" fontId="5" fillId="5" borderId="15" xfId="0" applyFont="1" applyFill="1" applyBorder="1" applyAlignment="1">
      <alignment horizontal="left"/>
    </xf>
    <xf numFmtId="0" fontId="5" fillId="5" borderId="99" xfId="0" applyFont="1" applyFill="1" applyBorder="1" applyAlignment="1">
      <alignment horizontal="left"/>
    </xf>
    <xf numFmtId="0" fontId="5" fillId="5" borderId="79" xfId="0" applyFont="1" applyFill="1" applyBorder="1" applyAlignment="1">
      <alignment horizontal="center"/>
    </xf>
    <xf numFmtId="3" fontId="5" fillId="5" borderId="15" xfId="0" applyNumberFormat="1" applyFont="1" applyFill="1" applyBorder="1" applyAlignment="1">
      <alignment horizontal="center"/>
    </xf>
    <xf numFmtId="166" fontId="5" fillId="5" borderId="15" xfId="0" applyNumberFormat="1" applyFont="1" applyFill="1" applyBorder="1"/>
    <xf numFmtId="166" fontId="5" fillId="12" borderId="16" xfId="0" applyNumberFormat="1" applyFont="1" applyFill="1" applyBorder="1"/>
    <xf numFmtId="166" fontId="5" fillId="12" borderId="100" xfId="0" applyNumberFormat="1" applyFont="1" applyFill="1" applyBorder="1"/>
    <xf numFmtId="3" fontId="5" fillId="12" borderId="16" xfId="0" applyNumberFormat="1" applyFont="1" applyFill="1" applyBorder="1" applyAlignment="1">
      <alignment horizontal="center"/>
    </xf>
    <xf numFmtId="9" fontId="5" fillId="5" borderId="99" xfId="0" applyNumberFormat="1" applyFont="1" applyFill="1" applyBorder="1"/>
    <xf numFmtId="166" fontId="5" fillId="12" borderId="15" xfId="0" applyNumberFormat="1" applyFont="1" applyFill="1" applyBorder="1"/>
    <xf numFmtId="166" fontId="5" fillId="13" borderId="15" xfId="0" applyNumberFormat="1" applyFont="1" applyFill="1" applyBorder="1"/>
    <xf numFmtId="0" fontId="5" fillId="2" borderId="21" xfId="0" applyFont="1" applyFill="1" applyBorder="1" applyAlignment="1">
      <alignment horizontal="left"/>
    </xf>
    <xf numFmtId="0" fontId="5" fillId="0" borderId="21" xfId="0" applyFont="1" applyBorder="1" applyAlignment="1">
      <alignment horizontal="center"/>
    </xf>
    <xf numFmtId="166" fontId="5" fillId="2" borderId="21" xfId="0" applyNumberFormat="1" applyFont="1" applyFill="1" applyBorder="1"/>
    <xf numFmtId="9" fontId="5" fillId="0" borderId="21" xfId="0" applyNumberFormat="1" applyFont="1" applyBorder="1"/>
    <xf numFmtId="9" fontId="5" fillId="7" borderId="21" xfId="0" applyNumberFormat="1" applyFont="1" applyFill="1" applyBorder="1"/>
    <xf numFmtId="10" fontId="5" fillId="0" borderId="20" xfId="0" applyNumberFormat="1" applyFont="1" applyBorder="1"/>
    <xf numFmtId="0" fontId="5" fillId="12" borderId="101" xfId="0" applyFont="1" applyFill="1" applyBorder="1"/>
    <xf numFmtId="0" fontId="10" fillId="2" borderId="93" xfId="0" applyFont="1" applyFill="1" applyBorder="1"/>
    <xf numFmtId="0" fontId="10" fillId="12" borderId="93" xfId="0" applyFont="1" applyFill="1" applyBorder="1" applyAlignment="1">
      <alignment horizontal="right"/>
    </xf>
    <xf numFmtId="3" fontId="8" fillId="12" borderId="93" xfId="0" applyNumberFormat="1" applyFont="1" applyFill="1" applyBorder="1"/>
    <xf numFmtId="166" fontId="8" fillId="12" borderId="93" xfId="0" applyNumberFormat="1" applyFont="1" applyFill="1" applyBorder="1" applyAlignment="1">
      <alignment horizontal="center"/>
    </xf>
    <xf numFmtId="166" fontId="8" fillId="12" borderId="93" xfId="0" applyNumberFormat="1" applyFont="1" applyFill="1" applyBorder="1" applyAlignment="1">
      <alignment horizontal="right"/>
    </xf>
    <xf numFmtId="166" fontId="8" fillId="12" borderId="93" xfId="0" applyNumberFormat="1" applyFont="1" applyFill="1" applyBorder="1"/>
    <xf numFmtId="166" fontId="31" fillId="2" borderId="93" xfId="0" applyNumberFormat="1" applyFont="1" applyFill="1" applyBorder="1"/>
    <xf numFmtId="3" fontId="8" fillId="12" borderId="93" xfId="0" applyNumberFormat="1" applyFont="1" applyFill="1" applyBorder="1" applyAlignment="1">
      <alignment horizontal="center"/>
    </xf>
    <xf numFmtId="166" fontId="8" fillId="2" borderId="93" xfId="0" applyNumberFormat="1" applyFont="1" applyFill="1" applyBorder="1"/>
    <xf numFmtId="0" fontId="10" fillId="12" borderId="101" xfId="0" applyFont="1" applyFill="1" applyBorder="1"/>
    <xf numFmtId="0" fontId="5" fillId="5" borderId="18" xfId="0" applyFont="1" applyFill="1" applyBorder="1" applyAlignment="1">
      <alignment horizontal="left"/>
    </xf>
    <xf numFmtId="0" fontId="7" fillId="0" borderId="20" xfId="0" applyFont="1" applyBorder="1"/>
    <xf numFmtId="0" fontId="8" fillId="4" borderId="18" xfId="0" applyFont="1" applyFill="1" applyBorder="1" applyAlignment="1">
      <alignment horizontal="right"/>
    </xf>
    <xf numFmtId="0" fontId="7" fillId="0" borderId="19" xfId="0" applyFont="1" applyBorder="1"/>
    <xf numFmtId="0" fontId="8" fillId="6" borderId="22" xfId="0" applyFont="1" applyFill="1" applyBorder="1" applyAlignment="1">
      <alignment horizontal="center"/>
    </xf>
    <xf numFmtId="0" fontId="7" fillId="0" borderId="23" xfId="0" applyFont="1" applyBorder="1"/>
    <xf numFmtId="0" fontId="8" fillId="6" borderId="25" xfId="0" applyFont="1" applyFill="1" applyBorder="1" applyAlignment="1">
      <alignment horizontal="center" vertical="center"/>
    </xf>
    <xf numFmtId="0" fontId="7" fillId="0" borderId="26" xfId="0" applyFont="1" applyBorder="1"/>
    <xf numFmtId="0" fontId="8" fillId="6" borderId="18" xfId="0" applyFont="1" applyFill="1" applyBorder="1" applyAlignment="1">
      <alignment horizontal="center" vertical="center"/>
    </xf>
    <xf numFmtId="0" fontId="21" fillId="11" borderId="64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26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left"/>
    </xf>
    <xf numFmtId="0" fontId="20" fillId="9" borderId="41" xfId="0" applyFont="1" applyFill="1" applyBorder="1" applyAlignment="1">
      <alignment horizontal="center"/>
    </xf>
    <xf numFmtId="0" fontId="7" fillId="0" borderId="42" xfId="0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51" xfId="0" applyFont="1" applyBorder="1"/>
    <xf numFmtId="0" fontId="7" fillId="0" borderId="71" xfId="0" applyFont="1" applyBorder="1"/>
    <xf numFmtId="0" fontId="15" fillId="11" borderId="77" xfId="0" applyFont="1" applyFill="1" applyBorder="1" applyAlignment="1">
      <alignment horizontal="center" vertical="center" wrapText="1"/>
    </xf>
    <xf numFmtId="0" fontId="7" fillId="0" borderId="72" xfId="0" applyFont="1" applyBorder="1"/>
    <xf numFmtId="0" fontId="15" fillId="11" borderId="78" xfId="0" applyFont="1" applyFill="1" applyBorder="1" applyAlignment="1">
      <alignment horizontal="center" vertical="center" wrapText="1"/>
    </xf>
    <xf numFmtId="0" fontId="7" fillId="0" borderId="90" xfId="0" applyFont="1" applyBorder="1"/>
    <xf numFmtId="0" fontId="27" fillId="11" borderId="80" xfId="0" applyFont="1" applyFill="1" applyBorder="1" applyAlignment="1">
      <alignment horizontal="center" vertical="center" wrapText="1"/>
    </xf>
    <xf numFmtId="0" fontId="7" fillId="0" borderId="91" xfId="0" applyFont="1" applyBorder="1"/>
    <xf numFmtId="0" fontId="15" fillId="11" borderId="81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right"/>
    </xf>
    <xf numFmtId="0" fontId="6" fillId="11" borderId="65" xfId="0" applyFont="1" applyFill="1" applyBorder="1" applyAlignment="1">
      <alignment horizontal="center" vertical="center" wrapText="1"/>
    </xf>
    <xf numFmtId="0" fontId="7" fillId="0" borderId="66" xfId="0" applyFont="1" applyBorder="1"/>
    <xf numFmtId="0" fontId="7" fillId="0" borderId="55" xfId="0" applyFont="1" applyBorder="1"/>
    <xf numFmtId="0" fontId="7" fillId="0" borderId="56" xfId="0" applyFont="1" applyBorder="1"/>
    <xf numFmtId="0" fontId="15" fillId="11" borderId="85" xfId="0" applyFont="1" applyFill="1" applyBorder="1" applyAlignment="1">
      <alignment horizontal="center" vertical="center" wrapText="1"/>
    </xf>
    <xf numFmtId="0" fontId="23" fillId="11" borderId="43" xfId="0" applyFont="1" applyFill="1" applyBorder="1" applyAlignment="1">
      <alignment horizontal="center" vertical="center" wrapText="1"/>
    </xf>
    <xf numFmtId="0" fontId="7" fillId="0" borderId="45" xfId="0" applyFont="1" applyBorder="1"/>
    <xf numFmtId="0" fontId="7" fillId="0" borderId="36" xfId="0" applyFont="1" applyBorder="1"/>
    <xf numFmtId="0" fontId="7" fillId="0" borderId="49" xfId="0" applyFont="1" applyBorder="1"/>
    <xf numFmtId="0" fontId="0" fillId="0" borderId="0" xfId="0"/>
    <xf numFmtId="0" fontId="7" fillId="0" borderId="54" xfId="0" applyFont="1" applyBorder="1"/>
    <xf numFmtId="0" fontId="7" fillId="0" borderId="52" xfId="0" applyFont="1" applyBorder="1"/>
    <xf numFmtId="0" fontId="7" fillId="0" borderId="53" xfId="0" applyFont="1" applyBorder="1"/>
    <xf numFmtId="0" fontId="16" fillId="6" borderId="18" xfId="0" applyFont="1" applyFill="1" applyBorder="1" applyAlignment="1">
      <alignment horizontal="center"/>
    </xf>
    <xf numFmtId="0" fontId="6" fillId="11" borderId="43" xfId="0" applyFont="1" applyFill="1" applyBorder="1" applyAlignment="1">
      <alignment horizontal="center" vertical="center" wrapText="1"/>
    </xf>
    <xf numFmtId="0" fontId="7" fillId="0" borderId="44" xfId="0" applyFont="1" applyBorder="1"/>
    <xf numFmtId="0" fontId="7" fillId="0" borderId="50" xfId="0" applyFont="1" applyBorder="1"/>
    <xf numFmtId="0" fontId="21" fillId="11" borderId="41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right" vertical="center"/>
    </xf>
    <xf numFmtId="0" fontId="7" fillId="0" borderId="6" xfId="0" applyFont="1" applyBorder="1"/>
    <xf numFmtId="9" fontId="9" fillId="5" borderId="67" xfId="0" applyNumberFormat="1" applyFont="1" applyFill="1" applyBorder="1" applyAlignment="1">
      <alignment horizontal="center" vertical="center" wrapText="1"/>
    </xf>
    <xf numFmtId="0" fontId="25" fillId="11" borderId="73" xfId="0" applyFont="1" applyFill="1" applyBorder="1" applyAlignment="1">
      <alignment horizontal="center" vertical="center" wrapText="1"/>
    </xf>
    <xf numFmtId="0" fontId="7" fillId="0" borderId="87" xfId="0" applyFont="1" applyBorder="1"/>
    <xf numFmtId="0" fontId="7" fillId="0" borderId="94" xfId="0" applyFont="1" applyBorder="1"/>
    <xf numFmtId="0" fontId="15" fillId="11" borderId="82" xfId="0" applyFont="1" applyFill="1" applyBorder="1" applyAlignment="1">
      <alignment horizontal="center" vertical="center" wrapText="1"/>
    </xf>
    <xf numFmtId="0" fontId="7" fillId="0" borderId="83" xfId="0" applyFont="1" applyBorder="1"/>
    <xf numFmtId="0" fontId="8" fillId="5" borderId="64" xfId="0" applyFont="1" applyFill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9" fontId="10" fillId="0" borderId="34" xfId="0" applyNumberFormat="1" applyFont="1" applyBorder="1" applyAlignment="1">
      <alignment horizontal="center" vertical="center"/>
    </xf>
    <xf numFmtId="0" fontId="7" fillId="0" borderId="37" xfId="0" applyFont="1" applyBorder="1"/>
    <xf numFmtId="0" fontId="7" fillId="0" borderId="39" xfId="0" applyFont="1" applyBorder="1"/>
    <xf numFmtId="0" fontId="5" fillId="5" borderId="35" xfId="0" applyFont="1" applyFill="1" applyBorder="1" applyAlignment="1">
      <alignment horizontal="center"/>
    </xf>
    <xf numFmtId="0" fontId="7" fillId="0" borderId="38" xfId="0" applyFont="1" applyBorder="1"/>
    <xf numFmtId="0" fontId="7" fillId="0" borderId="40" xfId="0" applyFont="1" applyBorder="1"/>
    <xf numFmtId="165" fontId="16" fillId="0" borderId="19" xfId="0" applyNumberFormat="1" applyFont="1" applyBorder="1" applyAlignment="1">
      <alignment horizontal="center"/>
    </xf>
    <xf numFmtId="165" fontId="8" fillId="10" borderId="34" xfId="0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3" fontId="8" fillId="0" borderId="19" xfId="0" applyNumberFormat="1" applyFont="1" applyBorder="1" applyAlignment="1">
      <alignment horizontal="center"/>
    </xf>
    <xf numFmtId="0" fontId="21" fillId="11" borderId="43" xfId="0" applyFont="1" applyFill="1" applyBorder="1" applyAlignment="1">
      <alignment horizontal="center" vertical="center"/>
    </xf>
    <xf numFmtId="0" fontId="7" fillId="0" borderId="58" xfId="0" applyFont="1" applyBorder="1"/>
    <xf numFmtId="0" fontId="7" fillId="0" borderId="59" xfId="0" applyFont="1" applyBorder="1"/>
    <xf numFmtId="0" fontId="7" fillId="0" borderId="60" xfId="0" applyFont="1" applyBorder="1"/>
    <xf numFmtId="0" fontId="27" fillId="11" borderId="74" xfId="0" applyFont="1" applyFill="1" applyBorder="1" applyAlignment="1">
      <alignment horizontal="center" vertical="center"/>
    </xf>
    <xf numFmtId="0" fontId="7" fillId="0" borderId="75" xfId="0" applyFont="1" applyBorder="1"/>
    <xf numFmtId="0" fontId="7" fillId="0" borderId="76" xfId="0" applyFont="1" applyBorder="1"/>
    <xf numFmtId="0" fontId="15" fillId="11" borderId="88" xfId="0" applyFont="1" applyFill="1" applyBorder="1" applyAlignment="1">
      <alignment horizontal="center" vertical="center"/>
    </xf>
    <xf numFmtId="0" fontId="7" fillId="0" borderId="95" xfId="0" applyFont="1" applyBorder="1"/>
    <xf numFmtId="0" fontId="8" fillId="0" borderId="1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6" fillId="3" borderId="4" xfId="0" applyFont="1" applyFill="1" applyBorder="1" applyAlignment="1">
      <alignment horizontal="center"/>
    </xf>
    <xf numFmtId="0" fontId="7" fillId="0" borderId="5" xfId="0" applyFont="1" applyBorder="1"/>
    <xf numFmtId="0" fontId="6" fillId="3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8" fillId="4" borderId="12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8" fillId="6" borderId="28" xfId="0" applyFont="1" applyFill="1" applyBorder="1" applyAlignment="1">
      <alignment horizontal="center"/>
    </xf>
    <xf numFmtId="0" fontId="7" fillId="0" borderId="29" xfId="0" applyFont="1" applyBorder="1"/>
    <xf numFmtId="0" fontId="8" fillId="5" borderId="18" xfId="0" applyFont="1" applyFill="1" applyBorder="1" applyAlignment="1">
      <alignment horizontal="left"/>
    </xf>
    <xf numFmtId="0" fontId="8" fillId="5" borderId="28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165" fontId="10" fillId="0" borderId="13" xfId="0" applyNumberFormat="1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9" fontId="10" fillId="0" borderId="24" xfId="0" applyNumberFormat="1" applyFont="1" applyBorder="1" applyAlignment="1">
      <alignment horizontal="center"/>
    </xf>
    <xf numFmtId="0" fontId="7" fillId="0" borderId="24" xfId="0" applyFont="1" applyBorder="1"/>
    <xf numFmtId="165" fontId="8" fillId="0" borderId="27" xfId="0" applyNumberFormat="1" applyFont="1" applyBorder="1" applyAlignment="1">
      <alignment horizontal="center" vertical="center"/>
    </xf>
    <xf numFmtId="0" fontId="7" fillId="0" borderId="27" xfId="0" applyFont="1" applyBorder="1"/>
    <xf numFmtId="0" fontId="17" fillId="15" borderId="22" xfId="0" applyFont="1" applyFill="1" applyBorder="1" applyAlignment="1">
      <alignment horizontal="left" wrapText="1"/>
    </xf>
    <xf numFmtId="0" fontId="7" fillId="0" borderId="98" xfId="0" applyFont="1" applyBorder="1"/>
    <xf numFmtId="0" fontId="17" fillId="16" borderId="22" xfId="0" applyFont="1" applyFill="1" applyBorder="1" applyAlignment="1">
      <alignment horizontal="left" wrapText="1"/>
    </xf>
    <xf numFmtId="0" fontId="17" fillId="5" borderId="22" xfId="0" applyFont="1" applyFill="1" applyBorder="1" applyAlignment="1">
      <alignment horizontal="left" wrapText="1"/>
    </xf>
  </cellXfs>
  <cellStyles count="1">
    <cellStyle name="Normal" xfId="0" builtinId="0"/>
  </cellStyles>
  <dxfs count="10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56</xdr:row>
      <xdr:rowOff>0</xdr:rowOff>
    </xdr:from>
    <xdr:ext cx="3676650" cy="12668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438525" cy="7905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381250" cy="5048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27</xdr:row>
      <xdr:rowOff>123825</xdr:rowOff>
    </xdr:from>
    <xdr:ext cx="2628900" cy="29908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27</xdr:row>
      <xdr:rowOff>171450</xdr:rowOff>
    </xdr:from>
    <xdr:ext cx="3067050" cy="28289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workbookViewId="0"/>
  </sheetViews>
  <sheetFormatPr defaultColWidth="12.5703125" defaultRowHeight="15" customHeight="1"/>
  <cols>
    <col min="1" max="1" width="5.42578125" customWidth="1"/>
    <col min="2" max="26" width="8.5703125" customWidth="1"/>
  </cols>
  <sheetData>
    <row r="1" spans="1:2" ht="14.25" customHeight="1">
      <c r="A1" s="1" t="s">
        <v>0</v>
      </c>
    </row>
    <row r="2" spans="1:2" ht="14.25" customHeight="1">
      <c r="A2" s="1" t="s">
        <v>1</v>
      </c>
    </row>
    <row r="3" spans="1:2" ht="14.25" customHeight="1"/>
    <row r="4" spans="1:2" ht="14.25" customHeight="1">
      <c r="A4" s="2" t="s">
        <v>2</v>
      </c>
    </row>
    <row r="5" spans="1:2" ht="14.25" customHeight="1">
      <c r="A5" s="2" t="s">
        <v>3</v>
      </c>
    </row>
    <row r="6" spans="1:2" ht="14.25" customHeight="1"/>
    <row r="7" spans="1:2" ht="14.25" customHeight="1">
      <c r="A7" s="3" t="s">
        <v>4</v>
      </c>
    </row>
    <row r="8" spans="1:2" ht="14.25" customHeight="1">
      <c r="B8" s="2" t="s">
        <v>5</v>
      </c>
    </row>
    <row r="9" spans="1:2" ht="14.25" customHeight="1"/>
    <row r="10" spans="1:2" ht="14.25" customHeight="1">
      <c r="A10" s="3" t="s">
        <v>6</v>
      </c>
    </row>
    <row r="11" spans="1:2" ht="14.25" customHeight="1">
      <c r="B11" s="4" t="s">
        <v>7</v>
      </c>
    </row>
    <row r="12" spans="1:2" ht="14.25" customHeight="1">
      <c r="B12" s="4" t="s">
        <v>8</v>
      </c>
    </row>
    <row r="13" spans="1:2" ht="14.25" customHeight="1">
      <c r="B13" s="4" t="s">
        <v>9</v>
      </c>
    </row>
    <row r="14" spans="1:2" ht="14.25" customHeight="1"/>
    <row r="15" spans="1:2" ht="14.25" customHeight="1">
      <c r="A15" s="3" t="s">
        <v>10</v>
      </c>
    </row>
    <row r="16" spans="1:2" ht="14.25" customHeight="1">
      <c r="B16" s="4" t="s">
        <v>11</v>
      </c>
    </row>
    <row r="17" spans="1:10" ht="14.25" customHeight="1">
      <c r="B17" s="4" t="s">
        <v>12</v>
      </c>
    </row>
    <row r="18" spans="1:10" ht="14.25" customHeight="1"/>
    <row r="19" spans="1:10" ht="14.25" customHeight="1">
      <c r="A19" s="3" t="s">
        <v>13</v>
      </c>
    </row>
    <row r="20" spans="1:10" ht="14.25" customHeight="1">
      <c r="B20" s="4" t="s">
        <v>14</v>
      </c>
    </row>
    <row r="21" spans="1:10" ht="14.25" customHeight="1">
      <c r="B21" s="4" t="s">
        <v>15</v>
      </c>
    </row>
    <row r="22" spans="1:10" ht="14.25" customHeight="1">
      <c r="B22" s="4" t="s">
        <v>16</v>
      </c>
    </row>
    <row r="23" spans="1:10" ht="14.25" customHeight="1">
      <c r="B23" s="4" t="s">
        <v>17</v>
      </c>
    </row>
    <row r="24" spans="1:10" ht="14.25" customHeight="1">
      <c r="B24" s="4" t="s">
        <v>18</v>
      </c>
    </row>
    <row r="25" spans="1:10" ht="14.25" customHeight="1"/>
    <row r="26" spans="1:10" ht="14.25" customHeight="1">
      <c r="A26" s="3" t="s">
        <v>19</v>
      </c>
    </row>
    <row r="27" spans="1:10" ht="14.25" customHeight="1">
      <c r="A27" s="2"/>
      <c r="B27" s="4" t="s">
        <v>20</v>
      </c>
      <c r="J27" s="4" t="s">
        <v>21</v>
      </c>
    </row>
    <row r="47" spans="1:1" ht="14.25" customHeight="1">
      <c r="A47" s="3" t="s">
        <v>22</v>
      </c>
    </row>
    <row r="48" spans="1:1" ht="14.25" customHeight="1">
      <c r="A48" s="4" t="s">
        <v>23</v>
      </c>
    </row>
    <row r="49" spans="1:2" ht="14.25" customHeight="1">
      <c r="B49" s="4" t="s">
        <v>24</v>
      </c>
    </row>
    <row r="50" spans="1:2" ht="14.25" customHeight="1"/>
    <row r="51" spans="1:2" ht="14.25" customHeight="1"/>
    <row r="52" spans="1:2" ht="14.25" customHeight="1"/>
    <row r="53" spans="1:2" ht="14.25" customHeight="1"/>
    <row r="54" spans="1:2" ht="14.25" customHeight="1"/>
    <row r="55" spans="1:2" ht="14.25" customHeight="1">
      <c r="A55" s="4" t="s">
        <v>25</v>
      </c>
    </row>
    <row r="56" spans="1:2" ht="14.25" customHeight="1">
      <c r="B56" s="4" t="s">
        <v>26</v>
      </c>
    </row>
    <row r="65" spans="1:2" ht="14.25" customHeight="1">
      <c r="A65" s="4" t="s">
        <v>27</v>
      </c>
    </row>
    <row r="66" spans="1:2" ht="14.25" customHeight="1">
      <c r="B66" s="4" t="s">
        <v>28</v>
      </c>
    </row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289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121016.45999999999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2014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69864.409999999989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51152.05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290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0.42268671550960923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291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51152.049999999996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69864.409999999989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292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136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2</v>
      </c>
      <c r="G20" s="103">
        <v>49.93</v>
      </c>
      <c r="H20" s="104">
        <f t="shared" si="0"/>
        <v>34.43</v>
      </c>
      <c r="I20" s="105">
        <f t="shared" si="1"/>
        <v>99.86</v>
      </c>
      <c r="J20" s="106"/>
      <c r="K20" s="107">
        <f t="shared" si="2"/>
        <v>2</v>
      </c>
      <c r="L20" s="104">
        <f t="shared" si="3"/>
        <v>24.97</v>
      </c>
      <c r="M20" s="104">
        <f t="shared" si="4"/>
        <v>49.94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49.92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230</v>
      </c>
      <c r="C21" s="113" t="s">
        <v>187</v>
      </c>
      <c r="D21" s="88"/>
      <c r="E21" s="89">
        <v>500</v>
      </c>
      <c r="F21" s="114">
        <v>1</v>
      </c>
      <c r="G21" s="96">
        <v>101.61</v>
      </c>
      <c r="H21" s="91">
        <f t="shared" si="0"/>
        <v>70.08</v>
      </c>
      <c r="I21" s="92">
        <f t="shared" si="1"/>
        <v>101.61</v>
      </c>
      <c r="J21" s="106"/>
      <c r="K21" s="90">
        <f t="shared" si="2"/>
        <v>1</v>
      </c>
      <c r="L21" s="91">
        <f t="shared" si="3"/>
        <v>50.81</v>
      </c>
      <c r="M21" s="91">
        <f t="shared" si="4"/>
        <v>50.81</v>
      </c>
      <c r="N21" s="115"/>
      <c r="O21" s="95"/>
      <c r="P21" s="116"/>
      <c r="Q21" s="96"/>
      <c r="R21" s="96">
        <f t="shared" si="5"/>
        <v>0</v>
      </c>
      <c r="S21" s="96">
        <f t="shared" si="6"/>
        <v>50.8</v>
      </c>
      <c r="T21" s="96">
        <f t="shared" si="7"/>
        <v>50.8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121</v>
      </c>
      <c r="C22" s="16" t="s">
        <v>233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254</v>
      </c>
      <c r="C23" s="113" t="s">
        <v>125</v>
      </c>
      <c r="D23" s="88"/>
      <c r="E23" s="89">
        <v>1000</v>
      </c>
      <c r="F23" s="114">
        <v>1</v>
      </c>
      <c r="G23" s="96">
        <v>90.55</v>
      </c>
      <c r="H23" s="91">
        <f t="shared" si="0"/>
        <v>62.45</v>
      </c>
      <c r="I23" s="92">
        <f t="shared" si="1"/>
        <v>90.55</v>
      </c>
      <c r="J23" s="106"/>
      <c r="K23" s="90">
        <f t="shared" si="2"/>
        <v>1</v>
      </c>
      <c r="L23" s="91">
        <f t="shared" si="3"/>
        <v>45.28</v>
      </c>
      <c r="M23" s="91">
        <f t="shared" si="4"/>
        <v>45.28</v>
      </c>
      <c r="N23" s="115"/>
      <c r="O23" s="95"/>
      <c r="P23" s="116"/>
      <c r="Q23" s="96"/>
      <c r="R23" s="96">
        <f t="shared" si="5"/>
        <v>0</v>
      </c>
      <c r="S23" s="96">
        <f t="shared" si="6"/>
        <v>45.27</v>
      </c>
      <c r="T23" s="96">
        <f t="shared" si="7"/>
        <v>45.27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293</v>
      </c>
      <c r="C24" s="16" t="s">
        <v>129</v>
      </c>
      <c r="D24" s="88"/>
      <c r="E24" s="101">
        <v>2000</v>
      </c>
      <c r="F24" s="102">
        <v>1</v>
      </c>
      <c r="G24" s="103">
        <v>221.36</v>
      </c>
      <c r="H24" s="104">
        <f t="shared" si="0"/>
        <v>152.66</v>
      </c>
      <c r="I24" s="105">
        <f t="shared" si="1"/>
        <v>221.36</v>
      </c>
      <c r="J24" s="106"/>
      <c r="K24" s="107">
        <f t="shared" si="2"/>
        <v>1</v>
      </c>
      <c r="L24" s="104">
        <f t="shared" si="3"/>
        <v>143.88</v>
      </c>
      <c r="M24" s="104">
        <f t="shared" si="4"/>
        <v>143.88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77.48</v>
      </c>
      <c r="T24" s="110">
        <f t="shared" si="7"/>
        <v>77.48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294</v>
      </c>
      <c r="C25" s="113" t="s">
        <v>132</v>
      </c>
      <c r="D25" s="88"/>
      <c r="E25" s="89">
        <v>2000</v>
      </c>
      <c r="F25" s="114">
        <v>1</v>
      </c>
      <c r="G25" s="96">
        <v>98.15</v>
      </c>
      <c r="H25" s="91">
        <f t="shared" si="0"/>
        <v>67.69</v>
      </c>
      <c r="I25" s="92">
        <f t="shared" si="1"/>
        <v>98.15</v>
      </c>
      <c r="J25" s="106"/>
      <c r="K25" s="90">
        <f t="shared" si="2"/>
        <v>1</v>
      </c>
      <c r="L25" s="91">
        <f t="shared" si="3"/>
        <v>63.8</v>
      </c>
      <c r="M25" s="91">
        <f t="shared" si="4"/>
        <v>63.8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34.35</v>
      </c>
      <c r="T25" s="96">
        <f t="shared" si="7"/>
        <v>34.35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295</v>
      </c>
      <c r="C26" s="16" t="s">
        <v>135</v>
      </c>
      <c r="D26" s="88"/>
      <c r="E26" s="101">
        <v>2000</v>
      </c>
      <c r="F26" s="102">
        <v>1</v>
      </c>
      <c r="G26" s="103">
        <v>515.42999999999995</v>
      </c>
      <c r="H26" s="104">
        <f t="shared" si="0"/>
        <v>355.47</v>
      </c>
      <c r="I26" s="105">
        <f t="shared" si="1"/>
        <v>515.42999999999995</v>
      </c>
      <c r="J26" s="106"/>
      <c r="K26" s="107">
        <f t="shared" si="2"/>
        <v>1</v>
      </c>
      <c r="L26" s="104">
        <f t="shared" si="3"/>
        <v>335.03</v>
      </c>
      <c r="M26" s="104">
        <f t="shared" si="4"/>
        <v>335.03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180.4</v>
      </c>
      <c r="T26" s="110">
        <f t="shared" si="7"/>
        <v>180.4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296</v>
      </c>
      <c r="C27" s="113" t="s">
        <v>297</v>
      </c>
      <c r="D27" s="88"/>
      <c r="E27" s="89" t="s">
        <v>141</v>
      </c>
      <c r="F27" s="114">
        <v>1</v>
      </c>
      <c r="G27" s="96">
        <v>11315.44</v>
      </c>
      <c r="H27" s="91">
        <f t="shared" si="0"/>
        <v>7803.75</v>
      </c>
      <c r="I27" s="92">
        <f t="shared" si="1"/>
        <v>11315.44</v>
      </c>
      <c r="J27" s="106"/>
      <c r="K27" s="90">
        <f t="shared" si="2"/>
        <v>1</v>
      </c>
      <c r="L27" s="91">
        <f t="shared" si="3"/>
        <v>7355.04</v>
      </c>
      <c r="M27" s="91">
        <f t="shared" si="4"/>
        <v>7355.04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3960.4</v>
      </c>
      <c r="T27" s="96">
        <f t="shared" si="7"/>
        <v>3960.4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298</v>
      </c>
      <c r="C28" s="16" t="s">
        <v>299</v>
      </c>
      <c r="D28" s="88"/>
      <c r="E28" s="101" t="s">
        <v>141</v>
      </c>
      <c r="F28" s="102">
        <v>1</v>
      </c>
      <c r="G28" s="103">
        <v>6358.4</v>
      </c>
      <c r="H28" s="104">
        <f t="shared" si="0"/>
        <v>4385.1000000000004</v>
      </c>
      <c r="I28" s="105">
        <f t="shared" si="1"/>
        <v>6358.4</v>
      </c>
      <c r="J28" s="106"/>
      <c r="K28" s="107">
        <f t="shared" si="2"/>
        <v>1</v>
      </c>
      <c r="L28" s="104">
        <f t="shared" si="3"/>
        <v>4132.96</v>
      </c>
      <c r="M28" s="104">
        <f t="shared" si="4"/>
        <v>4132.96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2225.44</v>
      </c>
      <c r="T28" s="110">
        <f t="shared" si="7"/>
        <v>2225.44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300</v>
      </c>
      <c r="C29" s="113" t="s">
        <v>301</v>
      </c>
      <c r="D29" s="88"/>
      <c r="E29" s="89" t="s">
        <v>141</v>
      </c>
      <c r="F29" s="114">
        <v>1</v>
      </c>
      <c r="G29" s="96">
        <v>4358.34</v>
      </c>
      <c r="H29" s="91">
        <f t="shared" si="0"/>
        <v>3005.75</v>
      </c>
      <c r="I29" s="92">
        <f t="shared" si="1"/>
        <v>4358.34</v>
      </c>
      <c r="J29" s="106"/>
      <c r="K29" s="90">
        <f t="shared" si="2"/>
        <v>1</v>
      </c>
      <c r="L29" s="91">
        <f t="shared" si="3"/>
        <v>2832.92</v>
      </c>
      <c r="M29" s="91">
        <f t="shared" si="4"/>
        <v>2832.92</v>
      </c>
      <c r="N29" s="115">
        <v>-0.15</v>
      </c>
      <c r="O29" s="95"/>
      <c r="P29" s="116"/>
      <c r="Q29" s="96"/>
      <c r="R29" s="96">
        <f t="shared" si="5"/>
        <v>0</v>
      </c>
      <c r="S29" s="96">
        <f t="shared" si="6"/>
        <v>1525.42</v>
      </c>
      <c r="T29" s="96">
        <f t="shared" si="7"/>
        <v>1525.42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302</v>
      </c>
      <c r="C30" s="16" t="s">
        <v>287</v>
      </c>
      <c r="D30" s="88"/>
      <c r="E30" s="101" t="s">
        <v>141</v>
      </c>
      <c r="F30" s="102">
        <v>1</v>
      </c>
      <c r="G30" s="103">
        <v>5802.69</v>
      </c>
      <c r="H30" s="104">
        <f t="shared" si="0"/>
        <v>4001.86</v>
      </c>
      <c r="I30" s="105">
        <f t="shared" si="1"/>
        <v>5802.69</v>
      </c>
      <c r="J30" s="106"/>
      <c r="K30" s="107">
        <f t="shared" si="2"/>
        <v>1</v>
      </c>
      <c r="L30" s="104">
        <f t="shared" si="3"/>
        <v>2901.35</v>
      </c>
      <c r="M30" s="104">
        <f t="shared" si="4"/>
        <v>2901.35</v>
      </c>
      <c r="N30" s="108"/>
      <c r="O30" s="95"/>
      <c r="P30" s="100"/>
      <c r="Q30" s="103"/>
      <c r="R30" s="109">
        <f t="shared" si="5"/>
        <v>0</v>
      </c>
      <c r="S30" s="110">
        <f t="shared" si="6"/>
        <v>2901.34</v>
      </c>
      <c r="T30" s="110">
        <f t="shared" si="7"/>
        <v>2901.34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143</v>
      </c>
      <c r="C31" s="113" t="s">
        <v>241</v>
      </c>
      <c r="D31" s="88"/>
      <c r="E31" s="89" t="s">
        <v>141</v>
      </c>
      <c r="F31" s="114">
        <v>2</v>
      </c>
      <c r="G31" s="96">
        <v>786.41</v>
      </c>
      <c r="H31" s="91">
        <f t="shared" si="0"/>
        <v>542.35</v>
      </c>
      <c r="I31" s="92">
        <f t="shared" si="1"/>
        <v>1572.82</v>
      </c>
      <c r="J31" s="106"/>
      <c r="K31" s="90">
        <f t="shared" si="2"/>
        <v>2</v>
      </c>
      <c r="L31" s="91">
        <f t="shared" si="3"/>
        <v>393.21</v>
      </c>
      <c r="M31" s="91">
        <f t="shared" si="4"/>
        <v>786.42</v>
      </c>
      <c r="N31" s="115"/>
      <c r="O31" s="95"/>
      <c r="P31" s="116"/>
      <c r="Q31" s="96"/>
      <c r="R31" s="96">
        <f t="shared" si="5"/>
        <v>0</v>
      </c>
      <c r="S31" s="96">
        <f t="shared" si="6"/>
        <v>393.2</v>
      </c>
      <c r="T31" s="96">
        <f t="shared" si="7"/>
        <v>786.4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303</v>
      </c>
      <c r="C32" s="16" t="s">
        <v>147</v>
      </c>
      <c r="D32" s="88"/>
      <c r="E32" s="101" t="s">
        <v>141</v>
      </c>
      <c r="F32" s="102">
        <v>1</v>
      </c>
      <c r="G32" s="103">
        <v>7940.67</v>
      </c>
      <c r="H32" s="104">
        <f t="shared" si="0"/>
        <v>5476.32</v>
      </c>
      <c r="I32" s="105">
        <f t="shared" si="1"/>
        <v>7940.67</v>
      </c>
      <c r="J32" s="106"/>
      <c r="K32" s="107">
        <f t="shared" si="2"/>
        <v>1</v>
      </c>
      <c r="L32" s="104">
        <f t="shared" si="3"/>
        <v>3970.34</v>
      </c>
      <c r="M32" s="104">
        <f t="shared" si="4"/>
        <v>3970.34</v>
      </c>
      <c r="N32" s="108"/>
      <c r="O32" s="95"/>
      <c r="P32" s="100"/>
      <c r="Q32" s="103"/>
      <c r="R32" s="109">
        <f t="shared" si="5"/>
        <v>0</v>
      </c>
      <c r="S32" s="110">
        <f t="shared" si="6"/>
        <v>3970.33</v>
      </c>
      <c r="T32" s="110">
        <f t="shared" si="7"/>
        <v>3970.33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304</v>
      </c>
      <c r="C33" s="113" t="s">
        <v>202</v>
      </c>
      <c r="D33" s="88"/>
      <c r="E33" s="89" t="s">
        <v>141</v>
      </c>
      <c r="F33" s="114">
        <v>6</v>
      </c>
      <c r="G33" s="96">
        <v>2012.24</v>
      </c>
      <c r="H33" s="91">
        <f t="shared" si="0"/>
        <v>1387.75</v>
      </c>
      <c r="I33" s="92">
        <f t="shared" si="1"/>
        <v>12073.44</v>
      </c>
      <c r="J33" s="106"/>
      <c r="K33" s="90">
        <f t="shared" si="2"/>
        <v>6</v>
      </c>
      <c r="L33" s="91">
        <f t="shared" si="3"/>
        <v>1408.57</v>
      </c>
      <c r="M33" s="91">
        <f t="shared" si="4"/>
        <v>8451.42</v>
      </c>
      <c r="N33" s="115">
        <v>-0.2</v>
      </c>
      <c r="O33" s="95"/>
      <c r="P33" s="116"/>
      <c r="Q33" s="96"/>
      <c r="R33" s="96">
        <f t="shared" si="5"/>
        <v>0</v>
      </c>
      <c r="S33" s="96">
        <f t="shared" si="6"/>
        <v>603.66999999999996</v>
      </c>
      <c r="T33" s="96">
        <f t="shared" si="7"/>
        <v>3622.02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203</v>
      </c>
      <c r="C34" s="16" t="s">
        <v>305</v>
      </c>
      <c r="D34" s="88"/>
      <c r="E34" s="101" t="s">
        <v>141</v>
      </c>
      <c r="F34" s="102">
        <v>1</v>
      </c>
      <c r="G34" s="103">
        <v>65466.7</v>
      </c>
      <c r="H34" s="104">
        <f t="shared" si="0"/>
        <v>45149.45</v>
      </c>
      <c r="I34" s="105">
        <f t="shared" si="1"/>
        <v>65466.7</v>
      </c>
      <c r="J34" s="106"/>
      <c r="K34" s="107">
        <f t="shared" si="2"/>
        <v>1</v>
      </c>
      <c r="L34" s="104">
        <f t="shared" si="3"/>
        <v>36006.69</v>
      </c>
      <c r="M34" s="104">
        <f t="shared" si="4"/>
        <v>36006.69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29460.01</v>
      </c>
      <c r="T34" s="110">
        <f t="shared" si="7"/>
        <v>29460.01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/>
      <c r="C35" s="113" t="s">
        <v>245</v>
      </c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4.25" customHeight="1">
      <c r="B36" s="100" t="s">
        <v>266</v>
      </c>
      <c r="C36" s="16" t="s">
        <v>267</v>
      </c>
      <c r="D36" s="88"/>
      <c r="E36" s="101" t="s">
        <v>141</v>
      </c>
      <c r="F36" s="102">
        <v>1</v>
      </c>
      <c r="G36" s="103">
        <v>236.44</v>
      </c>
      <c r="H36" s="104">
        <f t="shared" si="0"/>
        <v>163.06</v>
      </c>
      <c r="I36" s="105">
        <f t="shared" si="1"/>
        <v>236.44</v>
      </c>
      <c r="J36" s="106"/>
      <c r="K36" s="107">
        <f t="shared" si="2"/>
        <v>1</v>
      </c>
      <c r="L36" s="104">
        <f t="shared" si="3"/>
        <v>130.04</v>
      </c>
      <c r="M36" s="104">
        <f t="shared" si="4"/>
        <v>130.04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106.4</v>
      </c>
      <c r="T36" s="110">
        <f t="shared" si="7"/>
        <v>106.4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268</v>
      </c>
      <c r="C37" s="113" t="s">
        <v>267</v>
      </c>
      <c r="D37" s="88"/>
      <c r="E37" s="89" t="s">
        <v>141</v>
      </c>
      <c r="F37" s="114">
        <v>1</v>
      </c>
      <c r="G37" s="96">
        <v>236.44</v>
      </c>
      <c r="H37" s="91">
        <f t="shared" si="0"/>
        <v>163.06</v>
      </c>
      <c r="I37" s="92">
        <f t="shared" si="1"/>
        <v>236.44</v>
      </c>
      <c r="J37" s="106"/>
      <c r="K37" s="90">
        <f t="shared" si="2"/>
        <v>1</v>
      </c>
      <c r="L37" s="91">
        <f t="shared" si="3"/>
        <v>130.04</v>
      </c>
      <c r="M37" s="91">
        <f t="shared" si="4"/>
        <v>130.04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106.4</v>
      </c>
      <c r="T37" s="96">
        <f t="shared" si="7"/>
        <v>106.4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269</v>
      </c>
      <c r="C38" s="16" t="s">
        <v>270</v>
      </c>
      <c r="D38" s="88"/>
      <c r="E38" s="101" t="s">
        <v>141</v>
      </c>
      <c r="F38" s="102">
        <v>2</v>
      </c>
      <c r="G38" s="103">
        <v>598.84</v>
      </c>
      <c r="H38" s="104">
        <f t="shared" si="0"/>
        <v>412.99</v>
      </c>
      <c r="I38" s="105">
        <f t="shared" si="1"/>
        <v>1197.68</v>
      </c>
      <c r="J38" s="106"/>
      <c r="K38" s="107">
        <f t="shared" si="2"/>
        <v>2</v>
      </c>
      <c r="L38" s="104">
        <f t="shared" si="3"/>
        <v>329.36</v>
      </c>
      <c r="M38" s="104">
        <f t="shared" si="4"/>
        <v>658.72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269.48</v>
      </c>
      <c r="T38" s="110">
        <f t="shared" si="7"/>
        <v>538.96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271</v>
      </c>
      <c r="C39" s="113" t="s">
        <v>272</v>
      </c>
      <c r="D39" s="88"/>
      <c r="E39" s="89" t="s">
        <v>141</v>
      </c>
      <c r="F39" s="114">
        <v>34</v>
      </c>
      <c r="G39" s="96">
        <v>3.54</v>
      </c>
      <c r="H39" s="91">
        <f t="shared" si="0"/>
        <v>2.44</v>
      </c>
      <c r="I39" s="92">
        <f t="shared" si="1"/>
        <v>120.36</v>
      </c>
      <c r="J39" s="106"/>
      <c r="K39" s="90">
        <f t="shared" si="2"/>
        <v>34</v>
      </c>
      <c r="L39" s="91">
        <f t="shared" si="3"/>
        <v>1.95</v>
      </c>
      <c r="M39" s="91">
        <f t="shared" si="4"/>
        <v>66.3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1.59</v>
      </c>
      <c r="T39" s="96">
        <f t="shared" si="7"/>
        <v>54.06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161</v>
      </c>
      <c r="C40" s="16" t="s">
        <v>157</v>
      </c>
      <c r="D40" s="88"/>
      <c r="E40" s="101" t="s">
        <v>141</v>
      </c>
      <c r="F40" s="102">
        <v>34</v>
      </c>
      <c r="G40" s="103">
        <v>4.8499999999999996</v>
      </c>
      <c r="H40" s="104">
        <f t="shared" si="0"/>
        <v>3.34</v>
      </c>
      <c r="I40" s="105">
        <f t="shared" si="1"/>
        <v>164.9</v>
      </c>
      <c r="J40" s="106"/>
      <c r="K40" s="107">
        <f t="shared" si="2"/>
        <v>34</v>
      </c>
      <c r="L40" s="104">
        <f t="shared" si="3"/>
        <v>2.67</v>
      </c>
      <c r="M40" s="104">
        <f t="shared" si="4"/>
        <v>90.78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2.1800000000000002</v>
      </c>
      <c r="T40" s="110">
        <f t="shared" si="7"/>
        <v>74.12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273</v>
      </c>
      <c r="C41" s="113" t="s">
        <v>274</v>
      </c>
      <c r="D41" s="88"/>
      <c r="E41" s="89" t="s">
        <v>141</v>
      </c>
      <c r="F41" s="114">
        <v>34</v>
      </c>
      <c r="G41" s="96">
        <v>3.45</v>
      </c>
      <c r="H41" s="91">
        <f t="shared" si="0"/>
        <v>2.38</v>
      </c>
      <c r="I41" s="92">
        <f t="shared" si="1"/>
        <v>117.3</v>
      </c>
      <c r="J41" s="106"/>
      <c r="K41" s="90">
        <f t="shared" si="2"/>
        <v>34</v>
      </c>
      <c r="L41" s="91">
        <f t="shared" si="3"/>
        <v>1.9</v>
      </c>
      <c r="M41" s="91">
        <f t="shared" si="4"/>
        <v>64.599999999999994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1.55</v>
      </c>
      <c r="T41" s="96">
        <f t="shared" si="7"/>
        <v>52.7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164</v>
      </c>
      <c r="C42" s="16" t="s">
        <v>165</v>
      </c>
      <c r="D42" s="88"/>
      <c r="E42" s="101" t="s">
        <v>141</v>
      </c>
      <c r="F42" s="102">
        <v>2</v>
      </c>
      <c r="G42" s="103">
        <v>7.43</v>
      </c>
      <c r="H42" s="104">
        <f t="shared" si="0"/>
        <v>5.12</v>
      </c>
      <c r="I42" s="105">
        <f t="shared" si="1"/>
        <v>14.86</v>
      </c>
      <c r="J42" s="106"/>
      <c r="K42" s="107">
        <f t="shared" si="2"/>
        <v>2</v>
      </c>
      <c r="L42" s="104">
        <f t="shared" si="3"/>
        <v>4.09</v>
      </c>
      <c r="M42" s="104">
        <f t="shared" si="4"/>
        <v>8.18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3.34</v>
      </c>
      <c r="T42" s="110">
        <f t="shared" si="7"/>
        <v>6.68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275</v>
      </c>
      <c r="C43" s="113" t="s">
        <v>167</v>
      </c>
      <c r="D43" s="88"/>
      <c r="E43" s="89" t="s">
        <v>141</v>
      </c>
      <c r="F43" s="114">
        <v>1</v>
      </c>
      <c r="G43" s="96">
        <v>177.63</v>
      </c>
      <c r="H43" s="91">
        <f t="shared" si="0"/>
        <v>122.5</v>
      </c>
      <c r="I43" s="92">
        <f t="shared" si="1"/>
        <v>177.63</v>
      </c>
      <c r="J43" s="106"/>
      <c r="K43" s="90">
        <f t="shared" si="2"/>
        <v>1</v>
      </c>
      <c r="L43" s="91">
        <f t="shared" si="3"/>
        <v>97.7</v>
      </c>
      <c r="M43" s="91">
        <f t="shared" si="4"/>
        <v>97.7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79.930000000000007</v>
      </c>
      <c r="T43" s="96">
        <f t="shared" si="7"/>
        <v>79.930000000000007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276</v>
      </c>
      <c r="C44" s="16" t="s">
        <v>277</v>
      </c>
      <c r="D44" s="88"/>
      <c r="E44" s="101" t="s">
        <v>141</v>
      </c>
      <c r="F44" s="102">
        <v>1</v>
      </c>
      <c r="G44" s="103">
        <v>2210.29</v>
      </c>
      <c r="H44" s="104">
        <f t="shared" si="0"/>
        <v>1524.34</v>
      </c>
      <c r="I44" s="105">
        <f t="shared" si="1"/>
        <v>2210.29</v>
      </c>
      <c r="J44" s="106"/>
      <c r="K44" s="107">
        <f t="shared" si="2"/>
        <v>1</v>
      </c>
      <c r="L44" s="104">
        <f t="shared" si="3"/>
        <v>1215.6600000000001</v>
      </c>
      <c r="M44" s="104">
        <f t="shared" si="4"/>
        <v>1215.6600000000001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994.63</v>
      </c>
      <c r="T44" s="110">
        <f t="shared" si="7"/>
        <v>994.63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278</v>
      </c>
      <c r="C45" s="113" t="s">
        <v>167</v>
      </c>
      <c r="D45" s="88"/>
      <c r="E45" s="89" t="s">
        <v>141</v>
      </c>
      <c r="F45" s="114">
        <v>1</v>
      </c>
      <c r="G45" s="96">
        <v>13.95</v>
      </c>
      <c r="H45" s="91">
        <f t="shared" si="0"/>
        <v>9.6199999999999992</v>
      </c>
      <c r="I45" s="92">
        <f t="shared" si="1"/>
        <v>13.95</v>
      </c>
      <c r="J45" s="106"/>
      <c r="K45" s="90">
        <f t="shared" si="2"/>
        <v>1</v>
      </c>
      <c r="L45" s="91">
        <f t="shared" si="3"/>
        <v>7.67</v>
      </c>
      <c r="M45" s="91">
        <f t="shared" si="4"/>
        <v>7.67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6.28</v>
      </c>
      <c r="T45" s="96">
        <f t="shared" si="7"/>
        <v>6.28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279</v>
      </c>
      <c r="C46" s="16" t="s">
        <v>172</v>
      </c>
      <c r="D46" s="88"/>
      <c r="E46" s="101" t="s">
        <v>141</v>
      </c>
      <c r="F46" s="102">
        <v>1</v>
      </c>
      <c r="G46" s="103">
        <v>241.28</v>
      </c>
      <c r="H46" s="104">
        <f t="shared" si="0"/>
        <v>166.4</v>
      </c>
      <c r="I46" s="105">
        <f t="shared" si="1"/>
        <v>241.28</v>
      </c>
      <c r="J46" s="106"/>
      <c r="K46" s="107">
        <f t="shared" si="2"/>
        <v>1</v>
      </c>
      <c r="L46" s="104">
        <f t="shared" si="3"/>
        <v>132.69999999999999</v>
      </c>
      <c r="M46" s="104">
        <f t="shared" si="4"/>
        <v>132.69999999999999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108.58</v>
      </c>
      <c r="T46" s="110">
        <f t="shared" si="7"/>
        <v>108.58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173</v>
      </c>
      <c r="C47" s="113" t="s">
        <v>174</v>
      </c>
      <c r="D47" s="88"/>
      <c r="E47" s="89" t="s">
        <v>141</v>
      </c>
      <c r="F47" s="114">
        <v>1</v>
      </c>
      <c r="G47" s="96">
        <v>24.11</v>
      </c>
      <c r="H47" s="91">
        <f t="shared" si="0"/>
        <v>16.63</v>
      </c>
      <c r="I47" s="92">
        <f t="shared" si="1"/>
        <v>24.11</v>
      </c>
      <c r="J47" s="106"/>
      <c r="K47" s="90">
        <f t="shared" si="2"/>
        <v>1</v>
      </c>
      <c r="L47" s="91">
        <f t="shared" si="3"/>
        <v>13.26</v>
      </c>
      <c r="M47" s="91">
        <f t="shared" si="4"/>
        <v>13.26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10.85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136</v>
      </c>
      <c r="G50" s="123">
        <f t="shared" si="10"/>
        <v>109121.92999999998</v>
      </c>
      <c r="H50" s="124">
        <f t="shared" si="10"/>
        <v>75256.479999999981</v>
      </c>
      <c r="I50" s="125">
        <f t="shared" si="10"/>
        <v>121016.45999999999</v>
      </c>
      <c r="J50" s="126"/>
      <c r="K50" s="127">
        <f t="shared" ref="K50:M50" si="11">SUM(K19:K49)</f>
        <v>136</v>
      </c>
      <c r="L50" s="124">
        <f t="shared" si="11"/>
        <v>61854.77</v>
      </c>
      <c r="M50" s="125">
        <f t="shared" si="11"/>
        <v>69864.409999999989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47267.159999999996</v>
      </c>
      <c r="T50" s="125">
        <f t="shared" si="12"/>
        <v>51152.049999999996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71" priority="1" stopIfTrue="1">
      <formula>$U$9&gt;100%</formula>
    </cfRule>
    <cfRule type="expression" dxfId="70" priority="2">
      <formula>$U$9&lt;50%</formula>
    </cfRule>
  </conditionalFormatting>
  <conditionalFormatting sqref="V9:V11">
    <cfRule type="expression" dxfId="69" priority="3">
      <formula>$V$9&lt;50%</formula>
    </cfRule>
    <cfRule type="expression" dxfId="68" priority="4">
      <formula>$V$9&gt;50%</formula>
    </cfRule>
  </conditionalFormatting>
  <dataValidations count="4">
    <dataValidation type="list" allowBlank="1" showErrorMessage="1" sqref="E19:E49" xr:uid="{00000000-0002-0000-0900-000000000000}">
      <formula1>$Z$19:$Z$30</formula1>
    </dataValidation>
    <dataValidation type="list" allowBlank="1" showErrorMessage="1" sqref="I14" xr:uid="{00000000-0002-0000-0900-000001000000}">
      <formula1>$Y$14:$Y$15</formula1>
    </dataValidation>
    <dataValidation type="list" allowBlank="1" showErrorMessage="1" sqref="J14" xr:uid="{00000000-0002-0000-0900-000002000000}">
      <formula1>$L$9</formula1>
    </dataValidation>
    <dataValidation type="list" allowBlank="1" showErrorMessage="1" sqref="Q15 G18 L18 Q18" xr:uid="{00000000-0002-0000-09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306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121016.45999999999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2012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69864.409999999989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51152.05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290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0.42268671550960923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307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51152.049999999996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69864.409999999989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292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136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2</v>
      </c>
      <c r="G20" s="103">
        <v>49.93</v>
      </c>
      <c r="H20" s="104">
        <f t="shared" si="0"/>
        <v>34.43</v>
      </c>
      <c r="I20" s="105">
        <f t="shared" si="1"/>
        <v>99.86</v>
      </c>
      <c r="J20" s="106"/>
      <c r="K20" s="107">
        <f t="shared" si="2"/>
        <v>2</v>
      </c>
      <c r="L20" s="104">
        <f t="shared" si="3"/>
        <v>24.97</v>
      </c>
      <c r="M20" s="104">
        <f t="shared" si="4"/>
        <v>49.94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49.92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230</v>
      </c>
      <c r="C21" s="113" t="s">
        <v>187</v>
      </c>
      <c r="D21" s="88"/>
      <c r="E21" s="89">
        <v>500</v>
      </c>
      <c r="F21" s="114">
        <v>1</v>
      </c>
      <c r="G21" s="96">
        <v>101.61</v>
      </c>
      <c r="H21" s="91">
        <f t="shared" si="0"/>
        <v>70.08</v>
      </c>
      <c r="I21" s="92">
        <f t="shared" si="1"/>
        <v>101.61</v>
      </c>
      <c r="J21" s="106"/>
      <c r="K21" s="90">
        <f t="shared" si="2"/>
        <v>1</v>
      </c>
      <c r="L21" s="91">
        <f t="shared" si="3"/>
        <v>50.81</v>
      </c>
      <c r="M21" s="91">
        <f t="shared" si="4"/>
        <v>50.81</v>
      </c>
      <c r="N21" s="115"/>
      <c r="O21" s="95"/>
      <c r="P21" s="116"/>
      <c r="Q21" s="96"/>
      <c r="R21" s="96">
        <f t="shared" si="5"/>
        <v>0</v>
      </c>
      <c r="S21" s="96">
        <f t="shared" si="6"/>
        <v>50.8</v>
      </c>
      <c r="T21" s="96">
        <f t="shared" si="7"/>
        <v>50.8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121</v>
      </c>
      <c r="C22" s="16" t="s">
        <v>233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254</v>
      </c>
      <c r="C23" s="113" t="s">
        <v>125</v>
      </c>
      <c r="D23" s="88"/>
      <c r="E23" s="89">
        <v>1000</v>
      </c>
      <c r="F23" s="114">
        <v>1</v>
      </c>
      <c r="G23" s="96">
        <v>90.55</v>
      </c>
      <c r="H23" s="91">
        <f t="shared" si="0"/>
        <v>62.45</v>
      </c>
      <c r="I23" s="92">
        <f t="shared" si="1"/>
        <v>90.55</v>
      </c>
      <c r="J23" s="106"/>
      <c r="K23" s="90">
        <f t="shared" si="2"/>
        <v>1</v>
      </c>
      <c r="L23" s="91">
        <f t="shared" si="3"/>
        <v>45.28</v>
      </c>
      <c r="M23" s="91">
        <f t="shared" si="4"/>
        <v>45.28</v>
      </c>
      <c r="N23" s="115"/>
      <c r="O23" s="95"/>
      <c r="P23" s="116"/>
      <c r="Q23" s="96"/>
      <c r="R23" s="96">
        <f t="shared" si="5"/>
        <v>0</v>
      </c>
      <c r="S23" s="96">
        <f t="shared" si="6"/>
        <v>45.27</v>
      </c>
      <c r="T23" s="96">
        <f t="shared" si="7"/>
        <v>45.27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293</v>
      </c>
      <c r="C24" s="16" t="s">
        <v>129</v>
      </c>
      <c r="D24" s="88"/>
      <c r="E24" s="101">
        <v>2000</v>
      </c>
      <c r="F24" s="102">
        <v>1</v>
      </c>
      <c r="G24" s="103">
        <v>221.36</v>
      </c>
      <c r="H24" s="104">
        <f t="shared" si="0"/>
        <v>152.66</v>
      </c>
      <c r="I24" s="105">
        <f t="shared" si="1"/>
        <v>221.36</v>
      </c>
      <c r="J24" s="106"/>
      <c r="K24" s="107">
        <f t="shared" si="2"/>
        <v>1</v>
      </c>
      <c r="L24" s="104">
        <f t="shared" si="3"/>
        <v>143.88</v>
      </c>
      <c r="M24" s="104">
        <f t="shared" si="4"/>
        <v>143.88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77.48</v>
      </c>
      <c r="T24" s="110">
        <f t="shared" si="7"/>
        <v>77.48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294</v>
      </c>
      <c r="C25" s="113" t="s">
        <v>132</v>
      </c>
      <c r="D25" s="88"/>
      <c r="E25" s="89">
        <v>2000</v>
      </c>
      <c r="F25" s="114">
        <v>1</v>
      </c>
      <c r="G25" s="96">
        <v>98.15</v>
      </c>
      <c r="H25" s="91">
        <f t="shared" si="0"/>
        <v>67.69</v>
      </c>
      <c r="I25" s="92">
        <f t="shared" si="1"/>
        <v>98.15</v>
      </c>
      <c r="J25" s="106"/>
      <c r="K25" s="90">
        <f t="shared" si="2"/>
        <v>1</v>
      </c>
      <c r="L25" s="91">
        <f t="shared" si="3"/>
        <v>63.8</v>
      </c>
      <c r="M25" s="91">
        <f t="shared" si="4"/>
        <v>63.8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34.35</v>
      </c>
      <c r="T25" s="96">
        <f t="shared" si="7"/>
        <v>34.35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295</v>
      </c>
      <c r="C26" s="16" t="s">
        <v>135</v>
      </c>
      <c r="D26" s="88"/>
      <c r="E26" s="101">
        <v>2000</v>
      </c>
      <c r="F26" s="102">
        <v>1</v>
      </c>
      <c r="G26" s="103">
        <v>515.42999999999995</v>
      </c>
      <c r="H26" s="104">
        <f t="shared" si="0"/>
        <v>355.47</v>
      </c>
      <c r="I26" s="105">
        <f t="shared" si="1"/>
        <v>515.42999999999995</v>
      </c>
      <c r="J26" s="106"/>
      <c r="K26" s="107">
        <f t="shared" si="2"/>
        <v>1</v>
      </c>
      <c r="L26" s="104">
        <f t="shared" si="3"/>
        <v>335.03</v>
      </c>
      <c r="M26" s="104">
        <f t="shared" si="4"/>
        <v>335.03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180.4</v>
      </c>
      <c r="T26" s="110">
        <f t="shared" si="7"/>
        <v>180.4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296</v>
      </c>
      <c r="C27" s="113" t="s">
        <v>297</v>
      </c>
      <c r="D27" s="88"/>
      <c r="E27" s="89" t="s">
        <v>141</v>
      </c>
      <c r="F27" s="114">
        <v>1</v>
      </c>
      <c r="G27" s="96">
        <v>11315.44</v>
      </c>
      <c r="H27" s="91">
        <f t="shared" si="0"/>
        <v>7803.75</v>
      </c>
      <c r="I27" s="92">
        <f t="shared" si="1"/>
        <v>11315.44</v>
      </c>
      <c r="J27" s="106"/>
      <c r="K27" s="90">
        <f t="shared" si="2"/>
        <v>1</v>
      </c>
      <c r="L27" s="91">
        <f t="shared" si="3"/>
        <v>7355.04</v>
      </c>
      <c r="M27" s="91">
        <f t="shared" si="4"/>
        <v>7355.04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3960.4</v>
      </c>
      <c r="T27" s="96">
        <f t="shared" si="7"/>
        <v>3960.4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298</v>
      </c>
      <c r="C28" s="16" t="s">
        <v>299</v>
      </c>
      <c r="D28" s="88"/>
      <c r="E28" s="101" t="s">
        <v>141</v>
      </c>
      <c r="F28" s="102">
        <v>1</v>
      </c>
      <c r="G28" s="103">
        <v>6358.4</v>
      </c>
      <c r="H28" s="104">
        <f t="shared" si="0"/>
        <v>4385.1000000000004</v>
      </c>
      <c r="I28" s="105">
        <f t="shared" si="1"/>
        <v>6358.4</v>
      </c>
      <c r="J28" s="106"/>
      <c r="K28" s="107">
        <f t="shared" si="2"/>
        <v>1</v>
      </c>
      <c r="L28" s="104">
        <f t="shared" si="3"/>
        <v>4132.96</v>
      </c>
      <c r="M28" s="104">
        <f t="shared" si="4"/>
        <v>4132.96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2225.44</v>
      </c>
      <c r="T28" s="110">
        <f t="shared" si="7"/>
        <v>2225.44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300</v>
      </c>
      <c r="C29" s="113" t="s">
        <v>301</v>
      </c>
      <c r="D29" s="88"/>
      <c r="E29" s="89" t="s">
        <v>141</v>
      </c>
      <c r="F29" s="114">
        <v>1</v>
      </c>
      <c r="G29" s="96">
        <v>4358.34</v>
      </c>
      <c r="H29" s="91">
        <f t="shared" si="0"/>
        <v>3005.75</v>
      </c>
      <c r="I29" s="92">
        <f t="shared" si="1"/>
        <v>4358.34</v>
      </c>
      <c r="J29" s="106"/>
      <c r="K29" s="90">
        <f t="shared" si="2"/>
        <v>1</v>
      </c>
      <c r="L29" s="91">
        <f t="shared" si="3"/>
        <v>2832.92</v>
      </c>
      <c r="M29" s="91">
        <f t="shared" si="4"/>
        <v>2832.92</v>
      </c>
      <c r="N29" s="115">
        <v>-0.15</v>
      </c>
      <c r="O29" s="95"/>
      <c r="P29" s="116"/>
      <c r="Q29" s="96"/>
      <c r="R29" s="96">
        <f t="shared" si="5"/>
        <v>0</v>
      </c>
      <c r="S29" s="96">
        <f t="shared" si="6"/>
        <v>1525.42</v>
      </c>
      <c r="T29" s="96">
        <f t="shared" si="7"/>
        <v>1525.42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302</v>
      </c>
      <c r="C30" s="16" t="s">
        <v>287</v>
      </c>
      <c r="D30" s="88"/>
      <c r="E30" s="101" t="s">
        <v>141</v>
      </c>
      <c r="F30" s="102">
        <v>1</v>
      </c>
      <c r="G30" s="103">
        <v>5802.69</v>
      </c>
      <c r="H30" s="104">
        <f t="shared" si="0"/>
        <v>4001.86</v>
      </c>
      <c r="I30" s="105">
        <f t="shared" si="1"/>
        <v>5802.69</v>
      </c>
      <c r="J30" s="106"/>
      <c r="K30" s="107">
        <f t="shared" si="2"/>
        <v>1</v>
      </c>
      <c r="L30" s="104">
        <f t="shared" si="3"/>
        <v>2901.35</v>
      </c>
      <c r="M30" s="104">
        <f t="shared" si="4"/>
        <v>2901.35</v>
      </c>
      <c r="N30" s="108"/>
      <c r="O30" s="95"/>
      <c r="P30" s="100"/>
      <c r="Q30" s="103"/>
      <c r="R30" s="109">
        <f t="shared" si="5"/>
        <v>0</v>
      </c>
      <c r="S30" s="110">
        <f t="shared" si="6"/>
        <v>2901.34</v>
      </c>
      <c r="T30" s="110">
        <f t="shared" si="7"/>
        <v>2901.34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143</v>
      </c>
      <c r="C31" s="113" t="s">
        <v>241</v>
      </c>
      <c r="D31" s="88"/>
      <c r="E31" s="89" t="s">
        <v>141</v>
      </c>
      <c r="F31" s="114">
        <v>2</v>
      </c>
      <c r="G31" s="96">
        <v>786.41</v>
      </c>
      <c r="H31" s="91">
        <f t="shared" si="0"/>
        <v>542.35</v>
      </c>
      <c r="I31" s="92">
        <f t="shared" si="1"/>
        <v>1572.82</v>
      </c>
      <c r="J31" s="106"/>
      <c r="K31" s="90">
        <f t="shared" si="2"/>
        <v>2</v>
      </c>
      <c r="L31" s="91">
        <f t="shared" si="3"/>
        <v>393.21</v>
      </c>
      <c r="M31" s="91">
        <f t="shared" si="4"/>
        <v>786.42</v>
      </c>
      <c r="N31" s="115"/>
      <c r="O31" s="95"/>
      <c r="P31" s="116"/>
      <c r="Q31" s="96"/>
      <c r="R31" s="96">
        <f t="shared" si="5"/>
        <v>0</v>
      </c>
      <c r="S31" s="96">
        <f t="shared" si="6"/>
        <v>393.2</v>
      </c>
      <c r="T31" s="96">
        <f t="shared" si="7"/>
        <v>786.4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303</v>
      </c>
      <c r="C32" s="16" t="s">
        <v>147</v>
      </c>
      <c r="D32" s="88"/>
      <c r="E32" s="101" t="s">
        <v>141</v>
      </c>
      <c r="F32" s="102">
        <v>1</v>
      </c>
      <c r="G32" s="103">
        <v>7940.67</v>
      </c>
      <c r="H32" s="104">
        <f t="shared" si="0"/>
        <v>5476.32</v>
      </c>
      <c r="I32" s="105">
        <f t="shared" si="1"/>
        <v>7940.67</v>
      </c>
      <c r="J32" s="106"/>
      <c r="K32" s="107">
        <f t="shared" si="2"/>
        <v>1</v>
      </c>
      <c r="L32" s="104">
        <f t="shared" si="3"/>
        <v>3970.34</v>
      </c>
      <c r="M32" s="104">
        <f t="shared" si="4"/>
        <v>3970.34</v>
      </c>
      <c r="N32" s="108"/>
      <c r="O32" s="95"/>
      <c r="P32" s="100"/>
      <c r="Q32" s="103"/>
      <c r="R32" s="109">
        <f t="shared" si="5"/>
        <v>0</v>
      </c>
      <c r="S32" s="110">
        <f t="shared" si="6"/>
        <v>3970.33</v>
      </c>
      <c r="T32" s="110">
        <f t="shared" si="7"/>
        <v>3970.33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304</v>
      </c>
      <c r="C33" s="113" t="s">
        <v>202</v>
      </c>
      <c r="D33" s="88"/>
      <c r="E33" s="89" t="s">
        <v>141</v>
      </c>
      <c r="F33" s="114">
        <v>6</v>
      </c>
      <c r="G33" s="96">
        <v>2012.24</v>
      </c>
      <c r="H33" s="91">
        <f t="shared" si="0"/>
        <v>1387.75</v>
      </c>
      <c r="I33" s="92">
        <f t="shared" si="1"/>
        <v>12073.44</v>
      </c>
      <c r="J33" s="106"/>
      <c r="K33" s="90">
        <f t="shared" si="2"/>
        <v>6</v>
      </c>
      <c r="L33" s="91">
        <f t="shared" si="3"/>
        <v>1408.57</v>
      </c>
      <c r="M33" s="91">
        <f t="shared" si="4"/>
        <v>8451.42</v>
      </c>
      <c r="N33" s="115">
        <v>-0.2</v>
      </c>
      <c r="O33" s="95"/>
      <c r="P33" s="116"/>
      <c r="Q33" s="96"/>
      <c r="R33" s="96">
        <f t="shared" si="5"/>
        <v>0</v>
      </c>
      <c r="S33" s="96">
        <f t="shared" si="6"/>
        <v>603.66999999999996</v>
      </c>
      <c r="T33" s="96">
        <f t="shared" si="7"/>
        <v>3622.02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203</v>
      </c>
      <c r="C34" s="16" t="s">
        <v>305</v>
      </c>
      <c r="D34" s="88"/>
      <c r="E34" s="101" t="s">
        <v>141</v>
      </c>
      <c r="F34" s="102">
        <v>1</v>
      </c>
      <c r="G34" s="103">
        <v>65466.7</v>
      </c>
      <c r="H34" s="104">
        <f t="shared" si="0"/>
        <v>45149.45</v>
      </c>
      <c r="I34" s="105">
        <f t="shared" si="1"/>
        <v>65466.7</v>
      </c>
      <c r="J34" s="106"/>
      <c r="K34" s="107">
        <f t="shared" si="2"/>
        <v>1</v>
      </c>
      <c r="L34" s="104">
        <f t="shared" si="3"/>
        <v>36006.69</v>
      </c>
      <c r="M34" s="104">
        <f t="shared" si="4"/>
        <v>36006.69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29460.01</v>
      </c>
      <c r="T34" s="110">
        <f t="shared" si="7"/>
        <v>29460.01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/>
      <c r="C35" s="113" t="s">
        <v>245</v>
      </c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4.25" customHeight="1">
      <c r="B36" s="100" t="s">
        <v>266</v>
      </c>
      <c r="C36" s="16" t="s">
        <v>267</v>
      </c>
      <c r="D36" s="88"/>
      <c r="E36" s="101" t="s">
        <v>141</v>
      </c>
      <c r="F36" s="102">
        <v>1</v>
      </c>
      <c r="G36" s="103">
        <v>236.44</v>
      </c>
      <c r="H36" s="104">
        <f t="shared" si="0"/>
        <v>163.06</v>
      </c>
      <c r="I36" s="105">
        <f t="shared" si="1"/>
        <v>236.44</v>
      </c>
      <c r="J36" s="106"/>
      <c r="K36" s="107">
        <f t="shared" si="2"/>
        <v>1</v>
      </c>
      <c r="L36" s="104">
        <f t="shared" si="3"/>
        <v>130.04</v>
      </c>
      <c r="M36" s="104">
        <f t="shared" si="4"/>
        <v>130.04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106.4</v>
      </c>
      <c r="T36" s="110">
        <f t="shared" si="7"/>
        <v>106.4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268</v>
      </c>
      <c r="C37" s="113" t="s">
        <v>267</v>
      </c>
      <c r="D37" s="88"/>
      <c r="E37" s="89" t="s">
        <v>141</v>
      </c>
      <c r="F37" s="114">
        <v>1</v>
      </c>
      <c r="G37" s="96">
        <v>236.44</v>
      </c>
      <c r="H37" s="91">
        <f t="shared" si="0"/>
        <v>163.06</v>
      </c>
      <c r="I37" s="92">
        <f t="shared" si="1"/>
        <v>236.44</v>
      </c>
      <c r="J37" s="106"/>
      <c r="K37" s="90">
        <f t="shared" si="2"/>
        <v>1</v>
      </c>
      <c r="L37" s="91">
        <f t="shared" si="3"/>
        <v>130.04</v>
      </c>
      <c r="M37" s="91">
        <f t="shared" si="4"/>
        <v>130.04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106.4</v>
      </c>
      <c r="T37" s="96">
        <f t="shared" si="7"/>
        <v>106.4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269</v>
      </c>
      <c r="C38" s="16" t="s">
        <v>270</v>
      </c>
      <c r="D38" s="88"/>
      <c r="E38" s="101" t="s">
        <v>141</v>
      </c>
      <c r="F38" s="102">
        <v>2</v>
      </c>
      <c r="G38" s="103">
        <v>598.84</v>
      </c>
      <c r="H38" s="104">
        <f t="shared" si="0"/>
        <v>412.99</v>
      </c>
      <c r="I38" s="105">
        <f t="shared" si="1"/>
        <v>1197.68</v>
      </c>
      <c r="J38" s="106"/>
      <c r="K38" s="107">
        <f t="shared" si="2"/>
        <v>2</v>
      </c>
      <c r="L38" s="104">
        <f t="shared" si="3"/>
        <v>329.36</v>
      </c>
      <c r="M38" s="104">
        <f t="shared" si="4"/>
        <v>658.72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269.48</v>
      </c>
      <c r="T38" s="110">
        <f t="shared" si="7"/>
        <v>538.96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271</v>
      </c>
      <c r="C39" s="113" t="s">
        <v>272</v>
      </c>
      <c r="D39" s="88"/>
      <c r="E39" s="89" t="s">
        <v>141</v>
      </c>
      <c r="F39" s="114">
        <v>34</v>
      </c>
      <c r="G39" s="96">
        <v>3.54</v>
      </c>
      <c r="H39" s="91">
        <f t="shared" si="0"/>
        <v>2.44</v>
      </c>
      <c r="I39" s="92">
        <f t="shared" si="1"/>
        <v>120.36</v>
      </c>
      <c r="J39" s="106"/>
      <c r="K39" s="90">
        <f t="shared" si="2"/>
        <v>34</v>
      </c>
      <c r="L39" s="91">
        <f t="shared" si="3"/>
        <v>1.95</v>
      </c>
      <c r="M39" s="91">
        <f t="shared" si="4"/>
        <v>66.3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1.59</v>
      </c>
      <c r="T39" s="96">
        <f t="shared" si="7"/>
        <v>54.06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161</v>
      </c>
      <c r="C40" s="16" t="s">
        <v>157</v>
      </c>
      <c r="D40" s="88"/>
      <c r="E40" s="101" t="s">
        <v>141</v>
      </c>
      <c r="F40" s="102">
        <v>34</v>
      </c>
      <c r="G40" s="103">
        <v>4.8499999999999996</v>
      </c>
      <c r="H40" s="104">
        <f t="shared" si="0"/>
        <v>3.34</v>
      </c>
      <c r="I40" s="105">
        <f t="shared" si="1"/>
        <v>164.9</v>
      </c>
      <c r="J40" s="106"/>
      <c r="K40" s="107">
        <f t="shared" si="2"/>
        <v>34</v>
      </c>
      <c r="L40" s="104">
        <f t="shared" si="3"/>
        <v>2.67</v>
      </c>
      <c r="M40" s="104">
        <f t="shared" si="4"/>
        <v>90.78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2.1800000000000002</v>
      </c>
      <c r="T40" s="110">
        <f t="shared" si="7"/>
        <v>74.12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273</v>
      </c>
      <c r="C41" s="113" t="s">
        <v>274</v>
      </c>
      <c r="D41" s="88"/>
      <c r="E41" s="89" t="s">
        <v>141</v>
      </c>
      <c r="F41" s="114">
        <v>34</v>
      </c>
      <c r="G41" s="96">
        <v>3.45</v>
      </c>
      <c r="H41" s="91">
        <f t="shared" si="0"/>
        <v>2.38</v>
      </c>
      <c r="I41" s="92">
        <f t="shared" si="1"/>
        <v>117.3</v>
      </c>
      <c r="J41" s="106"/>
      <c r="K41" s="90">
        <f t="shared" si="2"/>
        <v>34</v>
      </c>
      <c r="L41" s="91">
        <f t="shared" si="3"/>
        <v>1.9</v>
      </c>
      <c r="M41" s="91">
        <f t="shared" si="4"/>
        <v>64.599999999999994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1.55</v>
      </c>
      <c r="T41" s="96">
        <f t="shared" si="7"/>
        <v>52.7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164</v>
      </c>
      <c r="C42" s="16" t="s">
        <v>165</v>
      </c>
      <c r="D42" s="88"/>
      <c r="E42" s="101" t="s">
        <v>141</v>
      </c>
      <c r="F42" s="102">
        <v>2</v>
      </c>
      <c r="G42" s="103">
        <v>7.43</v>
      </c>
      <c r="H42" s="104">
        <f t="shared" si="0"/>
        <v>5.12</v>
      </c>
      <c r="I42" s="105">
        <f t="shared" si="1"/>
        <v>14.86</v>
      </c>
      <c r="J42" s="106"/>
      <c r="K42" s="107">
        <f t="shared" si="2"/>
        <v>2</v>
      </c>
      <c r="L42" s="104">
        <f t="shared" si="3"/>
        <v>4.09</v>
      </c>
      <c r="M42" s="104">
        <f t="shared" si="4"/>
        <v>8.18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3.34</v>
      </c>
      <c r="T42" s="110">
        <f t="shared" si="7"/>
        <v>6.68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275</v>
      </c>
      <c r="C43" s="113" t="s">
        <v>167</v>
      </c>
      <c r="D43" s="88"/>
      <c r="E43" s="89" t="s">
        <v>141</v>
      </c>
      <c r="F43" s="114">
        <v>1</v>
      </c>
      <c r="G43" s="96">
        <v>177.63</v>
      </c>
      <c r="H43" s="91">
        <f t="shared" si="0"/>
        <v>122.5</v>
      </c>
      <c r="I43" s="92">
        <f t="shared" si="1"/>
        <v>177.63</v>
      </c>
      <c r="J43" s="106"/>
      <c r="K43" s="90">
        <f t="shared" si="2"/>
        <v>1</v>
      </c>
      <c r="L43" s="91">
        <f t="shared" si="3"/>
        <v>97.7</v>
      </c>
      <c r="M43" s="91">
        <f t="shared" si="4"/>
        <v>97.7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79.930000000000007</v>
      </c>
      <c r="T43" s="96">
        <f t="shared" si="7"/>
        <v>79.930000000000007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276</v>
      </c>
      <c r="C44" s="16" t="s">
        <v>277</v>
      </c>
      <c r="D44" s="88"/>
      <c r="E44" s="101" t="s">
        <v>141</v>
      </c>
      <c r="F44" s="102">
        <v>1</v>
      </c>
      <c r="G44" s="103">
        <v>2210.29</v>
      </c>
      <c r="H44" s="104">
        <f t="shared" si="0"/>
        <v>1524.34</v>
      </c>
      <c r="I44" s="105">
        <f t="shared" si="1"/>
        <v>2210.29</v>
      </c>
      <c r="J44" s="106"/>
      <c r="K44" s="107">
        <f t="shared" si="2"/>
        <v>1</v>
      </c>
      <c r="L44" s="104">
        <f t="shared" si="3"/>
        <v>1215.6600000000001</v>
      </c>
      <c r="M44" s="104">
        <f t="shared" si="4"/>
        <v>1215.6600000000001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994.63</v>
      </c>
      <c r="T44" s="110">
        <f t="shared" si="7"/>
        <v>994.63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278</v>
      </c>
      <c r="C45" s="113" t="s">
        <v>167</v>
      </c>
      <c r="D45" s="88"/>
      <c r="E45" s="89" t="s">
        <v>141</v>
      </c>
      <c r="F45" s="114">
        <v>1</v>
      </c>
      <c r="G45" s="96">
        <v>13.95</v>
      </c>
      <c r="H45" s="91">
        <f t="shared" si="0"/>
        <v>9.6199999999999992</v>
      </c>
      <c r="I45" s="92">
        <f t="shared" si="1"/>
        <v>13.95</v>
      </c>
      <c r="J45" s="106"/>
      <c r="K45" s="90">
        <f t="shared" si="2"/>
        <v>1</v>
      </c>
      <c r="L45" s="91">
        <f t="shared" si="3"/>
        <v>7.67</v>
      </c>
      <c r="M45" s="91">
        <f t="shared" si="4"/>
        <v>7.67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6.28</v>
      </c>
      <c r="T45" s="96">
        <f t="shared" si="7"/>
        <v>6.28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279</v>
      </c>
      <c r="C46" s="16" t="s">
        <v>172</v>
      </c>
      <c r="D46" s="88"/>
      <c r="E46" s="101" t="s">
        <v>141</v>
      </c>
      <c r="F46" s="102">
        <v>1</v>
      </c>
      <c r="G46" s="103">
        <v>241.28</v>
      </c>
      <c r="H46" s="104">
        <f t="shared" si="0"/>
        <v>166.4</v>
      </c>
      <c r="I46" s="105">
        <f t="shared" si="1"/>
        <v>241.28</v>
      </c>
      <c r="J46" s="106"/>
      <c r="K46" s="107">
        <f t="shared" si="2"/>
        <v>1</v>
      </c>
      <c r="L46" s="104">
        <f t="shared" si="3"/>
        <v>132.69999999999999</v>
      </c>
      <c r="M46" s="104">
        <f t="shared" si="4"/>
        <v>132.69999999999999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108.58</v>
      </c>
      <c r="T46" s="110">
        <f t="shared" si="7"/>
        <v>108.58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173</v>
      </c>
      <c r="C47" s="113" t="s">
        <v>174</v>
      </c>
      <c r="D47" s="88"/>
      <c r="E47" s="89" t="s">
        <v>141</v>
      </c>
      <c r="F47" s="114">
        <v>1</v>
      </c>
      <c r="G47" s="96">
        <v>24.11</v>
      </c>
      <c r="H47" s="91">
        <f t="shared" si="0"/>
        <v>16.63</v>
      </c>
      <c r="I47" s="92">
        <f t="shared" si="1"/>
        <v>24.11</v>
      </c>
      <c r="J47" s="106"/>
      <c r="K47" s="90">
        <f t="shared" si="2"/>
        <v>1</v>
      </c>
      <c r="L47" s="91">
        <f t="shared" si="3"/>
        <v>13.26</v>
      </c>
      <c r="M47" s="91">
        <f t="shared" si="4"/>
        <v>13.26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10.85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136</v>
      </c>
      <c r="G50" s="123">
        <f t="shared" si="10"/>
        <v>109121.92999999998</v>
      </c>
      <c r="H50" s="124">
        <f t="shared" si="10"/>
        <v>75256.479999999981</v>
      </c>
      <c r="I50" s="125">
        <f t="shared" si="10"/>
        <v>121016.45999999999</v>
      </c>
      <c r="J50" s="126"/>
      <c r="K50" s="127">
        <f t="shared" ref="K50:M50" si="11">SUM(K19:K49)</f>
        <v>136</v>
      </c>
      <c r="L50" s="124">
        <f t="shared" si="11"/>
        <v>61854.77</v>
      </c>
      <c r="M50" s="125">
        <f t="shared" si="11"/>
        <v>69864.409999999989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47267.159999999996</v>
      </c>
      <c r="T50" s="125">
        <f t="shared" si="12"/>
        <v>51152.049999999996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67" priority="1" stopIfTrue="1">
      <formula>$U$9&gt;100%</formula>
    </cfRule>
    <cfRule type="expression" dxfId="66" priority="2">
      <formula>$U$9&lt;50%</formula>
    </cfRule>
  </conditionalFormatting>
  <conditionalFormatting sqref="V9:V11">
    <cfRule type="expression" dxfId="65" priority="3">
      <formula>$V$9&lt;50%</formula>
    </cfRule>
    <cfRule type="expression" dxfId="64" priority="4">
      <formula>$V$9&gt;50%</formula>
    </cfRule>
  </conditionalFormatting>
  <dataValidations count="4">
    <dataValidation type="list" allowBlank="1" showErrorMessage="1" sqref="E19:E49" xr:uid="{00000000-0002-0000-0A00-000000000000}">
      <formula1>$Z$19:$Z$30</formula1>
    </dataValidation>
    <dataValidation type="list" allowBlank="1" showErrorMessage="1" sqref="I14" xr:uid="{00000000-0002-0000-0A00-000001000000}">
      <formula1>$Y$14:$Y$15</formula1>
    </dataValidation>
    <dataValidation type="list" allowBlank="1" showErrorMessage="1" sqref="J14" xr:uid="{00000000-0002-0000-0A00-000002000000}">
      <formula1>$L$9</formula1>
    </dataValidation>
    <dataValidation type="list" allowBlank="1" showErrorMessage="1" sqref="Q15 G18 L18 Q18" xr:uid="{00000000-0002-0000-0A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308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121016.45999999999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2014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69864.409999999989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51152.05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290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0.42268671550960923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309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51152.049999999996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69864.409999999989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292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136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2</v>
      </c>
      <c r="G20" s="103">
        <v>49.93</v>
      </c>
      <c r="H20" s="104">
        <f t="shared" si="0"/>
        <v>34.43</v>
      </c>
      <c r="I20" s="105">
        <f t="shared" si="1"/>
        <v>99.86</v>
      </c>
      <c r="J20" s="106"/>
      <c r="K20" s="107">
        <f t="shared" si="2"/>
        <v>2</v>
      </c>
      <c r="L20" s="104">
        <f t="shared" si="3"/>
        <v>24.97</v>
      </c>
      <c r="M20" s="104">
        <f t="shared" si="4"/>
        <v>49.94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49.92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230</v>
      </c>
      <c r="C21" s="113" t="s">
        <v>187</v>
      </c>
      <c r="D21" s="88"/>
      <c r="E21" s="89">
        <v>500</v>
      </c>
      <c r="F21" s="114">
        <v>1</v>
      </c>
      <c r="G21" s="96">
        <v>101.61</v>
      </c>
      <c r="H21" s="91">
        <f t="shared" si="0"/>
        <v>70.08</v>
      </c>
      <c r="I21" s="92">
        <f t="shared" si="1"/>
        <v>101.61</v>
      </c>
      <c r="J21" s="106"/>
      <c r="K21" s="90">
        <f t="shared" si="2"/>
        <v>1</v>
      </c>
      <c r="L21" s="91">
        <f t="shared" si="3"/>
        <v>50.81</v>
      </c>
      <c r="M21" s="91">
        <f t="shared" si="4"/>
        <v>50.81</v>
      </c>
      <c r="N21" s="115"/>
      <c r="O21" s="95"/>
      <c r="P21" s="116"/>
      <c r="Q21" s="96"/>
      <c r="R21" s="96">
        <f t="shared" si="5"/>
        <v>0</v>
      </c>
      <c r="S21" s="96">
        <f t="shared" si="6"/>
        <v>50.8</v>
      </c>
      <c r="T21" s="96">
        <f t="shared" si="7"/>
        <v>50.8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121</v>
      </c>
      <c r="C22" s="16" t="s">
        <v>233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254</v>
      </c>
      <c r="C23" s="113" t="s">
        <v>125</v>
      </c>
      <c r="D23" s="88"/>
      <c r="E23" s="89">
        <v>1000</v>
      </c>
      <c r="F23" s="114">
        <v>1</v>
      </c>
      <c r="G23" s="96">
        <v>90.55</v>
      </c>
      <c r="H23" s="91">
        <f t="shared" si="0"/>
        <v>62.45</v>
      </c>
      <c r="I23" s="92">
        <f t="shared" si="1"/>
        <v>90.55</v>
      </c>
      <c r="J23" s="106"/>
      <c r="K23" s="90">
        <f t="shared" si="2"/>
        <v>1</v>
      </c>
      <c r="L23" s="91">
        <f t="shared" si="3"/>
        <v>45.28</v>
      </c>
      <c r="M23" s="91">
        <f t="shared" si="4"/>
        <v>45.28</v>
      </c>
      <c r="N23" s="115"/>
      <c r="O23" s="95"/>
      <c r="P23" s="116"/>
      <c r="Q23" s="96"/>
      <c r="R23" s="96">
        <f t="shared" si="5"/>
        <v>0</v>
      </c>
      <c r="S23" s="96">
        <f t="shared" si="6"/>
        <v>45.27</v>
      </c>
      <c r="T23" s="96">
        <f t="shared" si="7"/>
        <v>45.27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293</v>
      </c>
      <c r="C24" s="16" t="s">
        <v>129</v>
      </c>
      <c r="D24" s="88"/>
      <c r="E24" s="101">
        <v>2000</v>
      </c>
      <c r="F24" s="102">
        <v>1</v>
      </c>
      <c r="G24" s="103">
        <v>221.36</v>
      </c>
      <c r="H24" s="104">
        <f t="shared" si="0"/>
        <v>152.66</v>
      </c>
      <c r="I24" s="105">
        <f t="shared" si="1"/>
        <v>221.36</v>
      </c>
      <c r="J24" s="106"/>
      <c r="K24" s="107">
        <f t="shared" si="2"/>
        <v>1</v>
      </c>
      <c r="L24" s="104">
        <f t="shared" si="3"/>
        <v>143.88</v>
      </c>
      <c r="M24" s="104">
        <f t="shared" si="4"/>
        <v>143.88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77.48</v>
      </c>
      <c r="T24" s="110">
        <f t="shared" si="7"/>
        <v>77.48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294</v>
      </c>
      <c r="C25" s="113" t="s">
        <v>132</v>
      </c>
      <c r="D25" s="88"/>
      <c r="E25" s="89">
        <v>2000</v>
      </c>
      <c r="F25" s="114">
        <v>1</v>
      </c>
      <c r="G25" s="96">
        <v>98.15</v>
      </c>
      <c r="H25" s="91">
        <f t="shared" si="0"/>
        <v>67.69</v>
      </c>
      <c r="I25" s="92">
        <f t="shared" si="1"/>
        <v>98.15</v>
      </c>
      <c r="J25" s="106"/>
      <c r="K25" s="90">
        <f t="shared" si="2"/>
        <v>1</v>
      </c>
      <c r="L25" s="91">
        <f t="shared" si="3"/>
        <v>63.8</v>
      </c>
      <c r="M25" s="91">
        <f t="shared" si="4"/>
        <v>63.8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34.35</v>
      </c>
      <c r="T25" s="96">
        <f t="shared" si="7"/>
        <v>34.35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295</v>
      </c>
      <c r="C26" s="16" t="s">
        <v>135</v>
      </c>
      <c r="D26" s="88"/>
      <c r="E26" s="101">
        <v>2000</v>
      </c>
      <c r="F26" s="102">
        <v>1</v>
      </c>
      <c r="G26" s="103">
        <v>515.42999999999995</v>
      </c>
      <c r="H26" s="104">
        <f t="shared" si="0"/>
        <v>355.47</v>
      </c>
      <c r="I26" s="105">
        <f t="shared" si="1"/>
        <v>515.42999999999995</v>
      </c>
      <c r="J26" s="106"/>
      <c r="K26" s="107">
        <f t="shared" si="2"/>
        <v>1</v>
      </c>
      <c r="L26" s="104">
        <f t="shared" si="3"/>
        <v>335.03</v>
      </c>
      <c r="M26" s="104">
        <f t="shared" si="4"/>
        <v>335.03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180.4</v>
      </c>
      <c r="T26" s="110">
        <f t="shared" si="7"/>
        <v>180.4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296</v>
      </c>
      <c r="C27" s="113" t="s">
        <v>297</v>
      </c>
      <c r="D27" s="88"/>
      <c r="E27" s="89" t="s">
        <v>141</v>
      </c>
      <c r="F27" s="114">
        <v>1</v>
      </c>
      <c r="G27" s="96">
        <v>11315.44</v>
      </c>
      <c r="H27" s="91">
        <f t="shared" si="0"/>
        <v>7803.75</v>
      </c>
      <c r="I27" s="92">
        <f t="shared" si="1"/>
        <v>11315.44</v>
      </c>
      <c r="J27" s="106"/>
      <c r="K27" s="90">
        <f t="shared" si="2"/>
        <v>1</v>
      </c>
      <c r="L27" s="91">
        <f t="shared" si="3"/>
        <v>7355.04</v>
      </c>
      <c r="M27" s="91">
        <f t="shared" si="4"/>
        <v>7355.04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3960.4</v>
      </c>
      <c r="T27" s="96">
        <f t="shared" si="7"/>
        <v>3960.4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298</v>
      </c>
      <c r="C28" s="16" t="s">
        <v>299</v>
      </c>
      <c r="D28" s="88"/>
      <c r="E28" s="101" t="s">
        <v>141</v>
      </c>
      <c r="F28" s="102">
        <v>1</v>
      </c>
      <c r="G28" s="103">
        <v>6358.4</v>
      </c>
      <c r="H28" s="104">
        <f t="shared" si="0"/>
        <v>4385.1000000000004</v>
      </c>
      <c r="I28" s="105">
        <f t="shared" si="1"/>
        <v>6358.4</v>
      </c>
      <c r="J28" s="106"/>
      <c r="K28" s="107">
        <f t="shared" si="2"/>
        <v>1</v>
      </c>
      <c r="L28" s="104">
        <f t="shared" si="3"/>
        <v>4132.96</v>
      </c>
      <c r="M28" s="104">
        <f t="shared" si="4"/>
        <v>4132.96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2225.44</v>
      </c>
      <c r="T28" s="110">
        <f t="shared" si="7"/>
        <v>2225.44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300</v>
      </c>
      <c r="C29" s="113" t="s">
        <v>301</v>
      </c>
      <c r="D29" s="88"/>
      <c r="E29" s="89" t="s">
        <v>141</v>
      </c>
      <c r="F29" s="114">
        <v>1</v>
      </c>
      <c r="G29" s="96">
        <v>4358.34</v>
      </c>
      <c r="H29" s="91">
        <f t="shared" si="0"/>
        <v>3005.75</v>
      </c>
      <c r="I29" s="92">
        <f t="shared" si="1"/>
        <v>4358.34</v>
      </c>
      <c r="J29" s="106"/>
      <c r="K29" s="90">
        <f t="shared" si="2"/>
        <v>1</v>
      </c>
      <c r="L29" s="91">
        <f t="shared" si="3"/>
        <v>2832.92</v>
      </c>
      <c r="M29" s="91">
        <f t="shared" si="4"/>
        <v>2832.92</v>
      </c>
      <c r="N29" s="115">
        <v>-0.15</v>
      </c>
      <c r="O29" s="95"/>
      <c r="P29" s="116"/>
      <c r="Q29" s="96"/>
      <c r="R29" s="96">
        <f t="shared" si="5"/>
        <v>0</v>
      </c>
      <c r="S29" s="96">
        <f t="shared" si="6"/>
        <v>1525.42</v>
      </c>
      <c r="T29" s="96">
        <f t="shared" si="7"/>
        <v>1525.42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302</v>
      </c>
      <c r="C30" s="16" t="s">
        <v>287</v>
      </c>
      <c r="D30" s="88"/>
      <c r="E30" s="101" t="s">
        <v>141</v>
      </c>
      <c r="F30" s="102">
        <v>1</v>
      </c>
      <c r="G30" s="103">
        <v>5802.69</v>
      </c>
      <c r="H30" s="104">
        <f t="shared" si="0"/>
        <v>4001.86</v>
      </c>
      <c r="I30" s="105">
        <f t="shared" si="1"/>
        <v>5802.69</v>
      </c>
      <c r="J30" s="106"/>
      <c r="K30" s="107">
        <f t="shared" si="2"/>
        <v>1</v>
      </c>
      <c r="L30" s="104">
        <f t="shared" si="3"/>
        <v>2901.35</v>
      </c>
      <c r="M30" s="104">
        <f t="shared" si="4"/>
        <v>2901.35</v>
      </c>
      <c r="N30" s="108"/>
      <c r="O30" s="95"/>
      <c r="P30" s="100"/>
      <c r="Q30" s="103"/>
      <c r="R30" s="109">
        <f t="shared" si="5"/>
        <v>0</v>
      </c>
      <c r="S30" s="110">
        <f t="shared" si="6"/>
        <v>2901.34</v>
      </c>
      <c r="T30" s="110">
        <f t="shared" si="7"/>
        <v>2901.34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143</v>
      </c>
      <c r="C31" s="113" t="s">
        <v>241</v>
      </c>
      <c r="D31" s="88"/>
      <c r="E31" s="89" t="s">
        <v>141</v>
      </c>
      <c r="F31" s="114">
        <v>2</v>
      </c>
      <c r="G31" s="96">
        <v>786.41</v>
      </c>
      <c r="H31" s="91">
        <f t="shared" si="0"/>
        <v>542.35</v>
      </c>
      <c r="I31" s="92">
        <f t="shared" si="1"/>
        <v>1572.82</v>
      </c>
      <c r="J31" s="106"/>
      <c r="K31" s="90">
        <f t="shared" si="2"/>
        <v>2</v>
      </c>
      <c r="L31" s="91">
        <f t="shared" si="3"/>
        <v>393.21</v>
      </c>
      <c r="M31" s="91">
        <f t="shared" si="4"/>
        <v>786.42</v>
      </c>
      <c r="N31" s="115"/>
      <c r="O31" s="95"/>
      <c r="P31" s="116"/>
      <c r="Q31" s="96"/>
      <c r="R31" s="96">
        <f t="shared" si="5"/>
        <v>0</v>
      </c>
      <c r="S31" s="96">
        <f t="shared" si="6"/>
        <v>393.2</v>
      </c>
      <c r="T31" s="96">
        <f t="shared" si="7"/>
        <v>786.4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303</v>
      </c>
      <c r="C32" s="16" t="s">
        <v>147</v>
      </c>
      <c r="D32" s="88"/>
      <c r="E32" s="101" t="s">
        <v>141</v>
      </c>
      <c r="F32" s="102">
        <v>1</v>
      </c>
      <c r="G32" s="103">
        <v>7940.67</v>
      </c>
      <c r="H32" s="104">
        <f t="shared" si="0"/>
        <v>5476.32</v>
      </c>
      <c r="I32" s="105">
        <f t="shared" si="1"/>
        <v>7940.67</v>
      </c>
      <c r="J32" s="106"/>
      <c r="K32" s="107">
        <f t="shared" si="2"/>
        <v>1</v>
      </c>
      <c r="L32" s="104">
        <f t="shared" si="3"/>
        <v>3970.34</v>
      </c>
      <c r="M32" s="104">
        <f t="shared" si="4"/>
        <v>3970.34</v>
      </c>
      <c r="N32" s="108"/>
      <c r="O32" s="95"/>
      <c r="P32" s="100"/>
      <c r="Q32" s="103"/>
      <c r="R32" s="109">
        <f t="shared" si="5"/>
        <v>0</v>
      </c>
      <c r="S32" s="110">
        <f t="shared" si="6"/>
        <v>3970.33</v>
      </c>
      <c r="T32" s="110">
        <f t="shared" si="7"/>
        <v>3970.33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304</v>
      </c>
      <c r="C33" s="113" t="s">
        <v>202</v>
      </c>
      <c r="D33" s="88"/>
      <c r="E33" s="89" t="s">
        <v>141</v>
      </c>
      <c r="F33" s="114">
        <v>6</v>
      </c>
      <c r="G33" s="96">
        <v>2012.24</v>
      </c>
      <c r="H33" s="91">
        <f t="shared" si="0"/>
        <v>1387.75</v>
      </c>
      <c r="I33" s="92">
        <f t="shared" si="1"/>
        <v>12073.44</v>
      </c>
      <c r="J33" s="106"/>
      <c r="K33" s="90">
        <f t="shared" si="2"/>
        <v>6</v>
      </c>
      <c r="L33" s="91">
        <f t="shared" si="3"/>
        <v>1408.57</v>
      </c>
      <c r="M33" s="91">
        <f t="shared" si="4"/>
        <v>8451.42</v>
      </c>
      <c r="N33" s="115">
        <v>-0.2</v>
      </c>
      <c r="O33" s="95"/>
      <c r="P33" s="116"/>
      <c r="Q33" s="96"/>
      <c r="R33" s="96">
        <f t="shared" si="5"/>
        <v>0</v>
      </c>
      <c r="S33" s="96">
        <f t="shared" si="6"/>
        <v>603.66999999999996</v>
      </c>
      <c r="T33" s="96">
        <f t="shared" si="7"/>
        <v>3622.02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203</v>
      </c>
      <c r="C34" s="16" t="s">
        <v>310</v>
      </c>
      <c r="D34" s="88"/>
      <c r="E34" s="101" t="s">
        <v>141</v>
      </c>
      <c r="F34" s="102">
        <v>1</v>
      </c>
      <c r="G34" s="103">
        <v>65466.7</v>
      </c>
      <c r="H34" s="104">
        <f t="shared" si="0"/>
        <v>45149.45</v>
      </c>
      <c r="I34" s="105">
        <f t="shared" si="1"/>
        <v>65466.7</v>
      </c>
      <c r="J34" s="106"/>
      <c r="K34" s="107">
        <f t="shared" si="2"/>
        <v>1</v>
      </c>
      <c r="L34" s="104">
        <f t="shared" si="3"/>
        <v>36006.69</v>
      </c>
      <c r="M34" s="104">
        <f t="shared" si="4"/>
        <v>36006.69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29460.01</v>
      </c>
      <c r="T34" s="110">
        <f t="shared" si="7"/>
        <v>29460.01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/>
      <c r="C35" s="113" t="s">
        <v>245</v>
      </c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4.25" customHeight="1">
      <c r="B36" s="100" t="s">
        <v>266</v>
      </c>
      <c r="C36" s="16" t="s">
        <v>267</v>
      </c>
      <c r="D36" s="88"/>
      <c r="E36" s="101" t="s">
        <v>141</v>
      </c>
      <c r="F36" s="102">
        <v>1</v>
      </c>
      <c r="G36" s="103">
        <v>236.44</v>
      </c>
      <c r="H36" s="104">
        <f t="shared" si="0"/>
        <v>163.06</v>
      </c>
      <c r="I36" s="105">
        <f t="shared" si="1"/>
        <v>236.44</v>
      </c>
      <c r="J36" s="106"/>
      <c r="K36" s="107">
        <f t="shared" si="2"/>
        <v>1</v>
      </c>
      <c r="L36" s="104">
        <f t="shared" si="3"/>
        <v>130.04</v>
      </c>
      <c r="M36" s="104">
        <f t="shared" si="4"/>
        <v>130.04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106.4</v>
      </c>
      <c r="T36" s="110">
        <f t="shared" si="7"/>
        <v>106.4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268</v>
      </c>
      <c r="C37" s="113" t="s">
        <v>267</v>
      </c>
      <c r="D37" s="88"/>
      <c r="E37" s="89" t="s">
        <v>141</v>
      </c>
      <c r="F37" s="114">
        <v>1</v>
      </c>
      <c r="G37" s="96">
        <v>236.44</v>
      </c>
      <c r="H37" s="91">
        <f t="shared" si="0"/>
        <v>163.06</v>
      </c>
      <c r="I37" s="92">
        <f t="shared" si="1"/>
        <v>236.44</v>
      </c>
      <c r="J37" s="106"/>
      <c r="K37" s="90">
        <f t="shared" si="2"/>
        <v>1</v>
      </c>
      <c r="L37" s="91">
        <f t="shared" si="3"/>
        <v>130.04</v>
      </c>
      <c r="M37" s="91">
        <f t="shared" si="4"/>
        <v>130.04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106.4</v>
      </c>
      <c r="T37" s="96">
        <f t="shared" si="7"/>
        <v>106.4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269</v>
      </c>
      <c r="C38" s="16" t="s">
        <v>270</v>
      </c>
      <c r="D38" s="88"/>
      <c r="E38" s="101" t="s">
        <v>141</v>
      </c>
      <c r="F38" s="102">
        <v>2</v>
      </c>
      <c r="G38" s="103">
        <v>598.84</v>
      </c>
      <c r="H38" s="104">
        <f t="shared" si="0"/>
        <v>412.99</v>
      </c>
      <c r="I38" s="105">
        <f t="shared" si="1"/>
        <v>1197.68</v>
      </c>
      <c r="J38" s="106"/>
      <c r="K38" s="107">
        <f t="shared" si="2"/>
        <v>2</v>
      </c>
      <c r="L38" s="104">
        <f t="shared" si="3"/>
        <v>329.36</v>
      </c>
      <c r="M38" s="104">
        <f t="shared" si="4"/>
        <v>658.72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269.48</v>
      </c>
      <c r="T38" s="110">
        <f t="shared" si="7"/>
        <v>538.96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271</v>
      </c>
      <c r="C39" s="113" t="s">
        <v>272</v>
      </c>
      <c r="D39" s="88"/>
      <c r="E39" s="89" t="s">
        <v>141</v>
      </c>
      <c r="F39" s="114">
        <v>34</v>
      </c>
      <c r="G39" s="96">
        <v>3.54</v>
      </c>
      <c r="H39" s="91">
        <f t="shared" si="0"/>
        <v>2.44</v>
      </c>
      <c r="I39" s="92">
        <f t="shared" si="1"/>
        <v>120.36</v>
      </c>
      <c r="J39" s="106"/>
      <c r="K39" s="90">
        <f t="shared" si="2"/>
        <v>34</v>
      </c>
      <c r="L39" s="91">
        <f t="shared" si="3"/>
        <v>1.95</v>
      </c>
      <c r="M39" s="91">
        <f t="shared" si="4"/>
        <v>66.3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1.59</v>
      </c>
      <c r="T39" s="96">
        <f t="shared" si="7"/>
        <v>54.06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161</v>
      </c>
      <c r="C40" s="16" t="s">
        <v>157</v>
      </c>
      <c r="D40" s="88"/>
      <c r="E40" s="101" t="s">
        <v>141</v>
      </c>
      <c r="F40" s="102">
        <v>34</v>
      </c>
      <c r="G40" s="103">
        <v>4.8499999999999996</v>
      </c>
      <c r="H40" s="104">
        <f t="shared" si="0"/>
        <v>3.34</v>
      </c>
      <c r="I40" s="105">
        <f t="shared" si="1"/>
        <v>164.9</v>
      </c>
      <c r="J40" s="106"/>
      <c r="K40" s="107">
        <f t="shared" si="2"/>
        <v>34</v>
      </c>
      <c r="L40" s="104">
        <f t="shared" si="3"/>
        <v>2.67</v>
      </c>
      <c r="M40" s="104">
        <f t="shared" si="4"/>
        <v>90.78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2.1800000000000002</v>
      </c>
      <c r="T40" s="110">
        <f t="shared" si="7"/>
        <v>74.12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273</v>
      </c>
      <c r="C41" s="113" t="s">
        <v>274</v>
      </c>
      <c r="D41" s="88"/>
      <c r="E41" s="89" t="s">
        <v>141</v>
      </c>
      <c r="F41" s="114">
        <v>34</v>
      </c>
      <c r="G41" s="96">
        <v>3.45</v>
      </c>
      <c r="H41" s="91">
        <f t="shared" si="0"/>
        <v>2.38</v>
      </c>
      <c r="I41" s="92">
        <f t="shared" si="1"/>
        <v>117.3</v>
      </c>
      <c r="J41" s="106"/>
      <c r="K41" s="90">
        <f t="shared" si="2"/>
        <v>34</v>
      </c>
      <c r="L41" s="91">
        <f t="shared" si="3"/>
        <v>1.9</v>
      </c>
      <c r="M41" s="91">
        <f t="shared" si="4"/>
        <v>64.599999999999994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1.55</v>
      </c>
      <c r="T41" s="96">
        <f t="shared" si="7"/>
        <v>52.7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164</v>
      </c>
      <c r="C42" s="16" t="s">
        <v>165</v>
      </c>
      <c r="D42" s="88"/>
      <c r="E42" s="101" t="s">
        <v>141</v>
      </c>
      <c r="F42" s="102">
        <v>2</v>
      </c>
      <c r="G42" s="103">
        <v>7.43</v>
      </c>
      <c r="H42" s="104">
        <f t="shared" si="0"/>
        <v>5.12</v>
      </c>
      <c r="I42" s="105">
        <f t="shared" si="1"/>
        <v>14.86</v>
      </c>
      <c r="J42" s="106"/>
      <c r="K42" s="107">
        <f t="shared" si="2"/>
        <v>2</v>
      </c>
      <c r="L42" s="104">
        <f t="shared" si="3"/>
        <v>4.09</v>
      </c>
      <c r="M42" s="104">
        <f t="shared" si="4"/>
        <v>8.18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3.34</v>
      </c>
      <c r="T42" s="110">
        <f t="shared" si="7"/>
        <v>6.68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275</v>
      </c>
      <c r="C43" s="113" t="s">
        <v>167</v>
      </c>
      <c r="D43" s="88"/>
      <c r="E43" s="89" t="s">
        <v>141</v>
      </c>
      <c r="F43" s="114">
        <v>1</v>
      </c>
      <c r="G43" s="96">
        <v>177.63</v>
      </c>
      <c r="H43" s="91">
        <f t="shared" si="0"/>
        <v>122.5</v>
      </c>
      <c r="I43" s="92">
        <f t="shared" si="1"/>
        <v>177.63</v>
      </c>
      <c r="J43" s="106"/>
      <c r="K43" s="90">
        <f t="shared" si="2"/>
        <v>1</v>
      </c>
      <c r="L43" s="91">
        <f t="shared" si="3"/>
        <v>97.7</v>
      </c>
      <c r="M43" s="91">
        <f t="shared" si="4"/>
        <v>97.7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79.930000000000007</v>
      </c>
      <c r="T43" s="96">
        <f t="shared" si="7"/>
        <v>79.930000000000007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276</v>
      </c>
      <c r="C44" s="16" t="s">
        <v>277</v>
      </c>
      <c r="D44" s="88"/>
      <c r="E44" s="101" t="s">
        <v>141</v>
      </c>
      <c r="F44" s="102">
        <v>1</v>
      </c>
      <c r="G44" s="103">
        <v>2210.29</v>
      </c>
      <c r="H44" s="104">
        <f t="shared" si="0"/>
        <v>1524.34</v>
      </c>
      <c r="I44" s="105">
        <f t="shared" si="1"/>
        <v>2210.29</v>
      </c>
      <c r="J44" s="106"/>
      <c r="K44" s="107">
        <f t="shared" si="2"/>
        <v>1</v>
      </c>
      <c r="L44" s="104">
        <f t="shared" si="3"/>
        <v>1215.6600000000001</v>
      </c>
      <c r="M44" s="104">
        <f t="shared" si="4"/>
        <v>1215.6600000000001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994.63</v>
      </c>
      <c r="T44" s="110">
        <f t="shared" si="7"/>
        <v>994.63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278</v>
      </c>
      <c r="C45" s="113" t="s">
        <v>167</v>
      </c>
      <c r="D45" s="88"/>
      <c r="E45" s="89" t="s">
        <v>141</v>
      </c>
      <c r="F45" s="114">
        <v>1</v>
      </c>
      <c r="G45" s="96">
        <v>13.95</v>
      </c>
      <c r="H45" s="91">
        <f t="shared" si="0"/>
        <v>9.6199999999999992</v>
      </c>
      <c r="I45" s="92">
        <f t="shared" si="1"/>
        <v>13.95</v>
      </c>
      <c r="J45" s="106"/>
      <c r="K45" s="90">
        <f t="shared" si="2"/>
        <v>1</v>
      </c>
      <c r="L45" s="91">
        <f t="shared" si="3"/>
        <v>7.67</v>
      </c>
      <c r="M45" s="91">
        <f t="shared" si="4"/>
        <v>7.67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6.28</v>
      </c>
      <c r="T45" s="96">
        <f t="shared" si="7"/>
        <v>6.28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279</v>
      </c>
      <c r="C46" s="16" t="s">
        <v>172</v>
      </c>
      <c r="D46" s="88"/>
      <c r="E46" s="101" t="s">
        <v>141</v>
      </c>
      <c r="F46" s="102">
        <v>1</v>
      </c>
      <c r="G46" s="103">
        <v>241.28</v>
      </c>
      <c r="H46" s="104">
        <f t="shared" si="0"/>
        <v>166.4</v>
      </c>
      <c r="I46" s="105">
        <f t="shared" si="1"/>
        <v>241.28</v>
      </c>
      <c r="J46" s="106"/>
      <c r="K46" s="107">
        <f t="shared" si="2"/>
        <v>1</v>
      </c>
      <c r="L46" s="104">
        <f t="shared" si="3"/>
        <v>132.69999999999999</v>
      </c>
      <c r="M46" s="104">
        <f t="shared" si="4"/>
        <v>132.69999999999999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108.58</v>
      </c>
      <c r="T46" s="110">
        <f t="shared" si="7"/>
        <v>108.58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173</v>
      </c>
      <c r="C47" s="113" t="s">
        <v>174</v>
      </c>
      <c r="D47" s="88"/>
      <c r="E47" s="89" t="s">
        <v>141</v>
      </c>
      <c r="F47" s="114">
        <v>1</v>
      </c>
      <c r="G47" s="96">
        <v>24.11</v>
      </c>
      <c r="H47" s="91">
        <f t="shared" si="0"/>
        <v>16.63</v>
      </c>
      <c r="I47" s="92">
        <f t="shared" si="1"/>
        <v>24.11</v>
      </c>
      <c r="J47" s="106"/>
      <c r="K47" s="90">
        <f t="shared" si="2"/>
        <v>1</v>
      </c>
      <c r="L47" s="91">
        <f t="shared" si="3"/>
        <v>13.26</v>
      </c>
      <c r="M47" s="91">
        <f t="shared" si="4"/>
        <v>13.26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10.85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136</v>
      </c>
      <c r="G50" s="123">
        <f t="shared" si="10"/>
        <v>109121.92999999998</v>
      </c>
      <c r="H50" s="124">
        <f t="shared" si="10"/>
        <v>75256.479999999981</v>
      </c>
      <c r="I50" s="125">
        <f t="shared" si="10"/>
        <v>121016.45999999999</v>
      </c>
      <c r="J50" s="126"/>
      <c r="K50" s="127">
        <f t="shared" ref="K50:M50" si="11">SUM(K19:K49)</f>
        <v>136</v>
      </c>
      <c r="L50" s="124">
        <f t="shared" si="11"/>
        <v>61854.77</v>
      </c>
      <c r="M50" s="125">
        <f t="shared" si="11"/>
        <v>69864.409999999989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47267.159999999996</v>
      </c>
      <c r="T50" s="125">
        <f t="shared" si="12"/>
        <v>51152.049999999996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63" priority="1" stopIfTrue="1">
      <formula>$U$9&gt;100%</formula>
    </cfRule>
    <cfRule type="expression" dxfId="62" priority="2">
      <formula>$U$9&lt;50%</formula>
    </cfRule>
  </conditionalFormatting>
  <conditionalFormatting sqref="V9:V11">
    <cfRule type="expression" dxfId="61" priority="3">
      <formula>$V$9&lt;50%</formula>
    </cfRule>
    <cfRule type="expression" dxfId="60" priority="4">
      <formula>$V$9&gt;50%</formula>
    </cfRule>
  </conditionalFormatting>
  <dataValidations count="4">
    <dataValidation type="list" allowBlank="1" showErrorMessage="1" sqref="E19:E49" xr:uid="{00000000-0002-0000-0B00-000000000000}">
      <formula1>$Z$19:$Z$30</formula1>
    </dataValidation>
    <dataValidation type="list" allowBlank="1" showErrorMessage="1" sqref="I14" xr:uid="{00000000-0002-0000-0B00-000001000000}">
      <formula1>$Y$14:$Y$15</formula1>
    </dataValidation>
    <dataValidation type="list" allowBlank="1" showErrorMessage="1" sqref="J14" xr:uid="{00000000-0002-0000-0B00-000002000000}">
      <formula1>$L$9</formula1>
    </dataValidation>
    <dataValidation type="list" allowBlank="1" showErrorMessage="1" sqref="Q15 G18 L18 Q18" xr:uid="{00000000-0002-0000-0B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311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119837.70999999999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2015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69296.839999999982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50540.87000000001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312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0.42174429067444641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313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50540.869999999995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314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69296.839999999982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292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137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2</v>
      </c>
      <c r="G20" s="103">
        <v>49.93</v>
      </c>
      <c r="H20" s="104">
        <f t="shared" si="0"/>
        <v>34.43</v>
      </c>
      <c r="I20" s="105">
        <f t="shared" si="1"/>
        <v>99.86</v>
      </c>
      <c r="J20" s="106"/>
      <c r="K20" s="107">
        <f t="shared" si="2"/>
        <v>2</v>
      </c>
      <c r="L20" s="104">
        <f t="shared" si="3"/>
        <v>24.97</v>
      </c>
      <c r="M20" s="104">
        <f t="shared" si="4"/>
        <v>49.94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49.92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230</v>
      </c>
      <c r="C21" s="113" t="s">
        <v>187</v>
      </c>
      <c r="D21" s="88"/>
      <c r="E21" s="89">
        <v>500</v>
      </c>
      <c r="F21" s="114">
        <v>1</v>
      </c>
      <c r="G21" s="96">
        <v>101.61</v>
      </c>
      <c r="H21" s="91">
        <f t="shared" si="0"/>
        <v>70.08</v>
      </c>
      <c r="I21" s="92">
        <f t="shared" si="1"/>
        <v>101.61</v>
      </c>
      <c r="J21" s="106"/>
      <c r="K21" s="90">
        <f t="shared" si="2"/>
        <v>1</v>
      </c>
      <c r="L21" s="91">
        <f t="shared" si="3"/>
        <v>50.81</v>
      </c>
      <c r="M21" s="91">
        <f t="shared" si="4"/>
        <v>50.81</v>
      </c>
      <c r="N21" s="115"/>
      <c r="O21" s="95"/>
      <c r="P21" s="116"/>
      <c r="Q21" s="96"/>
      <c r="R21" s="96">
        <f t="shared" si="5"/>
        <v>0</v>
      </c>
      <c r="S21" s="96">
        <f t="shared" si="6"/>
        <v>50.8</v>
      </c>
      <c r="T21" s="96">
        <f t="shared" si="7"/>
        <v>50.8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121</v>
      </c>
      <c r="C22" s="16" t="s">
        <v>233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254</v>
      </c>
      <c r="C23" s="113" t="s">
        <v>125</v>
      </c>
      <c r="D23" s="88"/>
      <c r="E23" s="89">
        <v>1000</v>
      </c>
      <c r="F23" s="114">
        <v>1</v>
      </c>
      <c r="G23" s="96">
        <v>90.55</v>
      </c>
      <c r="H23" s="91">
        <f t="shared" si="0"/>
        <v>62.45</v>
      </c>
      <c r="I23" s="92">
        <f t="shared" si="1"/>
        <v>90.55</v>
      </c>
      <c r="J23" s="106"/>
      <c r="K23" s="90">
        <f t="shared" si="2"/>
        <v>1</v>
      </c>
      <c r="L23" s="91">
        <f t="shared" si="3"/>
        <v>45.28</v>
      </c>
      <c r="M23" s="91">
        <f t="shared" si="4"/>
        <v>45.28</v>
      </c>
      <c r="N23" s="115"/>
      <c r="O23" s="95"/>
      <c r="P23" s="116"/>
      <c r="Q23" s="96"/>
      <c r="R23" s="96">
        <f t="shared" si="5"/>
        <v>0</v>
      </c>
      <c r="S23" s="96">
        <f t="shared" si="6"/>
        <v>45.27</v>
      </c>
      <c r="T23" s="96">
        <f t="shared" si="7"/>
        <v>45.27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293</v>
      </c>
      <c r="C24" s="16" t="s">
        <v>129</v>
      </c>
      <c r="D24" s="88"/>
      <c r="E24" s="101">
        <v>2000</v>
      </c>
      <c r="F24" s="102">
        <v>1</v>
      </c>
      <c r="G24" s="103">
        <v>221.36</v>
      </c>
      <c r="H24" s="104">
        <f t="shared" si="0"/>
        <v>152.66</v>
      </c>
      <c r="I24" s="105">
        <f t="shared" si="1"/>
        <v>221.36</v>
      </c>
      <c r="J24" s="106"/>
      <c r="K24" s="107">
        <f t="shared" si="2"/>
        <v>1</v>
      </c>
      <c r="L24" s="104">
        <f t="shared" si="3"/>
        <v>143.88</v>
      </c>
      <c r="M24" s="104">
        <f t="shared" si="4"/>
        <v>143.88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77.48</v>
      </c>
      <c r="T24" s="110">
        <f t="shared" si="7"/>
        <v>77.48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294</v>
      </c>
      <c r="C25" s="113" t="s">
        <v>132</v>
      </c>
      <c r="D25" s="88"/>
      <c r="E25" s="89">
        <v>2000</v>
      </c>
      <c r="F25" s="114">
        <v>1</v>
      </c>
      <c r="G25" s="96">
        <v>98.15</v>
      </c>
      <c r="H25" s="91">
        <f t="shared" si="0"/>
        <v>67.69</v>
      </c>
      <c r="I25" s="92">
        <f t="shared" si="1"/>
        <v>98.15</v>
      </c>
      <c r="J25" s="106"/>
      <c r="K25" s="90">
        <f t="shared" si="2"/>
        <v>1</v>
      </c>
      <c r="L25" s="91">
        <f t="shared" si="3"/>
        <v>63.8</v>
      </c>
      <c r="M25" s="91">
        <f t="shared" si="4"/>
        <v>63.8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34.35</v>
      </c>
      <c r="T25" s="96">
        <f t="shared" si="7"/>
        <v>34.35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295</v>
      </c>
      <c r="C26" s="16" t="s">
        <v>135</v>
      </c>
      <c r="D26" s="88"/>
      <c r="E26" s="101">
        <v>2000</v>
      </c>
      <c r="F26" s="102">
        <v>1</v>
      </c>
      <c r="G26" s="103">
        <v>515.42999999999995</v>
      </c>
      <c r="H26" s="104">
        <f t="shared" si="0"/>
        <v>355.47</v>
      </c>
      <c r="I26" s="105">
        <f t="shared" si="1"/>
        <v>515.42999999999995</v>
      </c>
      <c r="J26" s="106"/>
      <c r="K26" s="107">
        <f t="shared" si="2"/>
        <v>1</v>
      </c>
      <c r="L26" s="104">
        <f t="shared" si="3"/>
        <v>335.03</v>
      </c>
      <c r="M26" s="104">
        <f t="shared" si="4"/>
        <v>335.03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180.4</v>
      </c>
      <c r="T26" s="110">
        <f t="shared" si="7"/>
        <v>180.4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315</v>
      </c>
      <c r="C27" s="113" t="s">
        <v>135</v>
      </c>
      <c r="D27" s="88"/>
      <c r="E27" s="89">
        <v>2000</v>
      </c>
      <c r="F27" s="114">
        <v>1</v>
      </c>
      <c r="G27" s="96">
        <v>699.23</v>
      </c>
      <c r="H27" s="91">
        <f t="shared" si="0"/>
        <v>482.23</v>
      </c>
      <c r="I27" s="92">
        <f t="shared" si="1"/>
        <v>699.23</v>
      </c>
      <c r="J27" s="106"/>
      <c r="K27" s="90">
        <f t="shared" si="2"/>
        <v>1</v>
      </c>
      <c r="L27" s="91">
        <f t="shared" si="3"/>
        <v>454.5</v>
      </c>
      <c r="M27" s="91">
        <f t="shared" si="4"/>
        <v>454.5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244.73</v>
      </c>
      <c r="T27" s="96">
        <f t="shared" si="7"/>
        <v>244.73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316</v>
      </c>
      <c r="C28" s="16" t="s">
        <v>297</v>
      </c>
      <c r="D28" s="88"/>
      <c r="E28" s="101" t="s">
        <v>141</v>
      </c>
      <c r="F28" s="102">
        <v>1</v>
      </c>
      <c r="G28" s="103">
        <v>10303.379999999999</v>
      </c>
      <c r="H28" s="104">
        <f t="shared" si="0"/>
        <v>7105.78</v>
      </c>
      <c r="I28" s="105">
        <f t="shared" si="1"/>
        <v>10303.379999999999</v>
      </c>
      <c r="J28" s="106"/>
      <c r="K28" s="107">
        <f t="shared" si="2"/>
        <v>1</v>
      </c>
      <c r="L28" s="104">
        <f t="shared" si="3"/>
        <v>6697.2</v>
      </c>
      <c r="M28" s="104">
        <f t="shared" si="4"/>
        <v>6697.2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3606.18</v>
      </c>
      <c r="T28" s="110">
        <f t="shared" si="7"/>
        <v>3606.18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317</v>
      </c>
      <c r="C29" s="113" t="s">
        <v>299</v>
      </c>
      <c r="D29" s="88"/>
      <c r="E29" s="89" t="s">
        <v>141</v>
      </c>
      <c r="F29" s="114">
        <v>1</v>
      </c>
      <c r="G29" s="96">
        <v>10665.51</v>
      </c>
      <c r="H29" s="91">
        <f t="shared" si="0"/>
        <v>7355.52</v>
      </c>
      <c r="I29" s="92">
        <f t="shared" si="1"/>
        <v>10665.51</v>
      </c>
      <c r="J29" s="106"/>
      <c r="K29" s="90">
        <f t="shared" si="2"/>
        <v>1</v>
      </c>
      <c r="L29" s="91">
        <f t="shared" si="3"/>
        <v>6932.58</v>
      </c>
      <c r="M29" s="91">
        <f t="shared" si="4"/>
        <v>6932.58</v>
      </c>
      <c r="N29" s="115">
        <v>-0.15</v>
      </c>
      <c r="O29" s="95"/>
      <c r="P29" s="116"/>
      <c r="Q29" s="96"/>
      <c r="R29" s="96">
        <f t="shared" si="5"/>
        <v>0</v>
      </c>
      <c r="S29" s="96">
        <f t="shared" si="6"/>
        <v>3732.93</v>
      </c>
      <c r="T29" s="96">
        <f t="shared" si="7"/>
        <v>3732.93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318</v>
      </c>
      <c r="C30" s="16" t="s">
        <v>301</v>
      </c>
      <c r="D30" s="88"/>
      <c r="E30" s="101" t="s">
        <v>141</v>
      </c>
      <c r="F30" s="102">
        <v>1</v>
      </c>
      <c r="G30" s="103">
        <v>4541.33</v>
      </c>
      <c r="H30" s="104">
        <f t="shared" si="0"/>
        <v>3131.95</v>
      </c>
      <c r="I30" s="105">
        <f t="shared" si="1"/>
        <v>4541.33</v>
      </c>
      <c r="J30" s="106"/>
      <c r="K30" s="107">
        <f t="shared" si="2"/>
        <v>1</v>
      </c>
      <c r="L30" s="104">
        <f t="shared" si="3"/>
        <v>2951.86</v>
      </c>
      <c r="M30" s="104">
        <f t="shared" si="4"/>
        <v>2951.86</v>
      </c>
      <c r="N30" s="108">
        <v>-0.15</v>
      </c>
      <c r="O30" s="95"/>
      <c r="P30" s="100"/>
      <c r="Q30" s="103"/>
      <c r="R30" s="109">
        <f t="shared" si="5"/>
        <v>0</v>
      </c>
      <c r="S30" s="110">
        <f t="shared" si="6"/>
        <v>1589.47</v>
      </c>
      <c r="T30" s="110">
        <f t="shared" si="7"/>
        <v>1589.47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302</v>
      </c>
      <c r="C31" s="113" t="s">
        <v>287</v>
      </c>
      <c r="D31" s="88"/>
      <c r="E31" s="89" t="s">
        <v>141</v>
      </c>
      <c r="F31" s="114">
        <v>1</v>
      </c>
      <c r="G31" s="96">
        <v>5802.69</v>
      </c>
      <c r="H31" s="91">
        <f t="shared" si="0"/>
        <v>4001.86</v>
      </c>
      <c r="I31" s="92">
        <f t="shared" si="1"/>
        <v>5802.69</v>
      </c>
      <c r="J31" s="106"/>
      <c r="K31" s="90">
        <f t="shared" si="2"/>
        <v>1</v>
      </c>
      <c r="L31" s="91">
        <f t="shared" si="3"/>
        <v>2901.35</v>
      </c>
      <c r="M31" s="91">
        <f t="shared" si="4"/>
        <v>2901.35</v>
      </c>
      <c r="N31" s="115"/>
      <c r="O31" s="95"/>
      <c r="P31" s="116"/>
      <c r="Q31" s="96"/>
      <c r="R31" s="96">
        <f t="shared" si="5"/>
        <v>0</v>
      </c>
      <c r="S31" s="96">
        <f t="shared" si="6"/>
        <v>2901.34</v>
      </c>
      <c r="T31" s="96">
        <f t="shared" si="7"/>
        <v>2901.34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143</v>
      </c>
      <c r="C32" s="16" t="s">
        <v>241</v>
      </c>
      <c r="D32" s="88"/>
      <c r="E32" s="101" t="s">
        <v>141</v>
      </c>
      <c r="F32" s="102">
        <v>2</v>
      </c>
      <c r="G32" s="103">
        <v>786.41</v>
      </c>
      <c r="H32" s="104">
        <f t="shared" si="0"/>
        <v>542.35</v>
      </c>
      <c r="I32" s="105">
        <f t="shared" si="1"/>
        <v>1572.82</v>
      </c>
      <c r="J32" s="106"/>
      <c r="K32" s="107">
        <f t="shared" si="2"/>
        <v>2</v>
      </c>
      <c r="L32" s="104">
        <f t="shared" si="3"/>
        <v>393.21</v>
      </c>
      <c r="M32" s="104">
        <f t="shared" si="4"/>
        <v>786.42</v>
      </c>
      <c r="N32" s="108"/>
      <c r="O32" s="95"/>
      <c r="P32" s="100"/>
      <c r="Q32" s="103"/>
      <c r="R32" s="109">
        <f t="shared" si="5"/>
        <v>0</v>
      </c>
      <c r="S32" s="110">
        <f t="shared" si="6"/>
        <v>393.2</v>
      </c>
      <c r="T32" s="110">
        <f t="shared" si="7"/>
        <v>786.4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319</v>
      </c>
      <c r="C33" s="113" t="s">
        <v>147</v>
      </c>
      <c r="D33" s="88"/>
      <c r="E33" s="89" t="s">
        <v>141</v>
      </c>
      <c r="F33" s="114">
        <v>1</v>
      </c>
      <c r="G33" s="96">
        <v>8249.3700000000008</v>
      </c>
      <c r="H33" s="91">
        <f t="shared" si="0"/>
        <v>5689.22</v>
      </c>
      <c r="I33" s="92">
        <f t="shared" si="1"/>
        <v>8249.3700000000008</v>
      </c>
      <c r="J33" s="106"/>
      <c r="K33" s="90">
        <f t="shared" si="2"/>
        <v>1</v>
      </c>
      <c r="L33" s="91">
        <f t="shared" si="3"/>
        <v>4124.6899999999996</v>
      </c>
      <c r="M33" s="91">
        <f t="shared" si="4"/>
        <v>4124.6899999999996</v>
      </c>
      <c r="N33" s="115"/>
      <c r="O33" s="95"/>
      <c r="P33" s="116"/>
      <c r="Q33" s="96"/>
      <c r="R33" s="96">
        <f t="shared" si="5"/>
        <v>0</v>
      </c>
      <c r="S33" s="96">
        <f t="shared" si="6"/>
        <v>4124.68</v>
      </c>
      <c r="T33" s="96">
        <f t="shared" si="7"/>
        <v>4124.68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320</v>
      </c>
      <c r="C34" s="16" t="s">
        <v>202</v>
      </c>
      <c r="D34" s="88"/>
      <c r="E34" s="101" t="s">
        <v>141</v>
      </c>
      <c r="F34" s="102">
        <v>6</v>
      </c>
      <c r="G34" s="103">
        <v>1654.95</v>
      </c>
      <c r="H34" s="104">
        <f t="shared" si="0"/>
        <v>1141.3399999999999</v>
      </c>
      <c r="I34" s="105">
        <f t="shared" si="1"/>
        <v>9929.7000000000007</v>
      </c>
      <c r="J34" s="106"/>
      <c r="K34" s="107">
        <f t="shared" si="2"/>
        <v>6</v>
      </c>
      <c r="L34" s="104">
        <f t="shared" si="3"/>
        <v>1158.47</v>
      </c>
      <c r="M34" s="104">
        <f t="shared" si="4"/>
        <v>6950.82</v>
      </c>
      <c r="N34" s="108">
        <v>-0.2</v>
      </c>
      <c r="O34" s="95"/>
      <c r="P34" s="100"/>
      <c r="Q34" s="103"/>
      <c r="R34" s="109">
        <f t="shared" si="5"/>
        <v>0</v>
      </c>
      <c r="S34" s="110">
        <f t="shared" si="6"/>
        <v>496.48</v>
      </c>
      <c r="T34" s="110">
        <f t="shared" si="7"/>
        <v>2978.88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203</v>
      </c>
      <c r="C35" s="113" t="s">
        <v>288</v>
      </c>
      <c r="D35" s="88"/>
      <c r="E35" s="89" t="s">
        <v>141</v>
      </c>
      <c r="F35" s="114">
        <v>1</v>
      </c>
      <c r="G35" s="96">
        <v>61945.72</v>
      </c>
      <c r="H35" s="91">
        <f t="shared" si="0"/>
        <v>42721.19</v>
      </c>
      <c r="I35" s="92">
        <f t="shared" si="1"/>
        <v>61945.72</v>
      </c>
      <c r="J35" s="106"/>
      <c r="K35" s="90">
        <f t="shared" si="2"/>
        <v>1</v>
      </c>
      <c r="L35" s="91">
        <f t="shared" si="3"/>
        <v>34070.15</v>
      </c>
      <c r="M35" s="91">
        <f t="shared" si="4"/>
        <v>34070.15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27875.57</v>
      </c>
      <c r="T35" s="96">
        <f t="shared" si="7"/>
        <v>27875.57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/>
      <c r="C36" s="16" t="s">
        <v>245</v>
      </c>
      <c r="D36" s="88"/>
      <c r="E36" s="101"/>
      <c r="F36" s="102"/>
      <c r="G36" s="103"/>
      <c r="H36" s="104">
        <f t="shared" si="0"/>
        <v>0</v>
      </c>
      <c r="I36" s="105">
        <f t="shared" si="1"/>
        <v>0</v>
      </c>
      <c r="J36" s="106"/>
      <c r="K36" s="107">
        <f t="shared" si="2"/>
        <v>0</v>
      </c>
      <c r="L36" s="104">
        <f t="shared" si="3"/>
        <v>0</v>
      </c>
      <c r="M36" s="104">
        <f t="shared" si="4"/>
        <v>0</v>
      </c>
      <c r="N36" s="108"/>
      <c r="O36" s="95"/>
      <c r="P36" s="100"/>
      <c r="Q36" s="103"/>
      <c r="R36" s="109">
        <f t="shared" si="5"/>
        <v>0</v>
      </c>
      <c r="S36" s="110">
        <f t="shared" si="6"/>
        <v>0</v>
      </c>
      <c r="T36" s="110">
        <f t="shared" si="7"/>
        <v>0</v>
      </c>
      <c r="U36" s="111">
        <f t="shared" si="8"/>
        <v>0</v>
      </c>
      <c r="V36" s="111">
        <f t="shared" si="9"/>
        <v>0</v>
      </c>
      <c r="W36" s="112"/>
    </row>
    <row r="37" spans="2:23" ht="14.25" customHeight="1">
      <c r="B37" s="86" t="s">
        <v>266</v>
      </c>
      <c r="C37" s="113" t="s">
        <v>267</v>
      </c>
      <c r="D37" s="88"/>
      <c r="E37" s="89" t="s">
        <v>141</v>
      </c>
      <c r="F37" s="114">
        <v>1</v>
      </c>
      <c r="G37" s="96">
        <v>236.44</v>
      </c>
      <c r="H37" s="91">
        <f t="shared" si="0"/>
        <v>163.06</v>
      </c>
      <c r="I37" s="92">
        <f t="shared" si="1"/>
        <v>236.44</v>
      </c>
      <c r="J37" s="106"/>
      <c r="K37" s="90">
        <f t="shared" si="2"/>
        <v>1</v>
      </c>
      <c r="L37" s="91">
        <f t="shared" si="3"/>
        <v>130.04</v>
      </c>
      <c r="M37" s="91">
        <f t="shared" si="4"/>
        <v>130.04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106.4</v>
      </c>
      <c r="T37" s="96">
        <f t="shared" si="7"/>
        <v>106.4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268</v>
      </c>
      <c r="C38" s="16" t="s">
        <v>267</v>
      </c>
      <c r="D38" s="88"/>
      <c r="E38" s="101" t="s">
        <v>141</v>
      </c>
      <c r="F38" s="102">
        <v>1</v>
      </c>
      <c r="G38" s="103">
        <v>236.44</v>
      </c>
      <c r="H38" s="104">
        <f t="shared" si="0"/>
        <v>163.06</v>
      </c>
      <c r="I38" s="105">
        <f t="shared" si="1"/>
        <v>236.44</v>
      </c>
      <c r="J38" s="106"/>
      <c r="K38" s="107">
        <f t="shared" si="2"/>
        <v>1</v>
      </c>
      <c r="L38" s="104">
        <f t="shared" si="3"/>
        <v>130.04</v>
      </c>
      <c r="M38" s="104">
        <f t="shared" si="4"/>
        <v>130.04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106.4</v>
      </c>
      <c r="T38" s="110">
        <f t="shared" si="7"/>
        <v>106.4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269</v>
      </c>
      <c r="C39" s="113" t="s">
        <v>270</v>
      </c>
      <c r="D39" s="88"/>
      <c r="E39" s="89" t="s">
        <v>141</v>
      </c>
      <c r="F39" s="114">
        <v>2</v>
      </c>
      <c r="G39" s="96">
        <v>598.84</v>
      </c>
      <c r="H39" s="91">
        <f t="shared" si="0"/>
        <v>412.99</v>
      </c>
      <c r="I39" s="92">
        <f t="shared" si="1"/>
        <v>1197.68</v>
      </c>
      <c r="J39" s="106"/>
      <c r="K39" s="90">
        <f t="shared" si="2"/>
        <v>2</v>
      </c>
      <c r="L39" s="91">
        <f t="shared" si="3"/>
        <v>329.36</v>
      </c>
      <c r="M39" s="91">
        <f t="shared" si="4"/>
        <v>658.72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269.48</v>
      </c>
      <c r="T39" s="96">
        <f t="shared" si="7"/>
        <v>538.96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271</v>
      </c>
      <c r="C40" s="16" t="s">
        <v>272</v>
      </c>
      <c r="D40" s="88"/>
      <c r="E40" s="101" t="s">
        <v>141</v>
      </c>
      <c r="F40" s="102">
        <v>34</v>
      </c>
      <c r="G40" s="103">
        <v>3.54</v>
      </c>
      <c r="H40" s="104">
        <f t="shared" si="0"/>
        <v>2.44</v>
      </c>
      <c r="I40" s="105">
        <f t="shared" si="1"/>
        <v>120.36</v>
      </c>
      <c r="J40" s="106"/>
      <c r="K40" s="107">
        <f t="shared" si="2"/>
        <v>34</v>
      </c>
      <c r="L40" s="104">
        <f t="shared" si="3"/>
        <v>1.95</v>
      </c>
      <c r="M40" s="104">
        <f t="shared" si="4"/>
        <v>66.3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1.59</v>
      </c>
      <c r="T40" s="110">
        <f t="shared" si="7"/>
        <v>54.06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161</v>
      </c>
      <c r="C41" s="113" t="s">
        <v>157</v>
      </c>
      <c r="D41" s="88"/>
      <c r="E41" s="89" t="s">
        <v>141</v>
      </c>
      <c r="F41" s="114">
        <v>34</v>
      </c>
      <c r="G41" s="96">
        <v>4.8499999999999996</v>
      </c>
      <c r="H41" s="91">
        <f t="shared" si="0"/>
        <v>3.34</v>
      </c>
      <c r="I41" s="92">
        <f t="shared" si="1"/>
        <v>164.9</v>
      </c>
      <c r="J41" s="106"/>
      <c r="K41" s="90">
        <f t="shared" si="2"/>
        <v>34</v>
      </c>
      <c r="L41" s="91">
        <f t="shared" si="3"/>
        <v>2.67</v>
      </c>
      <c r="M41" s="91">
        <f t="shared" si="4"/>
        <v>90.78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2.1800000000000002</v>
      </c>
      <c r="T41" s="96">
        <f t="shared" si="7"/>
        <v>74.12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273</v>
      </c>
      <c r="C42" s="16" t="s">
        <v>274</v>
      </c>
      <c r="D42" s="88"/>
      <c r="E42" s="101" t="s">
        <v>141</v>
      </c>
      <c r="F42" s="102">
        <v>34</v>
      </c>
      <c r="G42" s="103">
        <v>3.45</v>
      </c>
      <c r="H42" s="104">
        <f t="shared" si="0"/>
        <v>2.38</v>
      </c>
      <c r="I42" s="105">
        <f t="shared" si="1"/>
        <v>117.3</v>
      </c>
      <c r="J42" s="106"/>
      <c r="K42" s="107">
        <f t="shared" si="2"/>
        <v>34</v>
      </c>
      <c r="L42" s="104">
        <f t="shared" si="3"/>
        <v>1.9</v>
      </c>
      <c r="M42" s="104">
        <f t="shared" si="4"/>
        <v>64.599999999999994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1.55</v>
      </c>
      <c r="T42" s="110">
        <f t="shared" si="7"/>
        <v>52.7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164</v>
      </c>
      <c r="C43" s="113" t="s">
        <v>165</v>
      </c>
      <c r="D43" s="88"/>
      <c r="E43" s="89" t="s">
        <v>141</v>
      </c>
      <c r="F43" s="114">
        <v>2</v>
      </c>
      <c r="G43" s="96">
        <v>7.43</v>
      </c>
      <c r="H43" s="91">
        <f t="shared" si="0"/>
        <v>5.12</v>
      </c>
      <c r="I43" s="92">
        <f t="shared" si="1"/>
        <v>14.86</v>
      </c>
      <c r="J43" s="106"/>
      <c r="K43" s="90">
        <f t="shared" si="2"/>
        <v>2</v>
      </c>
      <c r="L43" s="91">
        <f t="shared" si="3"/>
        <v>4.09</v>
      </c>
      <c r="M43" s="91">
        <f t="shared" si="4"/>
        <v>8.18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3.34</v>
      </c>
      <c r="T43" s="96">
        <f t="shared" si="7"/>
        <v>6.68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275</v>
      </c>
      <c r="C44" s="16" t="s">
        <v>167</v>
      </c>
      <c r="D44" s="88"/>
      <c r="E44" s="101" t="s">
        <v>141</v>
      </c>
      <c r="F44" s="102">
        <v>1</v>
      </c>
      <c r="G44" s="103">
        <v>177.63</v>
      </c>
      <c r="H44" s="104">
        <f t="shared" si="0"/>
        <v>122.5</v>
      </c>
      <c r="I44" s="105">
        <f t="shared" si="1"/>
        <v>177.63</v>
      </c>
      <c r="J44" s="106"/>
      <c r="K44" s="107">
        <f t="shared" si="2"/>
        <v>1</v>
      </c>
      <c r="L44" s="104">
        <f t="shared" si="3"/>
        <v>97.7</v>
      </c>
      <c r="M44" s="104">
        <f t="shared" si="4"/>
        <v>97.7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79.930000000000007</v>
      </c>
      <c r="T44" s="110">
        <f t="shared" si="7"/>
        <v>79.930000000000007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276</v>
      </c>
      <c r="C45" s="113" t="s">
        <v>277</v>
      </c>
      <c r="D45" s="88"/>
      <c r="E45" s="89" t="s">
        <v>141</v>
      </c>
      <c r="F45" s="114">
        <v>1</v>
      </c>
      <c r="G45" s="96">
        <v>2210.29</v>
      </c>
      <c r="H45" s="91">
        <f t="shared" si="0"/>
        <v>1524.34</v>
      </c>
      <c r="I45" s="92">
        <f t="shared" si="1"/>
        <v>2210.29</v>
      </c>
      <c r="J45" s="106"/>
      <c r="K45" s="90">
        <f t="shared" si="2"/>
        <v>1</v>
      </c>
      <c r="L45" s="91">
        <f t="shared" si="3"/>
        <v>1215.6600000000001</v>
      </c>
      <c r="M45" s="91">
        <f t="shared" si="4"/>
        <v>1215.6600000000001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994.63</v>
      </c>
      <c r="T45" s="96">
        <f t="shared" si="7"/>
        <v>994.63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278</v>
      </c>
      <c r="C46" s="16" t="s">
        <v>167</v>
      </c>
      <c r="D46" s="88"/>
      <c r="E46" s="101" t="s">
        <v>141</v>
      </c>
      <c r="F46" s="102">
        <v>1</v>
      </c>
      <c r="G46" s="103">
        <v>13.95</v>
      </c>
      <c r="H46" s="104">
        <f t="shared" si="0"/>
        <v>9.6199999999999992</v>
      </c>
      <c r="I46" s="105">
        <f t="shared" si="1"/>
        <v>13.95</v>
      </c>
      <c r="J46" s="106"/>
      <c r="K46" s="107">
        <f t="shared" si="2"/>
        <v>1</v>
      </c>
      <c r="L46" s="104">
        <f t="shared" si="3"/>
        <v>7.67</v>
      </c>
      <c r="M46" s="104">
        <f t="shared" si="4"/>
        <v>7.67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6.28</v>
      </c>
      <c r="T46" s="110">
        <f t="shared" si="7"/>
        <v>6.28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279</v>
      </c>
      <c r="C47" s="113" t="s">
        <v>172</v>
      </c>
      <c r="D47" s="88"/>
      <c r="E47" s="89" t="s">
        <v>141</v>
      </c>
      <c r="F47" s="114">
        <v>1</v>
      </c>
      <c r="G47" s="96">
        <v>241.28</v>
      </c>
      <c r="H47" s="91">
        <f t="shared" si="0"/>
        <v>166.4</v>
      </c>
      <c r="I47" s="92">
        <f t="shared" si="1"/>
        <v>241.28</v>
      </c>
      <c r="J47" s="106"/>
      <c r="K47" s="90">
        <f t="shared" si="2"/>
        <v>1</v>
      </c>
      <c r="L47" s="91">
        <f t="shared" si="3"/>
        <v>132.69999999999999</v>
      </c>
      <c r="M47" s="91">
        <f t="shared" si="4"/>
        <v>132.69999999999999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108.58</v>
      </c>
      <c r="T47" s="96">
        <f t="shared" si="7"/>
        <v>108.58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 t="s">
        <v>173</v>
      </c>
      <c r="C48" s="16" t="s">
        <v>174</v>
      </c>
      <c r="D48" s="88"/>
      <c r="E48" s="101" t="s">
        <v>141</v>
      </c>
      <c r="F48" s="102">
        <v>1</v>
      </c>
      <c r="G48" s="103">
        <v>24.11</v>
      </c>
      <c r="H48" s="104">
        <f t="shared" si="0"/>
        <v>16.63</v>
      </c>
      <c r="I48" s="105">
        <f t="shared" si="1"/>
        <v>24.11</v>
      </c>
      <c r="J48" s="106"/>
      <c r="K48" s="107">
        <f t="shared" si="2"/>
        <v>1</v>
      </c>
      <c r="L48" s="104">
        <f t="shared" si="3"/>
        <v>13.26</v>
      </c>
      <c r="M48" s="104">
        <f t="shared" si="4"/>
        <v>13.26</v>
      </c>
      <c r="N48" s="108">
        <v>-0.05</v>
      </c>
      <c r="O48" s="95"/>
      <c r="P48" s="100"/>
      <c r="Q48" s="103"/>
      <c r="R48" s="109">
        <f t="shared" si="5"/>
        <v>0</v>
      </c>
      <c r="S48" s="110">
        <f t="shared" si="6"/>
        <v>10.85</v>
      </c>
      <c r="T48" s="110">
        <f t="shared" si="7"/>
        <v>10.85</v>
      </c>
      <c r="U48" s="111">
        <f t="shared" si="8"/>
        <v>0</v>
      </c>
      <c r="V48" s="111">
        <f t="shared" si="9"/>
        <v>1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137</v>
      </c>
      <c r="G50" s="123">
        <f t="shared" si="10"/>
        <v>109729.62999999999</v>
      </c>
      <c r="H50" s="124">
        <f t="shared" si="10"/>
        <v>75675.59</v>
      </c>
      <c r="I50" s="125">
        <f t="shared" si="10"/>
        <v>119837.70999999999</v>
      </c>
      <c r="J50" s="126"/>
      <c r="K50" s="127">
        <f t="shared" ref="K50:M50" si="11">SUM(K19:K49)</f>
        <v>137</v>
      </c>
      <c r="L50" s="124">
        <f t="shared" si="11"/>
        <v>62537.7</v>
      </c>
      <c r="M50" s="125">
        <f t="shared" si="11"/>
        <v>69296.839999999982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47191.93</v>
      </c>
      <c r="T50" s="125">
        <f t="shared" si="12"/>
        <v>50540.869999999995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59" priority="1" stopIfTrue="1">
      <formula>$U$9&gt;100%</formula>
    </cfRule>
    <cfRule type="expression" dxfId="58" priority="2">
      <formula>$U$9&lt;50%</formula>
    </cfRule>
  </conditionalFormatting>
  <conditionalFormatting sqref="V9:V11">
    <cfRule type="expression" dxfId="57" priority="3">
      <formula>$V$9&lt;50%</formula>
    </cfRule>
    <cfRule type="expression" dxfId="56" priority="4">
      <formula>$V$9&gt;50%</formula>
    </cfRule>
  </conditionalFormatting>
  <dataValidations count="4">
    <dataValidation type="list" allowBlank="1" showErrorMessage="1" sqref="E19:E49" xr:uid="{00000000-0002-0000-0C00-000000000000}">
      <formula1>$Z$19:$Z$30</formula1>
    </dataValidation>
    <dataValidation type="list" allowBlank="1" showErrorMessage="1" sqref="I14" xr:uid="{00000000-0002-0000-0C00-000001000000}">
      <formula1>$Y$14:$Y$15</formula1>
    </dataValidation>
    <dataValidation type="list" allowBlank="1" showErrorMessage="1" sqref="J14" xr:uid="{00000000-0002-0000-0C00-000002000000}">
      <formula1>$L$9</formula1>
    </dataValidation>
    <dataValidation type="list" allowBlank="1" showErrorMessage="1" sqref="Q15 G18 L18 Q18" xr:uid="{00000000-0002-0000-0C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321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105950.76000000002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2004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59524.960000000006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46425.800000000017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322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0.43818279359204226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323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46425.799999999996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324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59524.960000000006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325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145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326</v>
      </c>
      <c r="C19" s="87" t="s">
        <v>114</v>
      </c>
      <c r="D19" s="88"/>
      <c r="E19" s="89">
        <v>500</v>
      </c>
      <c r="F19" s="90">
        <v>1</v>
      </c>
      <c r="G19" s="91">
        <v>59.71</v>
      </c>
      <c r="H19" s="91">
        <f t="shared" ref="H19:H49" si="0">ROUND(IF($G$18="USD $", G19*$F$16,G19*$E$16),2)</f>
        <v>41.18</v>
      </c>
      <c r="I19" s="92">
        <f t="shared" ref="I19:I49" si="1">ROUND(IF($I$18=$H$18,F19*H19,F19*G19),2)</f>
        <v>59.71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29.86</v>
      </c>
      <c r="M19" s="91">
        <f t="shared" ref="M19:M49" si="4">ROUND((K19*L19),2)</f>
        <v>29.86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29.85</v>
      </c>
      <c r="T19" s="96">
        <f t="shared" ref="T19:T49" si="7">ROUND(I19-M19,2)</f>
        <v>29.85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327</v>
      </c>
      <c r="C22" s="16" t="s">
        <v>233</v>
      </c>
      <c r="D22" s="88"/>
      <c r="E22" s="101">
        <v>1000</v>
      </c>
      <c r="F22" s="102">
        <v>1</v>
      </c>
      <c r="G22" s="103">
        <v>128.44</v>
      </c>
      <c r="H22" s="104">
        <f t="shared" si="0"/>
        <v>88.58</v>
      </c>
      <c r="I22" s="105">
        <f t="shared" si="1"/>
        <v>128.44</v>
      </c>
      <c r="J22" s="106"/>
      <c r="K22" s="107">
        <f t="shared" si="2"/>
        <v>1</v>
      </c>
      <c r="L22" s="104">
        <f t="shared" si="3"/>
        <v>64.22</v>
      </c>
      <c r="M22" s="104">
        <f t="shared" si="4"/>
        <v>64.22</v>
      </c>
      <c r="N22" s="108"/>
      <c r="O22" s="95"/>
      <c r="P22" s="100"/>
      <c r="Q22" s="103"/>
      <c r="R22" s="109">
        <f t="shared" si="5"/>
        <v>0</v>
      </c>
      <c r="S22" s="110">
        <f t="shared" si="6"/>
        <v>64.22</v>
      </c>
      <c r="T22" s="110">
        <f t="shared" si="7"/>
        <v>64.22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328</v>
      </c>
      <c r="C23" s="113" t="s">
        <v>125</v>
      </c>
      <c r="D23" s="88"/>
      <c r="E23" s="89">
        <v>1000</v>
      </c>
      <c r="F23" s="114">
        <v>1</v>
      </c>
      <c r="G23" s="96">
        <v>83.98</v>
      </c>
      <c r="H23" s="91">
        <f t="shared" si="0"/>
        <v>57.92</v>
      </c>
      <c r="I23" s="92">
        <f t="shared" si="1"/>
        <v>83.98</v>
      </c>
      <c r="J23" s="106"/>
      <c r="K23" s="90">
        <f t="shared" si="2"/>
        <v>1</v>
      </c>
      <c r="L23" s="91">
        <f t="shared" si="3"/>
        <v>41.99</v>
      </c>
      <c r="M23" s="91">
        <f t="shared" si="4"/>
        <v>41.99</v>
      </c>
      <c r="N23" s="115"/>
      <c r="O23" s="95"/>
      <c r="P23" s="116"/>
      <c r="Q23" s="96"/>
      <c r="R23" s="96">
        <f t="shared" si="5"/>
        <v>0</v>
      </c>
      <c r="S23" s="96">
        <f t="shared" si="6"/>
        <v>41.99</v>
      </c>
      <c r="T23" s="96">
        <f t="shared" si="7"/>
        <v>41.99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259</v>
      </c>
      <c r="C27" s="113" t="s">
        <v>135</v>
      </c>
      <c r="D27" s="88"/>
      <c r="E27" s="89">
        <v>2000</v>
      </c>
      <c r="F27" s="114">
        <v>1</v>
      </c>
      <c r="G27" s="96">
        <v>62.05</v>
      </c>
      <c r="H27" s="91">
        <f t="shared" si="0"/>
        <v>42.79</v>
      </c>
      <c r="I27" s="92">
        <f t="shared" si="1"/>
        <v>62.05</v>
      </c>
      <c r="J27" s="106"/>
      <c r="K27" s="90">
        <f t="shared" si="2"/>
        <v>1</v>
      </c>
      <c r="L27" s="91">
        <f t="shared" si="3"/>
        <v>40.33</v>
      </c>
      <c r="M27" s="91">
        <f t="shared" si="4"/>
        <v>40.33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21.72</v>
      </c>
      <c r="T27" s="96">
        <f t="shared" si="7"/>
        <v>21.72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86" t="s">
        <v>329</v>
      </c>
      <c r="C28" s="113" t="s">
        <v>287</v>
      </c>
      <c r="D28" s="88"/>
      <c r="E28" s="101" t="s">
        <v>141</v>
      </c>
      <c r="F28" s="102">
        <v>1</v>
      </c>
      <c r="G28" s="103">
        <v>7927.45</v>
      </c>
      <c r="H28" s="104">
        <f t="shared" si="0"/>
        <v>5467.21</v>
      </c>
      <c r="I28" s="105">
        <f t="shared" si="1"/>
        <v>7927.45</v>
      </c>
      <c r="J28" s="106"/>
      <c r="K28" s="107">
        <f t="shared" si="2"/>
        <v>1</v>
      </c>
      <c r="L28" s="104">
        <f t="shared" si="3"/>
        <v>3963.73</v>
      </c>
      <c r="M28" s="104">
        <f t="shared" si="4"/>
        <v>3963.73</v>
      </c>
      <c r="N28" s="108"/>
      <c r="O28" s="95"/>
      <c r="P28" s="100"/>
      <c r="Q28" s="103"/>
      <c r="R28" s="109">
        <f t="shared" si="5"/>
        <v>0</v>
      </c>
      <c r="S28" s="110">
        <f t="shared" si="6"/>
        <v>3963.72</v>
      </c>
      <c r="T28" s="110">
        <f t="shared" si="7"/>
        <v>3963.72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100" t="s">
        <v>143</v>
      </c>
      <c r="C29" s="16" t="s">
        <v>241</v>
      </c>
      <c r="D29" s="88"/>
      <c r="E29" s="89" t="s">
        <v>141</v>
      </c>
      <c r="F29" s="114">
        <v>2</v>
      </c>
      <c r="G29" s="96">
        <v>786.41</v>
      </c>
      <c r="H29" s="91">
        <f t="shared" si="0"/>
        <v>542.35</v>
      </c>
      <c r="I29" s="92">
        <f t="shared" si="1"/>
        <v>1572.82</v>
      </c>
      <c r="J29" s="106"/>
      <c r="K29" s="90">
        <f t="shared" si="2"/>
        <v>2</v>
      </c>
      <c r="L29" s="91">
        <f t="shared" si="3"/>
        <v>393.21</v>
      </c>
      <c r="M29" s="91">
        <f t="shared" si="4"/>
        <v>786.42</v>
      </c>
      <c r="N29" s="115"/>
      <c r="O29" s="95"/>
      <c r="P29" s="116"/>
      <c r="Q29" s="96"/>
      <c r="R29" s="96">
        <f t="shared" si="5"/>
        <v>0</v>
      </c>
      <c r="S29" s="96">
        <f t="shared" si="6"/>
        <v>393.2</v>
      </c>
      <c r="T29" s="96">
        <f t="shared" si="7"/>
        <v>786.4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86" t="s">
        <v>330</v>
      </c>
      <c r="C30" s="113" t="s">
        <v>147</v>
      </c>
      <c r="D30" s="88"/>
      <c r="E30" s="101" t="s">
        <v>141</v>
      </c>
      <c r="F30" s="102">
        <v>1</v>
      </c>
      <c r="G30" s="103">
        <v>6385.97</v>
      </c>
      <c r="H30" s="104">
        <f t="shared" si="0"/>
        <v>4404.12</v>
      </c>
      <c r="I30" s="105">
        <f t="shared" si="1"/>
        <v>6385.97</v>
      </c>
      <c r="J30" s="106"/>
      <c r="K30" s="107">
        <f t="shared" si="2"/>
        <v>1</v>
      </c>
      <c r="L30" s="104">
        <f t="shared" si="3"/>
        <v>3192.99</v>
      </c>
      <c r="M30" s="104">
        <f t="shared" si="4"/>
        <v>3192.99</v>
      </c>
      <c r="N30" s="108"/>
      <c r="O30" s="95"/>
      <c r="P30" s="100"/>
      <c r="Q30" s="103"/>
      <c r="R30" s="109">
        <f t="shared" si="5"/>
        <v>0</v>
      </c>
      <c r="S30" s="110">
        <f t="shared" si="6"/>
        <v>3192.98</v>
      </c>
      <c r="T30" s="110">
        <f t="shared" si="7"/>
        <v>3192.98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100" t="s">
        <v>331</v>
      </c>
      <c r="C31" s="16" t="s">
        <v>202</v>
      </c>
      <c r="D31" s="88"/>
      <c r="E31" s="89" t="s">
        <v>141</v>
      </c>
      <c r="F31" s="114">
        <v>6</v>
      </c>
      <c r="G31" s="96">
        <v>2250.92</v>
      </c>
      <c r="H31" s="91">
        <f t="shared" si="0"/>
        <v>1552.36</v>
      </c>
      <c r="I31" s="92">
        <f t="shared" si="1"/>
        <v>13505.52</v>
      </c>
      <c r="J31" s="106"/>
      <c r="K31" s="90">
        <f t="shared" si="2"/>
        <v>6</v>
      </c>
      <c r="L31" s="91">
        <f t="shared" si="3"/>
        <v>1575.64</v>
      </c>
      <c r="M31" s="91">
        <f t="shared" si="4"/>
        <v>9453.84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675.28</v>
      </c>
      <c r="T31" s="96">
        <f t="shared" si="7"/>
        <v>4051.68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86" t="s">
        <v>203</v>
      </c>
      <c r="C32" s="113" t="s">
        <v>332</v>
      </c>
      <c r="D32" s="88"/>
      <c r="E32" s="101" t="s">
        <v>141</v>
      </c>
      <c r="F32" s="102">
        <v>1</v>
      </c>
      <c r="G32" s="103">
        <v>65466.7</v>
      </c>
      <c r="H32" s="104">
        <f t="shared" si="0"/>
        <v>45149.45</v>
      </c>
      <c r="I32" s="105">
        <f t="shared" si="1"/>
        <v>65466.7</v>
      </c>
      <c r="J32" s="106"/>
      <c r="K32" s="107">
        <f t="shared" si="2"/>
        <v>1</v>
      </c>
      <c r="L32" s="104">
        <f t="shared" si="3"/>
        <v>36006.69</v>
      </c>
      <c r="M32" s="104">
        <f t="shared" si="4"/>
        <v>36006.69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29460.01</v>
      </c>
      <c r="T32" s="110">
        <f t="shared" si="7"/>
        <v>29460.01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"/>
      <c r="C33" s="8" t="s">
        <v>245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8" t="s">
        <v>333</v>
      </c>
      <c r="C34" s="8" t="s">
        <v>267</v>
      </c>
      <c r="D34" s="88"/>
      <c r="E34" s="101" t="s">
        <v>141</v>
      </c>
      <c r="F34" s="102">
        <v>1</v>
      </c>
      <c r="G34" s="103">
        <v>274.3</v>
      </c>
      <c r="H34" s="104">
        <f t="shared" si="0"/>
        <v>189.17</v>
      </c>
      <c r="I34" s="105">
        <f t="shared" si="1"/>
        <v>274.3</v>
      </c>
      <c r="J34" s="106"/>
      <c r="K34" s="107">
        <f t="shared" si="2"/>
        <v>1</v>
      </c>
      <c r="L34" s="104">
        <f t="shared" si="3"/>
        <v>150.87</v>
      </c>
      <c r="M34" s="104">
        <f t="shared" si="4"/>
        <v>150.87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123.43</v>
      </c>
      <c r="T34" s="110">
        <f t="shared" si="7"/>
        <v>123.43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" t="s">
        <v>334</v>
      </c>
      <c r="C35" s="8" t="s">
        <v>267</v>
      </c>
      <c r="D35" s="88"/>
      <c r="E35" s="89" t="s">
        <v>141</v>
      </c>
      <c r="F35" s="114">
        <v>1</v>
      </c>
      <c r="G35" s="96">
        <v>274.3</v>
      </c>
      <c r="H35" s="91">
        <f t="shared" si="0"/>
        <v>189.17</v>
      </c>
      <c r="I35" s="92">
        <f t="shared" si="1"/>
        <v>274.3</v>
      </c>
      <c r="J35" s="106"/>
      <c r="K35" s="90">
        <f t="shared" si="2"/>
        <v>1</v>
      </c>
      <c r="L35" s="91">
        <f t="shared" si="3"/>
        <v>150.87</v>
      </c>
      <c r="M35" s="91">
        <f t="shared" si="4"/>
        <v>150.87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123.43</v>
      </c>
      <c r="T35" s="96">
        <f t="shared" si="7"/>
        <v>123.43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335</v>
      </c>
      <c r="C36" s="16" t="s">
        <v>270</v>
      </c>
      <c r="D36" s="88"/>
      <c r="E36" s="101" t="s">
        <v>141</v>
      </c>
      <c r="F36" s="102">
        <v>3</v>
      </c>
      <c r="G36" s="103">
        <v>424.63</v>
      </c>
      <c r="H36" s="104">
        <f t="shared" si="0"/>
        <v>292.85000000000002</v>
      </c>
      <c r="I36" s="105">
        <f t="shared" si="1"/>
        <v>1273.8900000000001</v>
      </c>
      <c r="J36" s="106"/>
      <c r="K36" s="107">
        <f t="shared" si="2"/>
        <v>3</v>
      </c>
      <c r="L36" s="104">
        <f t="shared" si="3"/>
        <v>233.55</v>
      </c>
      <c r="M36" s="104">
        <f t="shared" si="4"/>
        <v>700.65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191.08</v>
      </c>
      <c r="T36" s="110">
        <f t="shared" si="7"/>
        <v>573.24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271</v>
      </c>
      <c r="C37" s="113" t="s">
        <v>272</v>
      </c>
      <c r="D37" s="88"/>
      <c r="E37" s="89" t="s">
        <v>141</v>
      </c>
      <c r="F37" s="114">
        <v>33</v>
      </c>
      <c r="G37" s="96">
        <v>3.54</v>
      </c>
      <c r="H37" s="91">
        <f t="shared" si="0"/>
        <v>2.44</v>
      </c>
      <c r="I37" s="92">
        <f t="shared" si="1"/>
        <v>116.82</v>
      </c>
      <c r="J37" s="106"/>
      <c r="K37" s="90">
        <f t="shared" si="2"/>
        <v>33</v>
      </c>
      <c r="L37" s="91">
        <f t="shared" si="3"/>
        <v>1.95</v>
      </c>
      <c r="M37" s="91">
        <f t="shared" si="4"/>
        <v>64.349999999999994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1.59</v>
      </c>
      <c r="T37" s="96">
        <f t="shared" si="7"/>
        <v>52.47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161</v>
      </c>
      <c r="C38" s="16" t="s">
        <v>157</v>
      </c>
      <c r="D38" s="88"/>
      <c r="E38" s="101" t="s">
        <v>141</v>
      </c>
      <c r="F38" s="102">
        <v>33</v>
      </c>
      <c r="G38" s="103">
        <v>4.8499999999999996</v>
      </c>
      <c r="H38" s="104">
        <f t="shared" si="0"/>
        <v>3.34</v>
      </c>
      <c r="I38" s="105">
        <f t="shared" si="1"/>
        <v>160.05000000000001</v>
      </c>
      <c r="J38" s="106"/>
      <c r="K38" s="107">
        <f t="shared" si="2"/>
        <v>33</v>
      </c>
      <c r="L38" s="104">
        <f t="shared" si="3"/>
        <v>2.67</v>
      </c>
      <c r="M38" s="104">
        <f t="shared" si="4"/>
        <v>88.11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2.1800000000000002</v>
      </c>
      <c r="T38" s="110">
        <f t="shared" si="7"/>
        <v>71.94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273</v>
      </c>
      <c r="C39" s="113" t="s">
        <v>274</v>
      </c>
      <c r="D39" s="88"/>
      <c r="E39" s="89" t="s">
        <v>141</v>
      </c>
      <c r="F39" s="114">
        <v>33</v>
      </c>
      <c r="G39" s="96">
        <v>3.45</v>
      </c>
      <c r="H39" s="91">
        <f t="shared" si="0"/>
        <v>2.38</v>
      </c>
      <c r="I39" s="92">
        <f t="shared" si="1"/>
        <v>113.85</v>
      </c>
      <c r="J39" s="106"/>
      <c r="K39" s="90">
        <f t="shared" si="2"/>
        <v>33</v>
      </c>
      <c r="L39" s="91">
        <f t="shared" si="3"/>
        <v>1.9</v>
      </c>
      <c r="M39" s="91">
        <f t="shared" si="4"/>
        <v>62.7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1.55</v>
      </c>
      <c r="T39" s="96">
        <f t="shared" si="7"/>
        <v>51.15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164</v>
      </c>
      <c r="C40" s="16" t="s">
        <v>165</v>
      </c>
      <c r="D40" s="88"/>
      <c r="E40" s="101" t="s">
        <v>141</v>
      </c>
      <c r="F40" s="102">
        <v>6</v>
      </c>
      <c r="G40" s="103">
        <v>7.43</v>
      </c>
      <c r="H40" s="104">
        <f t="shared" si="0"/>
        <v>5.12</v>
      </c>
      <c r="I40" s="105">
        <f t="shared" si="1"/>
        <v>44.58</v>
      </c>
      <c r="J40" s="106"/>
      <c r="K40" s="107">
        <f t="shared" si="2"/>
        <v>6</v>
      </c>
      <c r="L40" s="104">
        <f t="shared" si="3"/>
        <v>4.09</v>
      </c>
      <c r="M40" s="104">
        <f t="shared" si="4"/>
        <v>24.54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3.34</v>
      </c>
      <c r="T40" s="110">
        <f t="shared" si="7"/>
        <v>20.04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275</v>
      </c>
      <c r="C41" s="113" t="s">
        <v>167</v>
      </c>
      <c r="D41" s="88"/>
      <c r="E41" s="89" t="s">
        <v>141</v>
      </c>
      <c r="F41" s="114">
        <v>3</v>
      </c>
      <c r="G41" s="96">
        <v>177.63</v>
      </c>
      <c r="H41" s="91">
        <f t="shared" si="0"/>
        <v>122.5</v>
      </c>
      <c r="I41" s="92">
        <f t="shared" si="1"/>
        <v>532.89</v>
      </c>
      <c r="J41" s="106"/>
      <c r="K41" s="90">
        <f t="shared" si="2"/>
        <v>3</v>
      </c>
      <c r="L41" s="91">
        <f t="shared" si="3"/>
        <v>97.7</v>
      </c>
      <c r="M41" s="91">
        <f t="shared" si="4"/>
        <v>293.10000000000002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79.930000000000007</v>
      </c>
      <c r="T41" s="96">
        <f t="shared" si="7"/>
        <v>239.79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276</v>
      </c>
      <c r="C42" s="16" t="s">
        <v>277</v>
      </c>
      <c r="D42" s="88"/>
      <c r="E42" s="101" t="s">
        <v>141</v>
      </c>
      <c r="F42" s="102">
        <v>3</v>
      </c>
      <c r="G42" s="103">
        <v>2210.29</v>
      </c>
      <c r="H42" s="104">
        <f t="shared" si="0"/>
        <v>1524.34</v>
      </c>
      <c r="I42" s="105">
        <f t="shared" si="1"/>
        <v>6630.87</v>
      </c>
      <c r="J42" s="106"/>
      <c r="K42" s="107">
        <f t="shared" si="2"/>
        <v>3</v>
      </c>
      <c r="L42" s="104">
        <f t="shared" si="3"/>
        <v>1215.6600000000001</v>
      </c>
      <c r="M42" s="104">
        <f t="shared" si="4"/>
        <v>3646.98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994.63</v>
      </c>
      <c r="T42" s="110">
        <f t="shared" si="7"/>
        <v>2983.89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278</v>
      </c>
      <c r="C43" s="113" t="s">
        <v>167</v>
      </c>
      <c r="D43" s="88"/>
      <c r="E43" s="89" t="s">
        <v>141</v>
      </c>
      <c r="F43" s="114">
        <v>3</v>
      </c>
      <c r="G43" s="96">
        <v>13.95</v>
      </c>
      <c r="H43" s="91">
        <f t="shared" si="0"/>
        <v>9.6199999999999992</v>
      </c>
      <c r="I43" s="92">
        <f t="shared" si="1"/>
        <v>41.85</v>
      </c>
      <c r="J43" s="106"/>
      <c r="K43" s="90">
        <f t="shared" si="2"/>
        <v>3</v>
      </c>
      <c r="L43" s="91">
        <f t="shared" si="3"/>
        <v>7.67</v>
      </c>
      <c r="M43" s="91">
        <f t="shared" si="4"/>
        <v>23.01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6.28</v>
      </c>
      <c r="T43" s="96">
        <f t="shared" si="7"/>
        <v>18.84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279</v>
      </c>
      <c r="C44" s="16" t="s">
        <v>172</v>
      </c>
      <c r="D44" s="88"/>
      <c r="E44" s="101" t="s">
        <v>141</v>
      </c>
      <c r="F44" s="102">
        <v>3</v>
      </c>
      <c r="G44" s="103">
        <v>241.28</v>
      </c>
      <c r="H44" s="104">
        <f t="shared" si="0"/>
        <v>166.4</v>
      </c>
      <c r="I44" s="105">
        <f t="shared" si="1"/>
        <v>723.84</v>
      </c>
      <c r="J44" s="106"/>
      <c r="K44" s="107">
        <f t="shared" si="2"/>
        <v>3</v>
      </c>
      <c r="L44" s="104">
        <f t="shared" si="3"/>
        <v>132.69999999999999</v>
      </c>
      <c r="M44" s="104">
        <f t="shared" si="4"/>
        <v>398.1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108.58</v>
      </c>
      <c r="T44" s="110">
        <f t="shared" si="7"/>
        <v>325.74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173</v>
      </c>
      <c r="C45" s="113" t="s">
        <v>174</v>
      </c>
      <c r="D45" s="88"/>
      <c r="E45" s="89" t="s">
        <v>141</v>
      </c>
      <c r="F45" s="114">
        <v>3</v>
      </c>
      <c r="G45" s="96">
        <v>24.11</v>
      </c>
      <c r="H45" s="91">
        <f t="shared" si="0"/>
        <v>16.63</v>
      </c>
      <c r="I45" s="92">
        <f t="shared" si="1"/>
        <v>72.33</v>
      </c>
      <c r="J45" s="106"/>
      <c r="K45" s="90">
        <f t="shared" si="2"/>
        <v>3</v>
      </c>
      <c r="L45" s="91">
        <f t="shared" si="3"/>
        <v>13.26</v>
      </c>
      <c r="M45" s="91">
        <f t="shared" si="4"/>
        <v>39.78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10.85</v>
      </c>
      <c r="T45" s="96">
        <f t="shared" si="7"/>
        <v>32.549999999999997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/>
      <c r="C46" s="16"/>
      <c r="D46" s="88"/>
      <c r="E46" s="101" t="s">
        <v>141</v>
      </c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 t="s">
        <v>141</v>
      </c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 t="s">
        <v>141</v>
      </c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145</v>
      </c>
      <c r="G50" s="123">
        <f t="shared" si="10"/>
        <v>87309.939999999988</v>
      </c>
      <c r="H50" s="124">
        <f t="shared" si="10"/>
        <v>60213.739999999991</v>
      </c>
      <c r="I50" s="125">
        <f t="shared" si="10"/>
        <v>105950.76000000002</v>
      </c>
      <c r="J50" s="126"/>
      <c r="K50" s="127">
        <f t="shared" ref="K50:M50" si="11">SUM(K19:K49)</f>
        <v>145</v>
      </c>
      <c r="L50" s="124">
        <f t="shared" si="11"/>
        <v>47623.380000000005</v>
      </c>
      <c r="M50" s="125">
        <f t="shared" si="11"/>
        <v>59524.960000000006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39686.559999999998</v>
      </c>
      <c r="T50" s="125">
        <f t="shared" si="12"/>
        <v>46425.799999999996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55" priority="1" stopIfTrue="1">
      <formula>$U$9&gt;100%</formula>
    </cfRule>
    <cfRule type="expression" dxfId="54" priority="2">
      <formula>$U$9&lt;50%</formula>
    </cfRule>
  </conditionalFormatting>
  <conditionalFormatting sqref="V9:V11">
    <cfRule type="expression" dxfId="53" priority="3">
      <formula>$V$9&lt;50%</formula>
    </cfRule>
    <cfRule type="expression" dxfId="52" priority="4">
      <formula>$V$9&gt;50%</formula>
    </cfRule>
  </conditionalFormatting>
  <dataValidations count="4">
    <dataValidation type="list" allowBlank="1" showErrorMessage="1" sqref="E19:E49" xr:uid="{00000000-0002-0000-0D00-000000000000}">
      <formula1>$Z$19:$Z$30</formula1>
    </dataValidation>
    <dataValidation type="list" allowBlank="1" showErrorMessage="1" sqref="I14" xr:uid="{00000000-0002-0000-0D00-000001000000}">
      <formula1>$Y$14:$Y$15</formula1>
    </dataValidation>
    <dataValidation type="list" allowBlank="1" showErrorMessage="1" sqref="J14" xr:uid="{00000000-0002-0000-0D00-000002000000}">
      <formula1>$L$9</formula1>
    </dataValidation>
    <dataValidation type="list" allowBlank="1" showErrorMessage="1" sqref="Q15 G18 L18 Q18" xr:uid="{00000000-0002-0000-0D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336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105950.76000000002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2004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59524.960000000006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46425.800000000017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322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0.43818279359204226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337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46425.799999999996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338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59524.960000000006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325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145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326</v>
      </c>
      <c r="C19" s="87" t="s">
        <v>114</v>
      </c>
      <c r="D19" s="88"/>
      <c r="E19" s="89">
        <v>500</v>
      </c>
      <c r="F19" s="90">
        <v>1</v>
      </c>
      <c r="G19" s="91">
        <v>59.71</v>
      </c>
      <c r="H19" s="91">
        <f t="shared" ref="H19:H49" si="0">ROUND(IF($G$18="USD $", G19*$F$16,G19*$E$16),2)</f>
        <v>41.18</v>
      </c>
      <c r="I19" s="92">
        <f t="shared" ref="I19:I49" si="1">ROUND(IF($I$18=$H$18,F19*H19,F19*G19),2)</f>
        <v>59.71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29.86</v>
      </c>
      <c r="M19" s="91">
        <f t="shared" ref="M19:M49" si="4">ROUND((K19*L19),2)</f>
        <v>29.86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29.85</v>
      </c>
      <c r="T19" s="96">
        <f t="shared" ref="T19:T49" si="7">ROUND(I19-M19,2)</f>
        <v>29.85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327</v>
      </c>
      <c r="C22" s="16" t="s">
        <v>233</v>
      </c>
      <c r="D22" s="88"/>
      <c r="E22" s="101">
        <v>1000</v>
      </c>
      <c r="F22" s="102">
        <v>1</v>
      </c>
      <c r="G22" s="103">
        <v>128.44</v>
      </c>
      <c r="H22" s="104">
        <f t="shared" si="0"/>
        <v>88.58</v>
      </c>
      <c r="I22" s="105">
        <f t="shared" si="1"/>
        <v>128.44</v>
      </c>
      <c r="J22" s="106"/>
      <c r="K22" s="107">
        <f t="shared" si="2"/>
        <v>1</v>
      </c>
      <c r="L22" s="104">
        <f t="shared" si="3"/>
        <v>64.22</v>
      </c>
      <c r="M22" s="104">
        <f t="shared" si="4"/>
        <v>64.22</v>
      </c>
      <c r="N22" s="108"/>
      <c r="O22" s="95"/>
      <c r="P22" s="100"/>
      <c r="Q22" s="103"/>
      <c r="R22" s="109">
        <f t="shared" si="5"/>
        <v>0</v>
      </c>
      <c r="S22" s="110">
        <f t="shared" si="6"/>
        <v>64.22</v>
      </c>
      <c r="T22" s="110">
        <f t="shared" si="7"/>
        <v>64.22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328</v>
      </c>
      <c r="C23" s="113" t="s">
        <v>125</v>
      </c>
      <c r="D23" s="88"/>
      <c r="E23" s="89">
        <v>1000</v>
      </c>
      <c r="F23" s="114">
        <v>1</v>
      </c>
      <c r="G23" s="96">
        <v>83.98</v>
      </c>
      <c r="H23" s="91">
        <f t="shared" si="0"/>
        <v>57.92</v>
      </c>
      <c r="I23" s="92">
        <f t="shared" si="1"/>
        <v>83.98</v>
      </c>
      <c r="J23" s="106"/>
      <c r="K23" s="90">
        <f t="shared" si="2"/>
        <v>1</v>
      </c>
      <c r="L23" s="91">
        <f t="shared" si="3"/>
        <v>41.99</v>
      </c>
      <c r="M23" s="91">
        <f t="shared" si="4"/>
        <v>41.99</v>
      </c>
      <c r="N23" s="115"/>
      <c r="O23" s="95"/>
      <c r="P23" s="116"/>
      <c r="Q23" s="96"/>
      <c r="R23" s="96">
        <f t="shared" si="5"/>
        <v>0</v>
      </c>
      <c r="S23" s="96">
        <f t="shared" si="6"/>
        <v>41.99</v>
      </c>
      <c r="T23" s="96">
        <f t="shared" si="7"/>
        <v>41.99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259</v>
      </c>
      <c r="C27" s="113" t="s">
        <v>135</v>
      </c>
      <c r="D27" s="88"/>
      <c r="E27" s="89">
        <v>2000</v>
      </c>
      <c r="F27" s="114">
        <v>1</v>
      </c>
      <c r="G27" s="96">
        <v>62.05</v>
      </c>
      <c r="H27" s="91">
        <f t="shared" si="0"/>
        <v>42.79</v>
      </c>
      <c r="I27" s="92">
        <f t="shared" si="1"/>
        <v>62.05</v>
      </c>
      <c r="J27" s="106"/>
      <c r="K27" s="90">
        <f t="shared" si="2"/>
        <v>1</v>
      </c>
      <c r="L27" s="91">
        <f t="shared" si="3"/>
        <v>40.33</v>
      </c>
      <c r="M27" s="91">
        <f t="shared" si="4"/>
        <v>40.33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21.72</v>
      </c>
      <c r="T27" s="96">
        <f t="shared" si="7"/>
        <v>21.72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329</v>
      </c>
      <c r="C28" s="16" t="s">
        <v>287</v>
      </c>
      <c r="D28" s="88"/>
      <c r="E28" s="101" t="s">
        <v>141</v>
      </c>
      <c r="F28" s="102">
        <v>1</v>
      </c>
      <c r="G28" s="103">
        <v>7927.45</v>
      </c>
      <c r="H28" s="104">
        <f t="shared" si="0"/>
        <v>5467.21</v>
      </c>
      <c r="I28" s="105">
        <f t="shared" si="1"/>
        <v>7927.45</v>
      </c>
      <c r="J28" s="106"/>
      <c r="K28" s="107">
        <f t="shared" si="2"/>
        <v>1</v>
      </c>
      <c r="L28" s="104">
        <f t="shared" si="3"/>
        <v>3963.73</v>
      </c>
      <c r="M28" s="104">
        <f t="shared" si="4"/>
        <v>3963.73</v>
      </c>
      <c r="N28" s="108"/>
      <c r="O28" s="95"/>
      <c r="P28" s="100"/>
      <c r="Q28" s="103"/>
      <c r="R28" s="109">
        <f t="shared" si="5"/>
        <v>0</v>
      </c>
      <c r="S28" s="110">
        <f t="shared" si="6"/>
        <v>3963.72</v>
      </c>
      <c r="T28" s="110">
        <f t="shared" si="7"/>
        <v>3963.72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143</v>
      </c>
      <c r="C29" s="113" t="s">
        <v>241</v>
      </c>
      <c r="D29" s="88"/>
      <c r="E29" s="89" t="s">
        <v>141</v>
      </c>
      <c r="F29" s="114">
        <v>2</v>
      </c>
      <c r="G29" s="96">
        <v>786.41</v>
      </c>
      <c r="H29" s="91">
        <f t="shared" si="0"/>
        <v>542.35</v>
      </c>
      <c r="I29" s="92">
        <f t="shared" si="1"/>
        <v>1572.82</v>
      </c>
      <c r="J29" s="106"/>
      <c r="K29" s="90">
        <f t="shared" si="2"/>
        <v>2</v>
      </c>
      <c r="L29" s="91">
        <f t="shared" si="3"/>
        <v>393.21</v>
      </c>
      <c r="M29" s="91">
        <f t="shared" si="4"/>
        <v>786.42</v>
      </c>
      <c r="N29" s="115"/>
      <c r="O29" s="95"/>
      <c r="P29" s="116"/>
      <c r="Q29" s="96"/>
      <c r="R29" s="96">
        <f t="shared" si="5"/>
        <v>0</v>
      </c>
      <c r="S29" s="96">
        <f t="shared" si="6"/>
        <v>393.2</v>
      </c>
      <c r="T29" s="96">
        <f t="shared" si="7"/>
        <v>786.4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330</v>
      </c>
      <c r="C30" s="16" t="s">
        <v>147</v>
      </c>
      <c r="D30" s="88"/>
      <c r="E30" s="101" t="s">
        <v>141</v>
      </c>
      <c r="F30" s="102">
        <v>1</v>
      </c>
      <c r="G30" s="103">
        <v>6385.97</v>
      </c>
      <c r="H30" s="104">
        <f t="shared" si="0"/>
        <v>4404.12</v>
      </c>
      <c r="I30" s="105">
        <f t="shared" si="1"/>
        <v>6385.97</v>
      </c>
      <c r="J30" s="106"/>
      <c r="K30" s="107">
        <f t="shared" si="2"/>
        <v>1</v>
      </c>
      <c r="L30" s="104">
        <f t="shared" si="3"/>
        <v>3192.99</v>
      </c>
      <c r="M30" s="104">
        <f t="shared" si="4"/>
        <v>3192.99</v>
      </c>
      <c r="N30" s="108"/>
      <c r="O30" s="95"/>
      <c r="P30" s="100"/>
      <c r="Q30" s="103"/>
      <c r="R30" s="109">
        <f t="shared" si="5"/>
        <v>0</v>
      </c>
      <c r="S30" s="110">
        <f t="shared" si="6"/>
        <v>3192.98</v>
      </c>
      <c r="T30" s="110">
        <f t="shared" si="7"/>
        <v>3192.98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331</v>
      </c>
      <c r="C31" s="113" t="s">
        <v>202</v>
      </c>
      <c r="D31" s="88"/>
      <c r="E31" s="89" t="s">
        <v>141</v>
      </c>
      <c r="F31" s="114">
        <v>6</v>
      </c>
      <c r="G31" s="96">
        <v>2250.92</v>
      </c>
      <c r="H31" s="91">
        <f t="shared" si="0"/>
        <v>1552.36</v>
      </c>
      <c r="I31" s="92">
        <f t="shared" si="1"/>
        <v>13505.52</v>
      </c>
      <c r="J31" s="106"/>
      <c r="K31" s="90">
        <f t="shared" si="2"/>
        <v>6</v>
      </c>
      <c r="L31" s="91">
        <f t="shared" si="3"/>
        <v>1575.64</v>
      </c>
      <c r="M31" s="91">
        <f t="shared" si="4"/>
        <v>9453.84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675.28</v>
      </c>
      <c r="T31" s="96">
        <f t="shared" si="7"/>
        <v>4051.68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203</v>
      </c>
      <c r="C32" s="16" t="s">
        <v>339</v>
      </c>
      <c r="D32" s="88"/>
      <c r="E32" s="101" t="s">
        <v>141</v>
      </c>
      <c r="F32" s="102">
        <v>1</v>
      </c>
      <c r="G32" s="103">
        <v>65466.7</v>
      </c>
      <c r="H32" s="104">
        <f t="shared" si="0"/>
        <v>45149.45</v>
      </c>
      <c r="I32" s="105">
        <f t="shared" si="1"/>
        <v>65466.7</v>
      </c>
      <c r="J32" s="106"/>
      <c r="K32" s="107">
        <f t="shared" si="2"/>
        <v>1</v>
      </c>
      <c r="L32" s="104">
        <f t="shared" si="3"/>
        <v>36006.69</v>
      </c>
      <c r="M32" s="104">
        <f t="shared" si="4"/>
        <v>36006.69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29460.01</v>
      </c>
      <c r="T32" s="110">
        <f t="shared" si="7"/>
        <v>29460.01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/>
      <c r="C33" s="113" t="s">
        <v>245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100" t="s">
        <v>333</v>
      </c>
      <c r="C34" s="16" t="s">
        <v>267</v>
      </c>
      <c r="D34" s="88"/>
      <c r="E34" s="101" t="s">
        <v>141</v>
      </c>
      <c r="F34" s="102">
        <v>1</v>
      </c>
      <c r="G34" s="103">
        <v>274.3</v>
      </c>
      <c r="H34" s="104">
        <f t="shared" si="0"/>
        <v>189.17</v>
      </c>
      <c r="I34" s="105">
        <f t="shared" si="1"/>
        <v>274.3</v>
      </c>
      <c r="J34" s="106"/>
      <c r="K34" s="107">
        <f t="shared" si="2"/>
        <v>1</v>
      </c>
      <c r="L34" s="104">
        <f t="shared" si="3"/>
        <v>150.87</v>
      </c>
      <c r="M34" s="104">
        <f t="shared" si="4"/>
        <v>150.87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123.43</v>
      </c>
      <c r="T34" s="110">
        <f t="shared" si="7"/>
        <v>123.43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334</v>
      </c>
      <c r="C35" s="113" t="s">
        <v>267</v>
      </c>
      <c r="D35" s="88"/>
      <c r="E35" s="89" t="s">
        <v>141</v>
      </c>
      <c r="F35" s="114">
        <v>1</v>
      </c>
      <c r="G35" s="96">
        <v>274.3</v>
      </c>
      <c r="H35" s="91">
        <f t="shared" si="0"/>
        <v>189.17</v>
      </c>
      <c r="I35" s="92">
        <f t="shared" si="1"/>
        <v>274.3</v>
      </c>
      <c r="J35" s="106"/>
      <c r="K35" s="90">
        <f t="shared" si="2"/>
        <v>1</v>
      </c>
      <c r="L35" s="91">
        <f t="shared" si="3"/>
        <v>150.87</v>
      </c>
      <c r="M35" s="91">
        <f t="shared" si="4"/>
        <v>150.87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123.43</v>
      </c>
      <c r="T35" s="96">
        <f t="shared" si="7"/>
        <v>123.43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335</v>
      </c>
      <c r="C36" s="16" t="s">
        <v>270</v>
      </c>
      <c r="D36" s="88"/>
      <c r="E36" s="101" t="s">
        <v>141</v>
      </c>
      <c r="F36" s="102">
        <v>3</v>
      </c>
      <c r="G36" s="103">
        <v>424.63</v>
      </c>
      <c r="H36" s="104">
        <f t="shared" si="0"/>
        <v>292.85000000000002</v>
      </c>
      <c r="I36" s="105">
        <f t="shared" si="1"/>
        <v>1273.8900000000001</v>
      </c>
      <c r="J36" s="106"/>
      <c r="K36" s="107">
        <f t="shared" si="2"/>
        <v>3</v>
      </c>
      <c r="L36" s="104">
        <f t="shared" si="3"/>
        <v>233.55</v>
      </c>
      <c r="M36" s="104">
        <f t="shared" si="4"/>
        <v>700.65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191.08</v>
      </c>
      <c r="T36" s="110">
        <f t="shared" si="7"/>
        <v>573.24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271</v>
      </c>
      <c r="C37" s="113" t="s">
        <v>272</v>
      </c>
      <c r="D37" s="88"/>
      <c r="E37" s="89" t="s">
        <v>141</v>
      </c>
      <c r="F37" s="114">
        <v>33</v>
      </c>
      <c r="G37" s="96">
        <v>3.54</v>
      </c>
      <c r="H37" s="91">
        <f t="shared" si="0"/>
        <v>2.44</v>
      </c>
      <c r="I37" s="92">
        <f t="shared" si="1"/>
        <v>116.82</v>
      </c>
      <c r="J37" s="106"/>
      <c r="K37" s="90">
        <f t="shared" si="2"/>
        <v>33</v>
      </c>
      <c r="L37" s="91">
        <f t="shared" si="3"/>
        <v>1.95</v>
      </c>
      <c r="M37" s="91">
        <f t="shared" si="4"/>
        <v>64.349999999999994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1.59</v>
      </c>
      <c r="T37" s="96">
        <f t="shared" si="7"/>
        <v>52.47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161</v>
      </c>
      <c r="C38" s="16" t="s">
        <v>157</v>
      </c>
      <c r="D38" s="88"/>
      <c r="E38" s="101" t="s">
        <v>141</v>
      </c>
      <c r="F38" s="102">
        <v>33</v>
      </c>
      <c r="G38" s="103">
        <v>4.8499999999999996</v>
      </c>
      <c r="H38" s="104">
        <f t="shared" si="0"/>
        <v>3.34</v>
      </c>
      <c r="I38" s="105">
        <f t="shared" si="1"/>
        <v>160.05000000000001</v>
      </c>
      <c r="J38" s="106"/>
      <c r="K38" s="107">
        <f t="shared" si="2"/>
        <v>33</v>
      </c>
      <c r="L38" s="104">
        <f t="shared" si="3"/>
        <v>2.67</v>
      </c>
      <c r="M38" s="104">
        <f t="shared" si="4"/>
        <v>88.11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2.1800000000000002</v>
      </c>
      <c r="T38" s="110">
        <f t="shared" si="7"/>
        <v>71.94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273</v>
      </c>
      <c r="C39" s="113" t="s">
        <v>274</v>
      </c>
      <c r="D39" s="88"/>
      <c r="E39" s="89" t="s">
        <v>141</v>
      </c>
      <c r="F39" s="114">
        <v>33</v>
      </c>
      <c r="G39" s="96">
        <v>3.45</v>
      </c>
      <c r="H39" s="91">
        <f t="shared" si="0"/>
        <v>2.38</v>
      </c>
      <c r="I39" s="92">
        <f t="shared" si="1"/>
        <v>113.85</v>
      </c>
      <c r="J39" s="106"/>
      <c r="K39" s="90">
        <f t="shared" si="2"/>
        <v>33</v>
      </c>
      <c r="L39" s="91">
        <f t="shared" si="3"/>
        <v>1.9</v>
      </c>
      <c r="M39" s="91">
        <f t="shared" si="4"/>
        <v>62.7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1.55</v>
      </c>
      <c r="T39" s="96">
        <f t="shared" si="7"/>
        <v>51.15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164</v>
      </c>
      <c r="C40" s="16" t="s">
        <v>165</v>
      </c>
      <c r="D40" s="88"/>
      <c r="E40" s="101" t="s">
        <v>141</v>
      </c>
      <c r="F40" s="102">
        <v>6</v>
      </c>
      <c r="G40" s="103">
        <v>7.43</v>
      </c>
      <c r="H40" s="104">
        <f t="shared" si="0"/>
        <v>5.12</v>
      </c>
      <c r="I40" s="105">
        <f t="shared" si="1"/>
        <v>44.58</v>
      </c>
      <c r="J40" s="106"/>
      <c r="K40" s="107">
        <f t="shared" si="2"/>
        <v>6</v>
      </c>
      <c r="L40" s="104">
        <f t="shared" si="3"/>
        <v>4.09</v>
      </c>
      <c r="M40" s="104">
        <f t="shared" si="4"/>
        <v>24.54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3.34</v>
      </c>
      <c r="T40" s="110">
        <f t="shared" si="7"/>
        <v>20.04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275</v>
      </c>
      <c r="C41" s="113" t="s">
        <v>167</v>
      </c>
      <c r="D41" s="88"/>
      <c r="E41" s="89" t="s">
        <v>141</v>
      </c>
      <c r="F41" s="114">
        <v>3</v>
      </c>
      <c r="G41" s="96">
        <v>177.63</v>
      </c>
      <c r="H41" s="91">
        <f t="shared" si="0"/>
        <v>122.5</v>
      </c>
      <c r="I41" s="92">
        <f t="shared" si="1"/>
        <v>532.89</v>
      </c>
      <c r="J41" s="106"/>
      <c r="K41" s="90">
        <f t="shared" si="2"/>
        <v>3</v>
      </c>
      <c r="L41" s="91">
        <f t="shared" si="3"/>
        <v>97.7</v>
      </c>
      <c r="M41" s="91">
        <f t="shared" si="4"/>
        <v>293.10000000000002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79.930000000000007</v>
      </c>
      <c r="T41" s="96">
        <f t="shared" si="7"/>
        <v>239.79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276</v>
      </c>
      <c r="C42" s="16" t="s">
        <v>277</v>
      </c>
      <c r="D42" s="88"/>
      <c r="E42" s="101" t="s">
        <v>141</v>
      </c>
      <c r="F42" s="102">
        <v>3</v>
      </c>
      <c r="G42" s="103">
        <v>2210.29</v>
      </c>
      <c r="H42" s="104">
        <f t="shared" si="0"/>
        <v>1524.34</v>
      </c>
      <c r="I42" s="105">
        <f t="shared" si="1"/>
        <v>6630.87</v>
      </c>
      <c r="J42" s="106"/>
      <c r="K42" s="107">
        <f t="shared" si="2"/>
        <v>3</v>
      </c>
      <c r="L42" s="104">
        <f t="shared" si="3"/>
        <v>1215.6600000000001</v>
      </c>
      <c r="M42" s="104">
        <f t="shared" si="4"/>
        <v>3646.98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994.63</v>
      </c>
      <c r="T42" s="110">
        <f t="shared" si="7"/>
        <v>2983.89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278</v>
      </c>
      <c r="C43" s="113" t="s">
        <v>167</v>
      </c>
      <c r="D43" s="88"/>
      <c r="E43" s="89" t="s">
        <v>141</v>
      </c>
      <c r="F43" s="114">
        <v>3</v>
      </c>
      <c r="G43" s="96">
        <v>13.95</v>
      </c>
      <c r="H43" s="91">
        <f t="shared" si="0"/>
        <v>9.6199999999999992</v>
      </c>
      <c r="I43" s="92">
        <f t="shared" si="1"/>
        <v>41.85</v>
      </c>
      <c r="J43" s="106"/>
      <c r="K43" s="90">
        <f t="shared" si="2"/>
        <v>3</v>
      </c>
      <c r="L43" s="91">
        <f t="shared" si="3"/>
        <v>7.67</v>
      </c>
      <c r="M43" s="91">
        <f t="shared" si="4"/>
        <v>23.01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6.28</v>
      </c>
      <c r="T43" s="96">
        <f t="shared" si="7"/>
        <v>18.84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279</v>
      </c>
      <c r="C44" s="16" t="s">
        <v>172</v>
      </c>
      <c r="D44" s="88"/>
      <c r="E44" s="101" t="s">
        <v>141</v>
      </c>
      <c r="F44" s="102">
        <v>3</v>
      </c>
      <c r="G44" s="103">
        <v>241.28</v>
      </c>
      <c r="H44" s="104">
        <f t="shared" si="0"/>
        <v>166.4</v>
      </c>
      <c r="I44" s="105">
        <f t="shared" si="1"/>
        <v>723.84</v>
      </c>
      <c r="J44" s="106"/>
      <c r="K44" s="107">
        <f t="shared" si="2"/>
        <v>3</v>
      </c>
      <c r="L44" s="104">
        <f t="shared" si="3"/>
        <v>132.69999999999999</v>
      </c>
      <c r="M44" s="104">
        <f t="shared" si="4"/>
        <v>398.1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108.58</v>
      </c>
      <c r="T44" s="110">
        <f t="shared" si="7"/>
        <v>325.74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173</v>
      </c>
      <c r="C45" s="113" t="s">
        <v>174</v>
      </c>
      <c r="D45" s="88"/>
      <c r="E45" s="89" t="s">
        <v>141</v>
      </c>
      <c r="F45" s="114">
        <v>3</v>
      </c>
      <c r="G45" s="96">
        <v>24.11</v>
      </c>
      <c r="H45" s="91">
        <f t="shared" si="0"/>
        <v>16.63</v>
      </c>
      <c r="I45" s="92">
        <f t="shared" si="1"/>
        <v>72.33</v>
      </c>
      <c r="J45" s="106"/>
      <c r="K45" s="90">
        <f t="shared" si="2"/>
        <v>3</v>
      </c>
      <c r="L45" s="91">
        <f t="shared" si="3"/>
        <v>13.26</v>
      </c>
      <c r="M45" s="91">
        <f t="shared" si="4"/>
        <v>39.78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10.85</v>
      </c>
      <c r="T45" s="96">
        <f t="shared" si="7"/>
        <v>32.549999999999997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145</v>
      </c>
      <c r="G50" s="123">
        <f t="shared" si="10"/>
        <v>87309.939999999988</v>
      </c>
      <c r="H50" s="124">
        <f t="shared" si="10"/>
        <v>60213.739999999991</v>
      </c>
      <c r="I50" s="125">
        <f t="shared" si="10"/>
        <v>105950.76000000002</v>
      </c>
      <c r="J50" s="126"/>
      <c r="K50" s="127">
        <f t="shared" ref="K50:M50" si="11">SUM(K19:K49)</f>
        <v>145</v>
      </c>
      <c r="L50" s="124">
        <f t="shared" si="11"/>
        <v>47623.380000000005</v>
      </c>
      <c r="M50" s="125">
        <f t="shared" si="11"/>
        <v>59524.960000000006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39686.559999999998</v>
      </c>
      <c r="T50" s="125">
        <f t="shared" si="12"/>
        <v>46425.799999999996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51" priority="1" stopIfTrue="1">
      <formula>$U$9&gt;100%</formula>
    </cfRule>
    <cfRule type="expression" dxfId="50" priority="2">
      <formula>$U$9&lt;50%</formula>
    </cfRule>
  </conditionalFormatting>
  <conditionalFormatting sqref="V9:V11">
    <cfRule type="expression" dxfId="49" priority="3">
      <formula>$V$9&lt;50%</formula>
    </cfRule>
    <cfRule type="expression" dxfId="48" priority="4">
      <formula>$V$9&gt;50%</formula>
    </cfRule>
  </conditionalFormatting>
  <dataValidations count="4">
    <dataValidation type="list" allowBlank="1" showErrorMessage="1" sqref="E19:E49" xr:uid="{00000000-0002-0000-0E00-000000000000}">
      <formula1>$Z$19:$Z$30</formula1>
    </dataValidation>
    <dataValidation type="list" allowBlank="1" showErrorMessage="1" sqref="I14" xr:uid="{00000000-0002-0000-0E00-000001000000}">
      <formula1>$Y$14:$Y$15</formula1>
    </dataValidation>
    <dataValidation type="list" allowBlank="1" showErrorMessage="1" sqref="J14" xr:uid="{00000000-0002-0000-0E00-000002000000}">
      <formula1>$L$9</formula1>
    </dataValidation>
    <dataValidation type="list" allowBlank="1" showErrorMessage="1" sqref="Q15 G18 L18 Q18" xr:uid="{00000000-0002-0000-0E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340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95662.31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2006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53787.26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41875.049999999996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341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0.437738227312303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342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41875.049999999996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343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53787.26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325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132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2</v>
      </c>
      <c r="G20" s="103">
        <v>65.349999999999994</v>
      </c>
      <c r="H20" s="104">
        <f t="shared" si="0"/>
        <v>45.07</v>
      </c>
      <c r="I20" s="105">
        <f t="shared" si="1"/>
        <v>130.69999999999999</v>
      </c>
      <c r="J20" s="106"/>
      <c r="K20" s="107">
        <f t="shared" si="2"/>
        <v>2</v>
      </c>
      <c r="L20" s="104">
        <f t="shared" si="3"/>
        <v>32.68</v>
      </c>
      <c r="M20" s="104">
        <f t="shared" si="4"/>
        <v>65.36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65.34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255</v>
      </c>
      <c r="C22" s="16" t="s">
        <v>233</v>
      </c>
      <c r="D22" s="88"/>
      <c r="E22" s="101">
        <v>1000</v>
      </c>
      <c r="F22" s="102">
        <v>1</v>
      </c>
      <c r="G22" s="103">
        <v>198.02</v>
      </c>
      <c r="H22" s="104">
        <f t="shared" si="0"/>
        <v>136.57</v>
      </c>
      <c r="I22" s="105">
        <f t="shared" si="1"/>
        <v>198.02</v>
      </c>
      <c r="J22" s="106"/>
      <c r="K22" s="107">
        <f t="shared" si="2"/>
        <v>1</v>
      </c>
      <c r="L22" s="104">
        <f t="shared" si="3"/>
        <v>99.01</v>
      </c>
      <c r="M22" s="104">
        <f t="shared" si="4"/>
        <v>99.01</v>
      </c>
      <c r="N22" s="108"/>
      <c r="O22" s="95"/>
      <c r="P22" s="100"/>
      <c r="Q22" s="103"/>
      <c r="R22" s="109">
        <f t="shared" si="5"/>
        <v>0</v>
      </c>
      <c r="S22" s="110">
        <f t="shared" si="6"/>
        <v>99.01</v>
      </c>
      <c r="T22" s="110">
        <f t="shared" si="7"/>
        <v>99.01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256</v>
      </c>
      <c r="C23" s="113" t="s">
        <v>129</v>
      </c>
      <c r="D23" s="88"/>
      <c r="E23" s="89">
        <v>2000</v>
      </c>
      <c r="F23" s="114">
        <v>1</v>
      </c>
      <c r="G23" s="96">
        <v>143.47</v>
      </c>
      <c r="H23" s="91">
        <f t="shared" si="0"/>
        <v>98.94</v>
      </c>
      <c r="I23" s="92">
        <f t="shared" si="1"/>
        <v>143.47</v>
      </c>
      <c r="J23" s="106"/>
      <c r="K23" s="90">
        <f t="shared" si="2"/>
        <v>1</v>
      </c>
      <c r="L23" s="91">
        <f t="shared" si="3"/>
        <v>93.26</v>
      </c>
      <c r="M23" s="91">
        <f t="shared" si="4"/>
        <v>93.26</v>
      </c>
      <c r="N23" s="115">
        <v>-0.15</v>
      </c>
      <c r="O23" s="95"/>
      <c r="P23" s="116"/>
      <c r="Q23" s="96"/>
      <c r="R23" s="96">
        <f t="shared" si="5"/>
        <v>0</v>
      </c>
      <c r="S23" s="96">
        <f t="shared" si="6"/>
        <v>50.21</v>
      </c>
      <c r="T23" s="96">
        <f t="shared" si="7"/>
        <v>50.21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257</v>
      </c>
      <c r="C24" s="16" t="s">
        <v>132</v>
      </c>
      <c r="D24" s="88"/>
      <c r="E24" s="101">
        <v>2000</v>
      </c>
      <c r="F24" s="102">
        <v>1</v>
      </c>
      <c r="G24" s="103">
        <v>107.3</v>
      </c>
      <c r="H24" s="104">
        <f t="shared" si="0"/>
        <v>74</v>
      </c>
      <c r="I24" s="105">
        <f t="shared" si="1"/>
        <v>107.3</v>
      </c>
      <c r="J24" s="106"/>
      <c r="K24" s="107">
        <f t="shared" si="2"/>
        <v>1</v>
      </c>
      <c r="L24" s="104">
        <f t="shared" si="3"/>
        <v>69.75</v>
      </c>
      <c r="M24" s="104">
        <f t="shared" si="4"/>
        <v>69.75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37.549999999999997</v>
      </c>
      <c r="T24" s="110">
        <f t="shared" si="7"/>
        <v>37.549999999999997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258</v>
      </c>
      <c r="C25" s="113" t="s">
        <v>135</v>
      </c>
      <c r="D25" s="88"/>
      <c r="E25" s="89">
        <v>2000</v>
      </c>
      <c r="F25" s="114">
        <v>1</v>
      </c>
      <c r="G25" s="96">
        <v>99.49</v>
      </c>
      <c r="H25" s="91">
        <f t="shared" si="0"/>
        <v>68.61</v>
      </c>
      <c r="I25" s="92">
        <f t="shared" si="1"/>
        <v>99.49</v>
      </c>
      <c r="J25" s="106"/>
      <c r="K25" s="90">
        <f t="shared" si="2"/>
        <v>1</v>
      </c>
      <c r="L25" s="91">
        <f t="shared" si="3"/>
        <v>64.67</v>
      </c>
      <c r="M25" s="91">
        <f t="shared" si="4"/>
        <v>64.67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34.82</v>
      </c>
      <c r="T25" s="96">
        <f t="shared" si="7"/>
        <v>34.82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260</v>
      </c>
      <c r="C26" s="16" t="s">
        <v>287</v>
      </c>
      <c r="D26" s="88"/>
      <c r="E26" s="101" t="s">
        <v>141</v>
      </c>
      <c r="F26" s="102">
        <v>1</v>
      </c>
      <c r="G26" s="103">
        <v>6982.54</v>
      </c>
      <c r="H26" s="104">
        <f t="shared" si="0"/>
        <v>4815.54</v>
      </c>
      <c r="I26" s="105">
        <f t="shared" si="1"/>
        <v>6982.54</v>
      </c>
      <c r="J26" s="106"/>
      <c r="K26" s="107">
        <f t="shared" si="2"/>
        <v>1</v>
      </c>
      <c r="L26" s="104">
        <f t="shared" si="3"/>
        <v>3491.27</v>
      </c>
      <c r="M26" s="104">
        <f t="shared" si="4"/>
        <v>3491.27</v>
      </c>
      <c r="N26" s="108"/>
      <c r="O26" s="95"/>
      <c r="P26" s="100"/>
      <c r="Q26" s="103"/>
      <c r="R26" s="109">
        <f t="shared" si="5"/>
        <v>0</v>
      </c>
      <c r="S26" s="110">
        <f t="shared" si="6"/>
        <v>3491.27</v>
      </c>
      <c r="T26" s="110">
        <f t="shared" si="7"/>
        <v>3491.27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143</v>
      </c>
      <c r="C27" s="113" t="s">
        <v>241</v>
      </c>
      <c r="D27" s="88"/>
      <c r="E27" s="89" t="s">
        <v>141</v>
      </c>
      <c r="F27" s="114">
        <v>2</v>
      </c>
      <c r="G27" s="96">
        <v>786.41</v>
      </c>
      <c r="H27" s="91">
        <f t="shared" si="0"/>
        <v>542.35</v>
      </c>
      <c r="I27" s="92">
        <f t="shared" si="1"/>
        <v>1572.82</v>
      </c>
      <c r="J27" s="106"/>
      <c r="K27" s="90">
        <f t="shared" si="2"/>
        <v>2</v>
      </c>
      <c r="L27" s="91">
        <f t="shared" si="3"/>
        <v>393.21</v>
      </c>
      <c r="M27" s="91">
        <f t="shared" si="4"/>
        <v>786.42</v>
      </c>
      <c r="N27" s="115"/>
      <c r="O27" s="95"/>
      <c r="P27" s="116"/>
      <c r="Q27" s="96"/>
      <c r="R27" s="96">
        <f t="shared" si="5"/>
        <v>0</v>
      </c>
      <c r="S27" s="96">
        <f t="shared" si="6"/>
        <v>393.2</v>
      </c>
      <c r="T27" s="96">
        <f t="shared" si="7"/>
        <v>786.4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263</v>
      </c>
      <c r="C28" s="16" t="s">
        <v>147</v>
      </c>
      <c r="D28" s="88"/>
      <c r="E28" s="101" t="s">
        <v>141</v>
      </c>
      <c r="F28" s="102">
        <v>1</v>
      </c>
      <c r="G28" s="103">
        <v>6723.63</v>
      </c>
      <c r="H28" s="104">
        <f t="shared" si="0"/>
        <v>4636.99</v>
      </c>
      <c r="I28" s="105">
        <f t="shared" si="1"/>
        <v>6723.63</v>
      </c>
      <c r="J28" s="106"/>
      <c r="K28" s="107">
        <f t="shared" si="2"/>
        <v>1</v>
      </c>
      <c r="L28" s="104">
        <f t="shared" si="3"/>
        <v>3361.82</v>
      </c>
      <c r="M28" s="104">
        <f t="shared" si="4"/>
        <v>3361.82</v>
      </c>
      <c r="N28" s="108"/>
      <c r="O28" s="95"/>
      <c r="P28" s="100"/>
      <c r="Q28" s="103"/>
      <c r="R28" s="109">
        <f t="shared" si="5"/>
        <v>0</v>
      </c>
      <c r="S28" s="110">
        <f t="shared" si="6"/>
        <v>3361.81</v>
      </c>
      <c r="T28" s="110">
        <f t="shared" si="7"/>
        <v>3361.81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264</v>
      </c>
      <c r="C29" s="113" t="s">
        <v>202</v>
      </c>
      <c r="D29" s="88"/>
      <c r="E29" s="89" t="s">
        <v>141</v>
      </c>
      <c r="F29" s="114">
        <v>6</v>
      </c>
      <c r="G29" s="96">
        <v>2140.15</v>
      </c>
      <c r="H29" s="91">
        <f t="shared" si="0"/>
        <v>1475.97</v>
      </c>
      <c r="I29" s="92">
        <f t="shared" si="1"/>
        <v>12840.9</v>
      </c>
      <c r="J29" s="106"/>
      <c r="K29" s="90">
        <f t="shared" si="2"/>
        <v>6</v>
      </c>
      <c r="L29" s="91">
        <f t="shared" si="3"/>
        <v>1498.11</v>
      </c>
      <c r="M29" s="91">
        <f t="shared" si="4"/>
        <v>8988.66</v>
      </c>
      <c r="N29" s="115">
        <v>-0.2</v>
      </c>
      <c r="O29" s="95"/>
      <c r="P29" s="116"/>
      <c r="Q29" s="96"/>
      <c r="R29" s="96">
        <f t="shared" si="5"/>
        <v>0</v>
      </c>
      <c r="S29" s="96">
        <f t="shared" si="6"/>
        <v>642.04</v>
      </c>
      <c r="T29" s="96">
        <f t="shared" si="7"/>
        <v>3852.24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203</v>
      </c>
      <c r="C30" s="16" t="s">
        <v>344</v>
      </c>
      <c r="D30" s="88"/>
      <c r="E30" s="101" t="s">
        <v>141</v>
      </c>
      <c r="F30" s="102">
        <v>1</v>
      </c>
      <c r="G30" s="103">
        <v>61945.72</v>
      </c>
      <c r="H30" s="104">
        <f t="shared" si="0"/>
        <v>42721.19</v>
      </c>
      <c r="I30" s="105">
        <f t="shared" si="1"/>
        <v>61945.72</v>
      </c>
      <c r="J30" s="106"/>
      <c r="K30" s="107">
        <f t="shared" si="2"/>
        <v>1</v>
      </c>
      <c r="L30" s="104">
        <f t="shared" si="3"/>
        <v>34070.15</v>
      </c>
      <c r="M30" s="104">
        <f t="shared" si="4"/>
        <v>34070.15</v>
      </c>
      <c r="N30" s="108">
        <v>-0.05</v>
      </c>
      <c r="O30" s="95"/>
      <c r="P30" s="100"/>
      <c r="Q30" s="103"/>
      <c r="R30" s="109">
        <f t="shared" si="5"/>
        <v>0</v>
      </c>
      <c r="S30" s="110">
        <f t="shared" si="6"/>
        <v>27875.57</v>
      </c>
      <c r="T30" s="110">
        <f t="shared" si="7"/>
        <v>27875.57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/>
      <c r="C31" s="113" t="s">
        <v>245</v>
      </c>
      <c r="D31" s="88"/>
      <c r="E31" s="89"/>
      <c r="F31" s="114"/>
      <c r="G31" s="96"/>
      <c r="H31" s="91">
        <f t="shared" si="0"/>
        <v>0</v>
      </c>
      <c r="I31" s="92">
        <f t="shared" si="1"/>
        <v>0</v>
      </c>
      <c r="J31" s="106"/>
      <c r="K31" s="90">
        <f t="shared" si="2"/>
        <v>0</v>
      </c>
      <c r="L31" s="91">
        <f t="shared" si="3"/>
        <v>0</v>
      </c>
      <c r="M31" s="91">
        <f t="shared" si="4"/>
        <v>0</v>
      </c>
      <c r="N31" s="115"/>
      <c r="O31" s="95"/>
      <c r="P31" s="116"/>
      <c r="Q31" s="96"/>
      <c r="R31" s="96">
        <f t="shared" si="5"/>
        <v>0</v>
      </c>
      <c r="S31" s="96">
        <f t="shared" si="6"/>
        <v>0</v>
      </c>
      <c r="T31" s="96">
        <f t="shared" si="7"/>
        <v>0</v>
      </c>
      <c r="U31" s="97">
        <f t="shared" si="8"/>
        <v>0</v>
      </c>
      <c r="V31" s="97">
        <f t="shared" si="9"/>
        <v>0</v>
      </c>
      <c r="W31" s="98"/>
      <c r="X31" s="99"/>
      <c r="Y31" s="8"/>
      <c r="Z31" s="8"/>
    </row>
    <row r="32" spans="2:26" ht="14.25" customHeight="1">
      <c r="B32" s="100" t="s">
        <v>266</v>
      </c>
      <c r="C32" s="16" t="s">
        <v>267</v>
      </c>
      <c r="D32" s="88"/>
      <c r="E32" s="101" t="s">
        <v>141</v>
      </c>
      <c r="F32" s="102">
        <v>1</v>
      </c>
      <c r="G32" s="103">
        <v>236.44</v>
      </c>
      <c r="H32" s="104">
        <f t="shared" si="0"/>
        <v>163.06</v>
      </c>
      <c r="I32" s="105">
        <f t="shared" si="1"/>
        <v>236.44</v>
      </c>
      <c r="J32" s="106"/>
      <c r="K32" s="107">
        <f t="shared" si="2"/>
        <v>1</v>
      </c>
      <c r="L32" s="104">
        <f t="shared" si="3"/>
        <v>130.04</v>
      </c>
      <c r="M32" s="104">
        <f t="shared" si="4"/>
        <v>130.04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106.4</v>
      </c>
      <c r="T32" s="110">
        <f t="shared" si="7"/>
        <v>106.4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268</v>
      </c>
      <c r="C33" s="113" t="s">
        <v>267</v>
      </c>
      <c r="D33" s="88"/>
      <c r="E33" s="89" t="s">
        <v>141</v>
      </c>
      <c r="F33" s="114">
        <v>1</v>
      </c>
      <c r="G33" s="96">
        <v>236.44</v>
      </c>
      <c r="H33" s="91">
        <f t="shared" si="0"/>
        <v>163.06</v>
      </c>
      <c r="I33" s="92">
        <f t="shared" si="1"/>
        <v>236.44</v>
      </c>
      <c r="J33" s="106"/>
      <c r="K33" s="90">
        <f t="shared" si="2"/>
        <v>1</v>
      </c>
      <c r="L33" s="91">
        <f t="shared" si="3"/>
        <v>130.04</v>
      </c>
      <c r="M33" s="91">
        <f t="shared" si="4"/>
        <v>130.04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106.4</v>
      </c>
      <c r="T33" s="96">
        <f t="shared" si="7"/>
        <v>106.4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269</v>
      </c>
      <c r="C34" s="16" t="s">
        <v>270</v>
      </c>
      <c r="D34" s="88"/>
      <c r="E34" s="101" t="s">
        <v>141</v>
      </c>
      <c r="F34" s="102">
        <v>2</v>
      </c>
      <c r="G34" s="103">
        <v>598.84</v>
      </c>
      <c r="H34" s="104">
        <f t="shared" si="0"/>
        <v>412.99</v>
      </c>
      <c r="I34" s="105">
        <f t="shared" si="1"/>
        <v>1197.68</v>
      </c>
      <c r="J34" s="106"/>
      <c r="K34" s="107">
        <f t="shared" si="2"/>
        <v>2</v>
      </c>
      <c r="L34" s="104">
        <f t="shared" si="3"/>
        <v>329.36</v>
      </c>
      <c r="M34" s="104">
        <f t="shared" si="4"/>
        <v>658.72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269.48</v>
      </c>
      <c r="T34" s="110">
        <f t="shared" si="7"/>
        <v>538.96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271</v>
      </c>
      <c r="C35" s="113" t="s">
        <v>272</v>
      </c>
      <c r="D35" s="88"/>
      <c r="E35" s="89" t="s">
        <v>141</v>
      </c>
      <c r="F35" s="114">
        <v>34</v>
      </c>
      <c r="G35" s="96">
        <v>3.54</v>
      </c>
      <c r="H35" s="91">
        <f t="shared" si="0"/>
        <v>2.44</v>
      </c>
      <c r="I35" s="92">
        <f t="shared" si="1"/>
        <v>120.36</v>
      </c>
      <c r="J35" s="106"/>
      <c r="K35" s="90">
        <f t="shared" si="2"/>
        <v>34</v>
      </c>
      <c r="L35" s="91">
        <f t="shared" si="3"/>
        <v>1.95</v>
      </c>
      <c r="M35" s="91">
        <f t="shared" si="4"/>
        <v>66.3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1.59</v>
      </c>
      <c r="T35" s="96">
        <f t="shared" si="7"/>
        <v>54.06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161</v>
      </c>
      <c r="C36" s="16" t="s">
        <v>157</v>
      </c>
      <c r="D36" s="88"/>
      <c r="E36" s="101" t="s">
        <v>141</v>
      </c>
      <c r="F36" s="102">
        <v>34</v>
      </c>
      <c r="G36" s="103">
        <v>4.8499999999999996</v>
      </c>
      <c r="H36" s="104">
        <f t="shared" si="0"/>
        <v>3.34</v>
      </c>
      <c r="I36" s="105">
        <f t="shared" si="1"/>
        <v>164.9</v>
      </c>
      <c r="J36" s="106"/>
      <c r="K36" s="107">
        <f t="shared" si="2"/>
        <v>34</v>
      </c>
      <c r="L36" s="104">
        <f t="shared" si="3"/>
        <v>2.67</v>
      </c>
      <c r="M36" s="104">
        <f t="shared" si="4"/>
        <v>90.78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2.1800000000000002</v>
      </c>
      <c r="T36" s="110">
        <f t="shared" si="7"/>
        <v>74.12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273</v>
      </c>
      <c r="C37" s="113" t="s">
        <v>274</v>
      </c>
      <c r="D37" s="88"/>
      <c r="E37" s="89" t="s">
        <v>141</v>
      </c>
      <c r="F37" s="114">
        <v>34</v>
      </c>
      <c r="G37" s="96">
        <v>3.45</v>
      </c>
      <c r="H37" s="91">
        <f t="shared" si="0"/>
        <v>2.38</v>
      </c>
      <c r="I37" s="92">
        <f t="shared" si="1"/>
        <v>117.3</v>
      </c>
      <c r="J37" s="106"/>
      <c r="K37" s="90">
        <f t="shared" si="2"/>
        <v>34</v>
      </c>
      <c r="L37" s="91">
        <f t="shared" si="3"/>
        <v>1.9</v>
      </c>
      <c r="M37" s="91">
        <f t="shared" si="4"/>
        <v>64.599999999999994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1.55</v>
      </c>
      <c r="T37" s="96">
        <f t="shared" si="7"/>
        <v>52.7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164</v>
      </c>
      <c r="C38" s="16" t="s">
        <v>165</v>
      </c>
      <c r="D38" s="88"/>
      <c r="E38" s="101" t="s">
        <v>141</v>
      </c>
      <c r="F38" s="102">
        <v>2</v>
      </c>
      <c r="G38" s="103">
        <v>7.43</v>
      </c>
      <c r="H38" s="104">
        <f t="shared" si="0"/>
        <v>5.12</v>
      </c>
      <c r="I38" s="105">
        <f t="shared" si="1"/>
        <v>14.86</v>
      </c>
      <c r="J38" s="106"/>
      <c r="K38" s="107">
        <f t="shared" si="2"/>
        <v>2</v>
      </c>
      <c r="L38" s="104">
        <f t="shared" si="3"/>
        <v>4.09</v>
      </c>
      <c r="M38" s="104">
        <f t="shared" si="4"/>
        <v>8.18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3.34</v>
      </c>
      <c r="T38" s="110">
        <f t="shared" si="7"/>
        <v>6.68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275</v>
      </c>
      <c r="C39" s="113" t="s">
        <v>167</v>
      </c>
      <c r="D39" s="88"/>
      <c r="E39" s="89" t="s">
        <v>141</v>
      </c>
      <c r="F39" s="114">
        <v>1</v>
      </c>
      <c r="G39" s="96">
        <v>177.63</v>
      </c>
      <c r="H39" s="91">
        <f t="shared" si="0"/>
        <v>122.5</v>
      </c>
      <c r="I39" s="92">
        <f t="shared" si="1"/>
        <v>177.63</v>
      </c>
      <c r="J39" s="106"/>
      <c r="K39" s="90">
        <f t="shared" si="2"/>
        <v>1</v>
      </c>
      <c r="L39" s="91">
        <f t="shared" si="3"/>
        <v>97.7</v>
      </c>
      <c r="M39" s="91">
        <f t="shared" si="4"/>
        <v>97.7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79.930000000000007</v>
      </c>
      <c r="T39" s="96">
        <f t="shared" si="7"/>
        <v>79.930000000000007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276</v>
      </c>
      <c r="C40" s="16" t="s">
        <v>277</v>
      </c>
      <c r="D40" s="88"/>
      <c r="E40" s="101" t="s">
        <v>141</v>
      </c>
      <c r="F40" s="102">
        <v>1</v>
      </c>
      <c r="G40" s="103">
        <v>2210.29</v>
      </c>
      <c r="H40" s="104">
        <f t="shared" si="0"/>
        <v>1524.34</v>
      </c>
      <c r="I40" s="105">
        <f t="shared" si="1"/>
        <v>2210.29</v>
      </c>
      <c r="J40" s="106"/>
      <c r="K40" s="107">
        <f t="shared" si="2"/>
        <v>1</v>
      </c>
      <c r="L40" s="104">
        <f t="shared" si="3"/>
        <v>1215.6600000000001</v>
      </c>
      <c r="M40" s="104">
        <f t="shared" si="4"/>
        <v>1215.6600000000001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994.63</v>
      </c>
      <c r="T40" s="110">
        <f t="shared" si="7"/>
        <v>994.63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278</v>
      </c>
      <c r="C41" s="113" t="s">
        <v>167</v>
      </c>
      <c r="D41" s="88"/>
      <c r="E41" s="89" t="s">
        <v>141</v>
      </c>
      <c r="F41" s="114">
        <v>1</v>
      </c>
      <c r="G41" s="96">
        <v>13.95</v>
      </c>
      <c r="H41" s="91">
        <f t="shared" si="0"/>
        <v>9.6199999999999992</v>
      </c>
      <c r="I41" s="92">
        <f t="shared" si="1"/>
        <v>13.95</v>
      </c>
      <c r="J41" s="106"/>
      <c r="K41" s="90">
        <f t="shared" si="2"/>
        <v>1</v>
      </c>
      <c r="L41" s="91">
        <f t="shared" si="3"/>
        <v>7.67</v>
      </c>
      <c r="M41" s="91">
        <f t="shared" si="4"/>
        <v>7.67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6.28</v>
      </c>
      <c r="T41" s="96">
        <f t="shared" si="7"/>
        <v>6.28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279</v>
      </c>
      <c r="C42" s="16" t="s">
        <v>172</v>
      </c>
      <c r="D42" s="88"/>
      <c r="E42" s="101" t="s">
        <v>141</v>
      </c>
      <c r="F42" s="102">
        <v>1</v>
      </c>
      <c r="G42" s="103">
        <v>241.28</v>
      </c>
      <c r="H42" s="104">
        <f t="shared" si="0"/>
        <v>166.4</v>
      </c>
      <c r="I42" s="105">
        <f t="shared" si="1"/>
        <v>241.28</v>
      </c>
      <c r="J42" s="106"/>
      <c r="K42" s="107">
        <f t="shared" si="2"/>
        <v>1</v>
      </c>
      <c r="L42" s="104">
        <f t="shared" si="3"/>
        <v>132.69999999999999</v>
      </c>
      <c r="M42" s="104">
        <f t="shared" si="4"/>
        <v>132.69999999999999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108.58</v>
      </c>
      <c r="T42" s="110">
        <f t="shared" si="7"/>
        <v>108.58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173</v>
      </c>
      <c r="C43" s="113" t="s">
        <v>174</v>
      </c>
      <c r="D43" s="88"/>
      <c r="E43" s="89" t="s">
        <v>141</v>
      </c>
      <c r="F43" s="114">
        <v>1</v>
      </c>
      <c r="G43" s="96">
        <v>24.11</v>
      </c>
      <c r="H43" s="91">
        <f t="shared" si="0"/>
        <v>16.63</v>
      </c>
      <c r="I43" s="92">
        <f t="shared" si="1"/>
        <v>24.11</v>
      </c>
      <c r="J43" s="106"/>
      <c r="K43" s="90">
        <f t="shared" si="2"/>
        <v>1</v>
      </c>
      <c r="L43" s="91">
        <f t="shared" si="3"/>
        <v>13.26</v>
      </c>
      <c r="M43" s="91">
        <f t="shared" si="4"/>
        <v>13.26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10.85</v>
      </c>
      <c r="T43" s="96">
        <f t="shared" si="7"/>
        <v>10.85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/>
      <c r="C44" s="16"/>
      <c r="D44" s="88"/>
      <c r="E44" s="101"/>
      <c r="F44" s="102"/>
      <c r="G44" s="103"/>
      <c r="H44" s="104">
        <f t="shared" si="0"/>
        <v>0</v>
      </c>
      <c r="I44" s="105">
        <f t="shared" si="1"/>
        <v>0</v>
      </c>
      <c r="J44" s="106"/>
      <c r="K44" s="107">
        <f t="shared" si="2"/>
        <v>0</v>
      </c>
      <c r="L44" s="104">
        <f t="shared" si="3"/>
        <v>0</v>
      </c>
      <c r="M44" s="104">
        <f t="shared" si="4"/>
        <v>0</v>
      </c>
      <c r="N44" s="108"/>
      <c r="O44" s="95"/>
      <c r="P44" s="100"/>
      <c r="Q44" s="103"/>
      <c r="R44" s="109">
        <f t="shared" si="5"/>
        <v>0</v>
      </c>
      <c r="S44" s="110">
        <f t="shared" si="6"/>
        <v>0</v>
      </c>
      <c r="T44" s="110">
        <f t="shared" si="7"/>
        <v>0</v>
      </c>
      <c r="U44" s="111">
        <f t="shared" si="8"/>
        <v>0</v>
      </c>
      <c r="V44" s="111">
        <f t="shared" si="9"/>
        <v>0</v>
      </c>
      <c r="W44" s="112"/>
    </row>
    <row r="45" spans="2:23" ht="14.2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132</v>
      </c>
      <c r="G50" s="123">
        <f t="shared" si="10"/>
        <v>83112.809999999983</v>
      </c>
      <c r="H50" s="124">
        <f t="shared" si="10"/>
        <v>57319.169999999991</v>
      </c>
      <c r="I50" s="125">
        <f t="shared" si="10"/>
        <v>95662.31</v>
      </c>
      <c r="J50" s="126"/>
      <c r="K50" s="127">
        <f t="shared" ref="K50:M50" si="11">SUM(K19:K49)</f>
        <v>132</v>
      </c>
      <c r="L50" s="124">
        <f t="shared" si="11"/>
        <v>45322.209999999992</v>
      </c>
      <c r="M50" s="125">
        <f t="shared" si="11"/>
        <v>53787.26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37790.6</v>
      </c>
      <c r="T50" s="125">
        <f t="shared" si="12"/>
        <v>41875.049999999996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47" priority="1" stopIfTrue="1">
      <formula>$U$9&gt;100%</formula>
    </cfRule>
    <cfRule type="expression" dxfId="46" priority="2">
      <formula>$U$9&lt;50%</formula>
    </cfRule>
  </conditionalFormatting>
  <conditionalFormatting sqref="V9:V11">
    <cfRule type="expression" dxfId="45" priority="3">
      <formula>$V$9&lt;50%</formula>
    </cfRule>
    <cfRule type="expression" dxfId="44" priority="4">
      <formula>$V$9&gt;50%</formula>
    </cfRule>
  </conditionalFormatting>
  <dataValidations count="4">
    <dataValidation type="list" allowBlank="1" showErrorMessage="1" sqref="E19:E49" xr:uid="{00000000-0002-0000-0F00-000000000000}">
      <formula1>$Z$19:$Z$30</formula1>
    </dataValidation>
    <dataValidation type="list" allowBlank="1" showErrorMessage="1" sqref="I14" xr:uid="{00000000-0002-0000-0F00-000001000000}">
      <formula1>$Y$14:$Y$15</formula1>
    </dataValidation>
    <dataValidation type="list" allowBlank="1" showErrorMessage="1" sqref="J14" xr:uid="{00000000-0002-0000-0F00-000002000000}">
      <formula1>$L$9</formula1>
    </dataValidation>
    <dataValidation type="list" allowBlank="1" showErrorMessage="1" sqref="Q15 G18 L18 Q18" xr:uid="{00000000-0002-0000-0F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345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93434.700000000012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2001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51092.98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42341.720000000008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346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0.45316911168976842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347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42341.72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348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51092.98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134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349</v>
      </c>
      <c r="C19" s="87" t="s">
        <v>114</v>
      </c>
      <c r="D19" s="88"/>
      <c r="E19" s="89">
        <v>500</v>
      </c>
      <c r="F19" s="90">
        <v>1</v>
      </c>
      <c r="G19" s="91">
        <v>42.72</v>
      </c>
      <c r="H19" s="91">
        <f t="shared" ref="H19:H49" si="0">ROUND(IF($G$18="USD $", G19*$F$16,G19*$E$16),2)</f>
        <v>29.46</v>
      </c>
      <c r="I19" s="92">
        <f t="shared" ref="I19:I49" si="1">ROUND(IF($I$18=$H$18,F19*H19,F19*G19),2)</f>
        <v>42.72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21.36</v>
      </c>
      <c r="M19" s="91">
        <f t="shared" ref="M19:M49" si="4">ROUND((K19*L19),2)</f>
        <v>21.36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21.36</v>
      </c>
      <c r="T19" s="96">
        <f t="shared" ref="T19:T49" si="7">ROUND(I19-M19,2)</f>
        <v>21.36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350</v>
      </c>
      <c r="C20" s="16" t="s">
        <v>229</v>
      </c>
      <c r="D20" s="88"/>
      <c r="E20" s="101">
        <v>500</v>
      </c>
      <c r="F20" s="102">
        <v>1</v>
      </c>
      <c r="G20" s="103">
        <v>40.159999999999997</v>
      </c>
      <c r="H20" s="104">
        <f t="shared" si="0"/>
        <v>27.7</v>
      </c>
      <c r="I20" s="105">
        <f t="shared" si="1"/>
        <v>40.159999999999997</v>
      </c>
      <c r="J20" s="106"/>
      <c r="K20" s="107">
        <f t="shared" si="2"/>
        <v>1</v>
      </c>
      <c r="L20" s="104">
        <f t="shared" si="3"/>
        <v>20.079999999999998</v>
      </c>
      <c r="M20" s="104">
        <f t="shared" si="4"/>
        <v>20.079999999999998</v>
      </c>
      <c r="N20" s="108"/>
      <c r="O20" s="95"/>
      <c r="P20" s="100"/>
      <c r="Q20" s="103"/>
      <c r="R20" s="109">
        <f t="shared" si="5"/>
        <v>0</v>
      </c>
      <c r="S20" s="110">
        <f t="shared" si="6"/>
        <v>20.079999999999998</v>
      </c>
      <c r="T20" s="110">
        <f t="shared" si="7"/>
        <v>20.079999999999998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351</v>
      </c>
      <c r="C21" s="113" t="s">
        <v>229</v>
      </c>
      <c r="D21" s="88"/>
      <c r="E21" s="89">
        <v>500</v>
      </c>
      <c r="F21" s="114">
        <v>1</v>
      </c>
      <c r="G21" s="96">
        <v>41.36</v>
      </c>
      <c r="H21" s="91">
        <f t="shared" si="0"/>
        <v>28.52</v>
      </c>
      <c r="I21" s="92">
        <f t="shared" si="1"/>
        <v>41.36</v>
      </c>
      <c r="J21" s="106"/>
      <c r="K21" s="90">
        <f t="shared" si="2"/>
        <v>1</v>
      </c>
      <c r="L21" s="91">
        <f t="shared" si="3"/>
        <v>20.68</v>
      </c>
      <c r="M21" s="91">
        <f t="shared" si="4"/>
        <v>20.68</v>
      </c>
      <c r="N21" s="115"/>
      <c r="O21" s="95"/>
      <c r="P21" s="116"/>
      <c r="Q21" s="96"/>
      <c r="R21" s="96">
        <f t="shared" si="5"/>
        <v>0</v>
      </c>
      <c r="S21" s="96">
        <f t="shared" si="6"/>
        <v>20.68</v>
      </c>
      <c r="T21" s="96">
        <f t="shared" si="7"/>
        <v>20.68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327</v>
      </c>
      <c r="C22" s="16" t="s">
        <v>233</v>
      </c>
      <c r="D22" s="88"/>
      <c r="E22" s="101">
        <v>1000</v>
      </c>
      <c r="F22" s="102">
        <v>1</v>
      </c>
      <c r="G22" s="103">
        <v>128.44</v>
      </c>
      <c r="H22" s="104">
        <f t="shared" si="0"/>
        <v>88.58</v>
      </c>
      <c r="I22" s="105">
        <f t="shared" si="1"/>
        <v>128.44</v>
      </c>
      <c r="J22" s="106"/>
      <c r="K22" s="107">
        <f t="shared" si="2"/>
        <v>1</v>
      </c>
      <c r="L22" s="104">
        <f t="shared" si="3"/>
        <v>64.22</v>
      </c>
      <c r="M22" s="104">
        <f t="shared" si="4"/>
        <v>64.22</v>
      </c>
      <c r="N22" s="108"/>
      <c r="O22" s="95"/>
      <c r="P22" s="100"/>
      <c r="Q22" s="103"/>
      <c r="R22" s="109">
        <f t="shared" si="5"/>
        <v>0</v>
      </c>
      <c r="S22" s="110">
        <f t="shared" si="6"/>
        <v>64.22</v>
      </c>
      <c r="T22" s="110">
        <f t="shared" si="7"/>
        <v>64.22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328</v>
      </c>
      <c r="C23" s="113" t="s">
        <v>125</v>
      </c>
      <c r="D23" s="88"/>
      <c r="E23" s="89">
        <v>1000</v>
      </c>
      <c r="F23" s="114">
        <v>1</v>
      </c>
      <c r="G23" s="96">
        <v>83.98</v>
      </c>
      <c r="H23" s="91">
        <f t="shared" si="0"/>
        <v>57.92</v>
      </c>
      <c r="I23" s="92">
        <f t="shared" si="1"/>
        <v>83.98</v>
      </c>
      <c r="J23" s="106"/>
      <c r="K23" s="90">
        <f t="shared" si="2"/>
        <v>1</v>
      </c>
      <c r="L23" s="91">
        <f t="shared" si="3"/>
        <v>41.99</v>
      </c>
      <c r="M23" s="91">
        <f t="shared" si="4"/>
        <v>41.99</v>
      </c>
      <c r="N23" s="115"/>
      <c r="O23" s="95"/>
      <c r="P23" s="116"/>
      <c r="Q23" s="96"/>
      <c r="R23" s="96">
        <f t="shared" si="5"/>
        <v>0</v>
      </c>
      <c r="S23" s="96">
        <f t="shared" si="6"/>
        <v>41.99</v>
      </c>
      <c r="T23" s="96">
        <f t="shared" si="7"/>
        <v>41.99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352</v>
      </c>
      <c r="C27" s="113" t="s">
        <v>287</v>
      </c>
      <c r="D27" s="88"/>
      <c r="E27" s="89" t="s">
        <v>141</v>
      </c>
      <c r="F27" s="114">
        <v>1</v>
      </c>
      <c r="G27" s="96">
        <v>6093.69</v>
      </c>
      <c r="H27" s="91">
        <f t="shared" si="0"/>
        <v>4202.54</v>
      </c>
      <c r="I27" s="92">
        <f t="shared" si="1"/>
        <v>6093.69</v>
      </c>
      <c r="J27" s="106"/>
      <c r="K27" s="90">
        <f t="shared" si="2"/>
        <v>1</v>
      </c>
      <c r="L27" s="91">
        <f t="shared" si="3"/>
        <v>3046.85</v>
      </c>
      <c r="M27" s="91">
        <f t="shared" si="4"/>
        <v>3046.85</v>
      </c>
      <c r="N27" s="115"/>
      <c r="O27" s="95"/>
      <c r="P27" s="116"/>
      <c r="Q27" s="96"/>
      <c r="R27" s="96">
        <f t="shared" si="5"/>
        <v>0</v>
      </c>
      <c r="S27" s="96">
        <f t="shared" si="6"/>
        <v>3046.84</v>
      </c>
      <c r="T27" s="96">
        <f t="shared" si="7"/>
        <v>3046.84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353</v>
      </c>
      <c r="C28" s="16" t="s">
        <v>241</v>
      </c>
      <c r="D28" s="88"/>
      <c r="E28" s="101" t="s">
        <v>141</v>
      </c>
      <c r="F28" s="102">
        <v>2</v>
      </c>
      <c r="G28" s="103">
        <v>703.83</v>
      </c>
      <c r="H28" s="104">
        <f t="shared" si="0"/>
        <v>485.4</v>
      </c>
      <c r="I28" s="105">
        <f t="shared" si="1"/>
        <v>1407.66</v>
      </c>
      <c r="J28" s="106"/>
      <c r="K28" s="107">
        <f t="shared" si="2"/>
        <v>2</v>
      </c>
      <c r="L28" s="104">
        <f t="shared" si="3"/>
        <v>351.92</v>
      </c>
      <c r="M28" s="104">
        <f t="shared" si="4"/>
        <v>703.84</v>
      </c>
      <c r="N28" s="108"/>
      <c r="O28" s="95"/>
      <c r="P28" s="100"/>
      <c r="Q28" s="103"/>
      <c r="R28" s="109">
        <f t="shared" si="5"/>
        <v>0</v>
      </c>
      <c r="S28" s="110">
        <f t="shared" si="6"/>
        <v>351.91</v>
      </c>
      <c r="T28" s="110">
        <f t="shared" si="7"/>
        <v>703.82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354</v>
      </c>
      <c r="C29" s="113" t="s">
        <v>147</v>
      </c>
      <c r="D29" s="88"/>
      <c r="E29" s="89" t="s">
        <v>141</v>
      </c>
      <c r="F29" s="114">
        <v>1</v>
      </c>
      <c r="G29" s="96">
        <v>8861.1299999999992</v>
      </c>
      <c r="H29" s="91">
        <f t="shared" si="0"/>
        <v>6111.12</v>
      </c>
      <c r="I29" s="92">
        <f t="shared" si="1"/>
        <v>8861.1299999999992</v>
      </c>
      <c r="J29" s="106"/>
      <c r="K29" s="90">
        <f t="shared" si="2"/>
        <v>1</v>
      </c>
      <c r="L29" s="91">
        <f t="shared" si="3"/>
        <v>4430.57</v>
      </c>
      <c r="M29" s="91">
        <f t="shared" si="4"/>
        <v>4430.57</v>
      </c>
      <c r="N29" s="115"/>
      <c r="O29" s="95"/>
      <c r="P29" s="116"/>
      <c r="Q29" s="96"/>
      <c r="R29" s="96">
        <f t="shared" si="5"/>
        <v>0</v>
      </c>
      <c r="S29" s="96">
        <f t="shared" si="6"/>
        <v>4430.5600000000004</v>
      </c>
      <c r="T29" s="96">
        <f t="shared" si="7"/>
        <v>4430.5600000000004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355</v>
      </c>
      <c r="C30" s="16" t="s">
        <v>202</v>
      </c>
      <c r="D30" s="88"/>
      <c r="E30" s="101" t="s">
        <v>141</v>
      </c>
      <c r="F30" s="102">
        <v>6</v>
      </c>
      <c r="G30" s="103">
        <v>559.48</v>
      </c>
      <c r="H30" s="104">
        <f t="shared" si="0"/>
        <v>385.85</v>
      </c>
      <c r="I30" s="105">
        <f t="shared" si="1"/>
        <v>3356.88</v>
      </c>
      <c r="J30" s="106"/>
      <c r="K30" s="107">
        <f t="shared" si="2"/>
        <v>6</v>
      </c>
      <c r="L30" s="104">
        <f t="shared" si="3"/>
        <v>391.64</v>
      </c>
      <c r="M30" s="104">
        <f t="shared" si="4"/>
        <v>2349.84</v>
      </c>
      <c r="N30" s="108">
        <v>-0.2</v>
      </c>
      <c r="O30" s="95"/>
      <c r="P30" s="100"/>
      <c r="Q30" s="103"/>
      <c r="R30" s="109">
        <f t="shared" si="5"/>
        <v>0</v>
      </c>
      <c r="S30" s="110">
        <f t="shared" si="6"/>
        <v>167.84</v>
      </c>
      <c r="T30" s="110">
        <f t="shared" si="7"/>
        <v>1007.04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203</v>
      </c>
      <c r="C31" s="113" t="s">
        <v>344</v>
      </c>
      <c r="D31" s="88"/>
      <c r="E31" s="89" t="s">
        <v>141</v>
      </c>
      <c r="F31" s="114">
        <v>1</v>
      </c>
      <c r="G31" s="96">
        <v>61945.72</v>
      </c>
      <c r="H31" s="91">
        <f t="shared" si="0"/>
        <v>42721.19</v>
      </c>
      <c r="I31" s="92">
        <f t="shared" si="1"/>
        <v>61945.72</v>
      </c>
      <c r="J31" s="106"/>
      <c r="K31" s="90">
        <f t="shared" si="2"/>
        <v>1</v>
      </c>
      <c r="L31" s="91">
        <f t="shared" si="3"/>
        <v>34070.15</v>
      </c>
      <c r="M31" s="91">
        <f t="shared" si="4"/>
        <v>34070.15</v>
      </c>
      <c r="N31" s="115">
        <v>-0.05</v>
      </c>
      <c r="O31" s="95"/>
      <c r="P31" s="116"/>
      <c r="Q31" s="96"/>
      <c r="R31" s="96">
        <f t="shared" si="5"/>
        <v>0</v>
      </c>
      <c r="S31" s="96">
        <f t="shared" si="6"/>
        <v>27875.57</v>
      </c>
      <c r="T31" s="96">
        <f t="shared" si="7"/>
        <v>27875.57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/>
      <c r="C32" s="16" t="s">
        <v>245</v>
      </c>
      <c r="D32" s="88"/>
      <c r="E32" s="101"/>
      <c r="F32" s="102"/>
      <c r="G32" s="103"/>
      <c r="H32" s="104">
        <f t="shared" si="0"/>
        <v>0</v>
      </c>
      <c r="I32" s="105">
        <f t="shared" si="1"/>
        <v>0</v>
      </c>
      <c r="J32" s="106"/>
      <c r="K32" s="107">
        <f t="shared" si="2"/>
        <v>0</v>
      </c>
      <c r="L32" s="104">
        <f t="shared" si="3"/>
        <v>0</v>
      </c>
      <c r="M32" s="104">
        <f t="shared" si="4"/>
        <v>0</v>
      </c>
      <c r="N32" s="108"/>
      <c r="O32" s="95"/>
      <c r="P32" s="100"/>
      <c r="Q32" s="103"/>
      <c r="R32" s="109">
        <f t="shared" si="5"/>
        <v>0</v>
      </c>
      <c r="S32" s="110">
        <f t="shared" si="6"/>
        <v>0</v>
      </c>
      <c r="T32" s="110">
        <f t="shared" si="7"/>
        <v>0</v>
      </c>
      <c r="U32" s="111">
        <f t="shared" si="8"/>
        <v>0</v>
      </c>
      <c r="V32" s="111">
        <f t="shared" si="9"/>
        <v>0</v>
      </c>
      <c r="W32" s="112"/>
      <c r="X32" s="99"/>
      <c r="Y32" s="8"/>
      <c r="Z32" s="8"/>
    </row>
    <row r="33" spans="2:23" ht="14.25" customHeight="1">
      <c r="B33" s="86" t="s">
        <v>266</v>
      </c>
      <c r="C33" s="113" t="s">
        <v>267</v>
      </c>
      <c r="D33" s="88"/>
      <c r="E33" s="89" t="s">
        <v>141</v>
      </c>
      <c r="F33" s="114">
        <v>1</v>
      </c>
      <c r="G33" s="96">
        <v>236.44</v>
      </c>
      <c r="H33" s="91">
        <f t="shared" si="0"/>
        <v>163.06</v>
      </c>
      <c r="I33" s="92">
        <f t="shared" si="1"/>
        <v>236.44</v>
      </c>
      <c r="J33" s="106"/>
      <c r="K33" s="90">
        <f t="shared" si="2"/>
        <v>1</v>
      </c>
      <c r="L33" s="91">
        <f t="shared" si="3"/>
        <v>130.04</v>
      </c>
      <c r="M33" s="91">
        <f t="shared" si="4"/>
        <v>130.04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106.4</v>
      </c>
      <c r="T33" s="96">
        <f t="shared" si="7"/>
        <v>106.4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268</v>
      </c>
      <c r="C34" s="16" t="s">
        <v>267</v>
      </c>
      <c r="D34" s="88"/>
      <c r="E34" s="101" t="s">
        <v>141</v>
      </c>
      <c r="F34" s="102">
        <v>1</v>
      </c>
      <c r="G34" s="103">
        <v>236.44</v>
      </c>
      <c r="H34" s="104">
        <f t="shared" si="0"/>
        <v>163.06</v>
      </c>
      <c r="I34" s="105">
        <f t="shared" si="1"/>
        <v>236.44</v>
      </c>
      <c r="J34" s="106"/>
      <c r="K34" s="107">
        <f t="shared" si="2"/>
        <v>1</v>
      </c>
      <c r="L34" s="104">
        <f t="shared" si="3"/>
        <v>130.04</v>
      </c>
      <c r="M34" s="104">
        <f t="shared" si="4"/>
        <v>130.04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106.4</v>
      </c>
      <c r="T34" s="110">
        <f t="shared" si="7"/>
        <v>106.4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356</v>
      </c>
      <c r="C35" s="113" t="s">
        <v>270</v>
      </c>
      <c r="D35" s="88"/>
      <c r="E35" s="89" t="s">
        <v>141</v>
      </c>
      <c r="F35" s="114">
        <v>2</v>
      </c>
      <c r="G35" s="96">
        <v>519.91</v>
      </c>
      <c r="H35" s="91">
        <f t="shared" si="0"/>
        <v>358.56</v>
      </c>
      <c r="I35" s="92">
        <f t="shared" si="1"/>
        <v>1039.82</v>
      </c>
      <c r="J35" s="106"/>
      <c r="K35" s="90">
        <f t="shared" si="2"/>
        <v>2</v>
      </c>
      <c r="L35" s="91">
        <f t="shared" si="3"/>
        <v>285.95</v>
      </c>
      <c r="M35" s="91">
        <f t="shared" si="4"/>
        <v>571.9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233.96</v>
      </c>
      <c r="T35" s="96">
        <f t="shared" si="7"/>
        <v>467.92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271</v>
      </c>
      <c r="C36" s="16" t="s">
        <v>272</v>
      </c>
      <c r="D36" s="88"/>
      <c r="E36" s="101" t="s">
        <v>141</v>
      </c>
      <c r="F36" s="102">
        <v>30</v>
      </c>
      <c r="G36" s="103">
        <v>3.54</v>
      </c>
      <c r="H36" s="104">
        <f t="shared" si="0"/>
        <v>2.44</v>
      </c>
      <c r="I36" s="105">
        <f t="shared" si="1"/>
        <v>106.2</v>
      </c>
      <c r="J36" s="106"/>
      <c r="K36" s="107">
        <f t="shared" si="2"/>
        <v>30</v>
      </c>
      <c r="L36" s="104">
        <f t="shared" si="3"/>
        <v>1.95</v>
      </c>
      <c r="M36" s="104">
        <f t="shared" si="4"/>
        <v>58.5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1.59</v>
      </c>
      <c r="T36" s="110">
        <f t="shared" si="7"/>
        <v>47.7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161</v>
      </c>
      <c r="C37" s="113" t="s">
        <v>157</v>
      </c>
      <c r="D37" s="88"/>
      <c r="E37" s="89" t="s">
        <v>141</v>
      </c>
      <c r="F37" s="114">
        <v>30</v>
      </c>
      <c r="G37" s="96">
        <v>4.8499999999999996</v>
      </c>
      <c r="H37" s="91">
        <f t="shared" si="0"/>
        <v>3.34</v>
      </c>
      <c r="I37" s="92">
        <f t="shared" si="1"/>
        <v>145.5</v>
      </c>
      <c r="J37" s="106"/>
      <c r="K37" s="90">
        <f t="shared" si="2"/>
        <v>30</v>
      </c>
      <c r="L37" s="91">
        <f t="shared" si="3"/>
        <v>2.67</v>
      </c>
      <c r="M37" s="91">
        <f t="shared" si="4"/>
        <v>80.099999999999994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2.1800000000000002</v>
      </c>
      <c r="T37" s="96">
        <f t="shared" si="7"/>
        <v>65.400000000000006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273</v>
      </c>
      <c r="C38" s="16" t="s">
        <v>274</v>
      </c>
      <c r="D38" s="88"/>
      <c r="E38" s="101" t="s">
        <v>141</v>
      </c>
      <c r="F38" s="102">
        <v>30</v>
      </c>
      <c r="G38" s="103">
        <v>3.45</v>
      </c>
      <c r="H38" s="104">
        <f t="shared" si="0"/>
        <v>2.38</v>
      </c>
      <c r="I38" s="105">
        <f t="shared" si="1"/>
        <v>103.5</v>
      </c>
      <c r="J38" s="106"/>
      <c r="K38" s="107">
        <f t="shared" si="2"/>
        <v>30</v>
      </c>
      <c r="L38" s="104">
        <f t="shared" si="3"/>
        <v>1.9</v>
      </c>
      <c r="M38" s="104">
        <f t="shared" si="4"/>
        <v>57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1.55</v>
      </c>
      <c r="T38" s="110">
        <f t="shared" si="7"/>
        <v>46.5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164</v>
      </c>
      <c r="C39" s="113" t="s">
        <v>165</v>
      </c>
      <c r="D39" s="88"/>
      <c r="E39" s="89" t="s">
        <v>141</v>
      </c>
      <c r="F39" s="114">
        <v>6</v>
      </c>
      <c r="G39" s="96">
        <v>7.43</v>
      </c>
      <c r="H39" s="91">
        <f t="shared" si="0"/>
        <v>5.12</v>
      </c>
      <c r="I39" s="92">
        <f t="shared" si="1"/>
        <v>44.58</v>
      </c>
      <c r="J39" s="106"/>
      <c r="K39" s="90">
        <f t="shared" si="2"/>
        <v>6</v>
      </c>
      <c r="L39" s="91">
        <f t="shared" si="3"/>
        <v>4.09</v>
      </c>
      <c r="M39" s="91">
        <f t="shared" si="4"/>
        <v>24.54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3.34</v>
      </c>
      <c r="T39" s="96">
        <f t="shared" si="7"/>
        <v>20.04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275</v>
      </c>
      <c r="C40" s="16" t="s">
        <v>167</v>
      </c>
      <c r="D40" s="88"/>
      <c r="E40" s="101" t="s">
        <v>141</v>
      </c>
      <c r="F40" s="102">
        <v>3</v>
      </c>
      <c r="G40" s="103">
        <v>177.63</v>
      </c>
      <c r="H40" s="104">
        <f t="shared" si="0"/>
        <v>122.5</v>
      </c>
      <c r="I40" s="105">
        <f t="shared" si="1"/>
        <v>532.89</v>
      </c>
      <c r="J40" s="106"/>
      <c r="K40" s="107">
        <f t="shared" si="2"/>
        <v>3</v>
      </c>
      <c r="L40" s="104">
        <f t="shared" si="3"/>
        <v>97.7</v>
      </c>
      <c r="M40" s="104">
        <f t="shared" si="4"/>
        <v>293.10000000000002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79.930000000000007</v>
      </c>
      <c r="T40" s="110">
        <f t="shared" si="7"/>
        <v>239.79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357</v>
      </c>
      <c r="C41" s="113" t="s">
        <v>277</v>
      </c>
      <c r="D41" s="88"/>
      <c r="E41" s="89" t="s">
        <v>141</v>
      </c>
      <c r="F41" s="114">
        <v>3</v>
      </c>
      <c r="G41" s="96">
        <v>2599.77</v>
      </c>
      <c r="H41" s="91">
        <f t="shared" si="0"/>
        <v>1792.94</v>
      </c>
      <c r="I41" s="92">
        <f t="shared" si="1"/>
        <v>7799.31</v>
      </c>
      <c r="J41" s="106"/>
      <c r="K41" s="90">
        <f t="shared" si="2"/>
        <v>3</v>
      </c>
      <c r="L41" s="91">
        <f t="shared" si="3"/>
        <v>1429.87</v>
      </c>
      <c r="M41" s="91">
        <f t="shared" si="4"/>
        <v>4289.6099999999997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1169.9000000000001</v>
      </c>
      <c r="T41" s="96">
        <f t="shared" si="7"/>
        <v>3509.7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278</v>
      </c>
      <c r="C42" s="16" t="s">
        <v>167</v>
      </c>
      <c r="D42" s="88"/>
      <c r="E42" s="101" t="s">
        <v>141</v>
      </c>
      <c r="F42" s="102">
        <v>3</v>
      </c>
      <c r="G42" s="103">
        <v>13.95</v>
      </c>
      <c r="H42" s="104">
        <f t="shared" si="0"/>
        <v>9.6199999999999992</v>
      </c>
      <c r="I42" s="105">
        <f t="shared" si="1"/>
        <v>41.85</v>
      </c>
      <c r="J42" s="106"/>
      <c r="K42" s="107">
        <f t="shared" si="2"/>
        <v>3</v>
      </c>
      <c r="L42" s="104">
        <f t="shared" si="3"/>
        <v>7.67</v>
      </c>
      <c r="M42" s="104">
        <f t="shared" si="4"/>
        <v>23.01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6.28</v>
      </c>
      <c r="T42" s="110">
        <f t="shared" si="7"/>
        <v>18.84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358</v>
      </c>
      <c r="C43" s="113" t="s">
        <v>172</v>
      </c>
      <c r="D43" s="88"/>
      <c r="E43" s="89" t="s">
        <v>141</v>
      </c>
      <c r="F43" s="114">
        <v>3</v>
      </c>
      <c r="G43" s="96">
        <v>241.28</v>
      </c>
      <c r="H43" s="91">
        <f t="shared" si="0"/>
        <v>166.4</v>
      </c>
      <c r="I43" s="92">
        <f t="shared" si="1"/>
        <v>723.84</v>
      </c>
      <c r="J43" s="106"/>
      <c r="K43" s="90">
        <f t="shared" si="2"/>
        <v>3</v>
      </c>
      <c r="L43" s="91">
        <f t="shared" si="3"/>
        <v>132.69999999999999</v>
      </c>
      <c r="M43" s="91">
        <f t="shared" si="4"/>
        <v>398.1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108.58</v>
      </c>
      <c r="T43" s="96">
        <f t="shared" si="7"/>
        <v>325.74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173</v>
      </c>
      <c r="C44" s="16" t="s">
        <v>174</v>
      </c>
      <c r="D44" s="88"/>
      <c r="E44" s="101" t="s">
        <v>141</v>
      </c>
      <c r="F44" s="102">
        <v>3</v>
      </c>
      <c r="G44" s="103">
        <v>24.11</v>
      </c>
      <c r="H44" s="104">
        <f t="shared" si="0"/>
        <v>16.63</v>
      </c>
      <c r="I44" s="105">
        <f t="shared" si="1"/>
        <v>72.33</v>
      </c>
      <c r="J44" s="106"/>
      <c r="K44" s="107">
        <f t="shared" si="2"/>
        <v>3</v>
      </c>
      <c r="L44" s="104">
        <f t="shared" si="3"/>
        <v>13.26</v>
      </c>
      <c r="M44" s="104">
        <f t="shared" si="4"/>
        <v>39.78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10.85</v>
      </c>
      <c r="T44" s="110">
        <f t="shared" si="7"/>
        <v>32.549999999999997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134</v>
      </c>
      <c r="G50" s="123">
        <f t="shared" si="10"/>
        <v>82919.570000000007</v>
      </c>
      <c r="H50" s="124">
        <f t="shared" si="10"/>
        <v>57185.88</v>
      </c>
      <c r="I50" s="125">
        <f t="shared" si="10"/>
        <v>93434.700000000012</v>
      </c>
      <c r="J50" s="126"/>
      <c r="K50" s="127">
        <f t="shared" ref="K50:M50" si="11">SUM(K19:K49)</f>
        <v>134</v>
      </c>
      <c r="L50" s="124">
        <f t="shared" si="11"/>
        <v>44924.979999999989</v>
      </c>
      <c r="M50" s="125">
        <f t="shared" si="11"/>
        <v>51092.98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37994.589999999997</v>
      </c>
      <c r="T50" s="125">
        <f t="shared" si="12"/>
        <v>42341.72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43" priority="1" stopIfTrue="1">
      <formula>$U$9&gt;100%</formula>
    </cfRule>
    <cfRule type="expression" dxfId="42" priority="2">
      <formula>$U$9&lt;50%</formula>
    </cfRule>
  </conditionalFormatting>
  <conditionalFormatting sqref="V9:V11">
    <cfRule type="expression" dxfId="41" priority="3">
      <formula>$V$9&lt;50%</formula>
    </cfRule>
    <cfRule type="expression" dxfId="40" priority="4">
      <formula>$V$9&gt;50%</formula>
    </cfRule>
  </conditionalFormatting>
  <dataValidations count="4">
    <dataValidation type="list" allowBlank="1" showErrorMessage="1" sqref="E19:E49" xr:uid="{00000000-0002-0000-1000-000000000000}">
      <formula1>$Z$19:$Z$30</formula1>
    </dataValidation>
    <dataValidation type="list" allowBlank="1" showErrorMessage="1" sqref="I14" xr:uid="{00000000-0002-0000-1000-000001000000}">
      <formula1>$Y$14:$Y$15</formula1>
    </dataValidation>
    <dataValidation type="list" allowBlank="1" showErrorMessage="1" sqref="J14" xr:uid="{00000000-0002-0000-1000-000002000000}">
      <formula1>$L$9</formula1>
    </dataValidation>
    <dataValidation type="list" allowBlank="1" showErrorMessage="1" sqref="Q15 G18 L18 Q18" xr:uid="{00000000-0002-0000-10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359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121963.81000000003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2006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68176.559999999983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53787.250000000044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360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0.44100991925391664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361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53787.25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362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68176.559999999983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292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134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349</v>
      </c>
      <c r="C19" s="87" t="s">
        <v>114</v>
      </c>
      <c r="D19" s="88"/>
      <c r="E19" s="89">
        <v>500</v>
      </c>
      <c r="F19" s="90">
        <v>1</v>
      </c>
      <c r="G19" s="91">
        <v>42.72</v>
      </c>
      <c r="H19" s="91">
        <f t="shared" ref="H19:H49" si="0">ROUND(IF($G$18="USD $", G19*$F$16,G19*$E$16),2)</f>
        <v>29.46</v>
      </c>
      <c r="I19" s="92">
        <f t="shared" ref="I19:I49" si="1">ROUND(IF($I$18=$H$18,F19*H19,F19*G19),2)</f>
        <v>42.72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21.36</v>
      </c>
      <c r="M19" s="91">
        <f t="shared" ref="M19:M49" si="4">ROUND((K19*L19),2)</f>
        <v>21.36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21.36</v>
      </c>
      <c r="T19" s="96">
        <f t="shared" ref="T19:T49" si="7">ROUND(I19-M19,2)</f>
        <v>21.36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2</v>
      </c>
      <c r="G20" s="103">
        <v>65.349999999999994</v>
      </c>
      <c r="H20" s="104">
        <f t="shared" si="0"/>
        <v>45.07</v>
      </c>
      <c r="I20" s="105">
        <f t="shared" si="1"/>
        <v>130.69999999999999</v>
      </c>
      <c r="J20" s="106"/>
      <c r="K20" s="107">
        <f t="shared" si="2"/>
        <v>2</v>
      </c>
      <c r="L20" s="104">
        <f t="shared" si="3"/>
        <v>32.68</v>
      </c>
      <c r="M20" s="104">
        <f t="shared" si="4"/>
        <v>65.36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65.34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327</v>
      </c>
      <c r="C22" s="16" t="s">
        <v>233</v>
      </c>
      <c r="D22" s="88"/>
      <c r="E22" s="101">
        <v>1000</v>
      </c>
      <c r="F22" s="102">
        <v>1</v>
      </c>
      <c r="G22" s="103">
        <v>128.44</v>
      </c>
      <c r="H22" s="104">
        <f t="shared" si="0"/>
        <v>88.58</v>
      </c>
      <c r="I22" s="105">
        <f t="shared" si="1"/>
        <v>128.44</v>
      </c>
      <c r="J22" s="106"/>
      <c r="K22" s="107">
        <f t="shared" si="2"/>
        <v>1</v>
      </c>
      <c r="L22" s="104">
        <f t="shared" si="3"/>
        <v>64.22</v>
      </c>
      <c r="M22" s="104">
        <f t="shared" si="4"/>
        <v>64.22</v>
      </c>
      <c r="N22" s="108"/>
      <c r="O22" s="95"/>
      <c r="P22" s="100"/>
      <c r="Q22" s="103"/>
      <c r="R22" s="109">
        <f t="shared" si="5"/>
        <v>0</v>
      </c>
      <c r="S22" s="110">
        <f t="shared" si="6"/>
        <v>64.22</v>
      </c>
      <c r="T22" s="110">
        <f t="shared" si="7"/>
        <v>64.22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124</v>
      </c>
      <c r="C23" s="113" t="s">
        <v>125</v>
      </c>
      <c r="D23" s="88"/>
      <c r="E23" s="89">
        <v>1000</v>
      </c>
      <c r="F23" s="114">
        <v>1</v>
      </c>
      <c r="G23" s="96">
        <v>247.55</v>
      </c>
      <c r="H23" s="91">
        <f t="shared" si="0"/>
        <v>170.72</v>
      </c>
      <c r="I23" s="92">
        <f t="shared" si="1"/>
        <v>247.55</v>
      </c>
      <c r="J23" s="106"/>
      <c r="K23" s="90">
        <f t="shared" si="2"/>
        <v>1</v>
      </c>
      <c r="L23" s="91">
        <f t="shared" si="3"/>
        <v>123.78</v>
      </c>
      <c r="M23" s="91">
        <f t="shared" si="4"/>
        <v>123.78</v>
      </c>
      <c r="N23" s="115"/>
      <c r="O23" s="95"/>
      <c r="P23" s="116"/>
      <c r="Q23" s="96"/>
      <c r="R23" s="96">
        <f t="shared" si="5"/>
        <v>0</v>
      </c>
      <c r="S23" s="96">
        <f t="shared" si="6"/>
        <v>123.77</v>
      </c>
      <c r="T23" s="96">
        <f t="shared" si="7"/>
        <v>123.77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363</v>
      </c>
      <c r="C24" s="16" t="s">
        <v>125</v>
      </c>
      <c r="D24" s="88"/>
      <c r="E24" s="101">
        <v>1000</v>
      </c>
      <c r="F24" s="102">
        <v>1</v>
      </c>
      <c r="G24" s="103">
        <v>119.52</v>
      </c>
      <c r="H24" s="104">
        <f t="shared" si="0"/>
        <v>82.43</v>
      </c>
      <c r="I24" s="105">
        <f t="shared" si="1"/>
        <v>119.52</v>
      </c>
      <c r="J24" s="106"/>
      <c r="K24" s="107">
        <f t="shared" si="2"/>
        <v>1</v>
      </c>
      <c r="L24" s="104">
        <f t="shared" si="3"/>
        <v>59.76</v>
      </c>
      <c r="M24" s="104">
        <f t="shared" si="4"/>
        <v>59.76</v>
      </c>
      <c r="N24" s="108"/>
      <c r="O24" s="95"/>
      <c r="P24" s="100"/>
      <c r="Q24" s="103"/>
      <c r="R24" s="109">
        <f t="shared" si="5"/>
        <v>0</v>
      </c>
      <c r="S24" s="110">
        <f t="shared" si="6"/>
        <v>59.76</v>
      </c>
      <c r="T24" s="110">
        <f t="shared" si="7"/>
        <v>59.76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126</v>
      </c>
      <c r="C25" s="113" t="s">
        <v>125</v>
      </c>
      <c r="D25" s="88"/>
      <c r="E25" s="89">
        <v>1000</v>
      </c>
      <c r="F25" s="114">
        <v>1</v>
      </c>
      <c r="G25" s="96">
        <v>145.80000000000001</v>
      </c>
      <c r="H25" s="91">
        <f t="shared" si="0"/>
        <v>100.55</v>
      </c>
      <c r="I25" s="92">
        <f t="shared" si="1"/>
        <v>145.80000000000001</v>
      </c>
      <c r="J25" s="106"/>
      <c r="K25" s="90">
        <f t="shared" si="2"/>
        <v>1</v>
      </c>
      <c r="L25" s="91">
        <f t="shared" si="3"/>
        <v>72.900000000000006</v>
      </c>
      <c r="M25" s="91">
        <f t="shared" si="4"/>
        <v>72.900000000000006</v>
      </c>
      <c r="N25" s="115"/>
      <c r="O25" s="95"/>
      <c r="P25" s="116"/>
      <c r="Q25" s="96"/>
      <c r="R25" s="96">
        <f t="shared" si="5"/>
        <v>0</v>
      </c>
      <c r="S25" s="96">
        <f t="shared" si="6"/>
        <v>72.900000000000006</v>
      </c>
      <c r="T25" s="96">
        <f t="shared" si="7"/>
        <v>72.900000000000006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256</v>
      </c>
      <c r="C26" s="16" t="s">
        <v>129</v>
      </c>
      <c r="D26" s="88"/>
      <c r="E26" s="101">
        <v>2000</v>
      </c>
      <c r="F26" s="102">
        <v>1</v>
      </c>
      <c r="G26" s="103">
        <v>143.47</v>
      </c>
      <c r="H26" s="104">
        <f t="shared" si="0"/>
        <v>98.94</v>
      </c>
      <c r="I26" s="105">
        <f t="shared" si="1"/>
        <v>143.47</v>
      </c>
      <c r="J26" s="106"/>
      <c r="K26" s="107">
        <f t="shared" si="2"/>
        <v>1</v>
      </c>
      <c r="L26" s="104">
        <f t="shared" si="3"/>
        <v>93.26</v>
      </c>
      <c r="M26" s="104">
        <f t="shared" si="4"/>
        <v>93.26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50.21</v>
      </c>
      <c r="T26" s="110">
        <f t="shared" si="7"/>
        <v>50.21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257</v>
      </c>
      <c r="C27" s="113" t="s">
        <v>132</v>
      </c>
      <c r="D27" s="88"/>
      <c r="E27" s="89">
        <v>2000</v>
      </c>
      <c r="F27" s="114">
        <v>1</v>
      </c>
      <c r="G27" s="96">
        <v>107.3</v>
      </c>
      <c r="H27" s="91">
        <f t="shared" si="0"/>
        <v>74</v>
      </c>
      <c r="I27" s="92">
        <f t="shared" si="1"/>
        <v>107.3</v>
      </c>
      <c r="J27" s="106"/>
      <c r="K27" s="90">
        <f t="shared" si="2"/>
        <v>1</v>
      </c>
      <c r="L27" s="91">
        <f t="shared" si="3"/>
        <v>69.75</v>
      </c>
      <c r="M27" s="91">
        <f t="shared" si="4"/>
        <v>69.75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37.549999999999997</v>
      </c>
      <c r="T27" s="96">
        <f t="shared" si="7"/>
        <v>37.549999999999997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364</v>
      </c>
      <c r="C28" s="16" t="s">
        <v>135</v>
      </c>
      <c r="D28" s="88"/>
      <c r="E28" s="101">
        <v>2000</v>
      </c>
      <c r="F28" s="102">
        <v>2</v>
      </c>
      <c r="G28" s="103">
        <v>76.64</v>
      </c>
      <c r="H28" s="104">
        <f t="shared" si="0"/>
        <v>52.86</v>
      </c>
      <c r="I28" s="105">
        <f t="shared" si="1"/>
        <v>153.28</v>
      </c>
      <c r="J28" s="106"/>
      <c r="K28" s="107">
        <f t="shared" si="2"/>
        <v>2</v>
      </c>
      <c r="L28" s="104">
        <f t="shared" si="3"/>
        <v>49.82</v>
      </c>
      <c r="M28" s="104">
        <f t="shared" si="4"/>
        <v>99.64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26.82</v>
      </c>
      <c r="T28" s="110">
        <f t="shared" si="7"/>
        <v>53.64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365</v>
      </c>
      <c r="C29" s="113" t="s">
        <v>135</v>
      </c>
      <c r="D29" s="88"/>
      <c r="E29" s="89">
        <v>2000</v>
      </c>
      <c r="F29" s="114">
        <v>2</v>
      </c>
      <c r="G29" s="96">
        <v>59.6</v>
      </c>
      <c r="H29" s="91">
        <f t="shared" si="0"/>
        <v>41.1</v>
      </c>
      <c r="I29" s="92">
        <f t="shared" si="1"/>
        <v>119.2</v>
      </c>
      <c r="J29" s="106"/>
      <c r="K29" s="90">
        <f t="shared" si="2"/>
        <v>2</v>
      </c>
      <c r="L29" s="91">
        <f t="shared" si="3"/>
        <v>38.74</v>
      </c>
      <c r="M29" s="91">
        <f t="shared" si="4"/>
        <v>77.48</v>
      </c>
      <c r="N29" s="115">
        <v>-0.15</v>
      </c>
      <c r="O29" s="95"/>
      <c r="P29" s="116"/>
      <c r="Q29" s="96"/>
      <c r="R29" s="96">
        <f t="shared" si="5"/>
        <v>0</v>
      </c>
      <c r="S29" s="96">
        <f t="shared" si="6"/>
        <v>20.86</v>
      </c>
      <c r="T29" s="96">
        <f t="shared" si="7"/>
        <v>41.72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260</v>
      </c>
      <c r="C30" s="16" t="s">
        <v>287</v>
      </c>
      <c r="D30" s="88"/>
      <c r="E30" s="101" t="s">
        <v>141</v>
      </c>
      <c r="F30" s="102">
        <v>1</v>
      </c>
      <c r="G30" s="103">
        <v>6982.54</v>
      </c>
      <c r="H30" s="104">
        <f t="shared" si="0"/>
        <v>4815.54</v>
      </c>
      <c r="I30" s="105">
        <f t="shared" si="1"/>
        <v>6982.54</v>
      </c>
      <c r="J30" s="106"/>
      <c r="K30" s="107">
        <f t="shared" si="2"/>
        <v>1</v>
      </c>
      <c r="L30" s="104">
        <f t="shared" si="3"/>
        <v>3491.27</v>
      </c>
      <c r="M30" s="104">
        <f t="shared" si="4"/>
        <v>3491.27</v>
      </c>
      <c r="N30" s="108"/>
      <c r="O30" s="95"/>
      <c r="P30" s="100"/>
      <c r="Q30" s="103"/>
      <c r="R30" s="109">
        <f t="shared" si="5"/>
        <v>0</v>
      </c>
      <c r="S30" s="110">
        <f t="shared" si="6"/>
        <v>3491.27</v>
      </c>
      <c r="T30" s="110">
        <f t="shared" si="7"/>
        <v>3491.27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198</v>
      </c>
      <c r="C31" s="113" t="s">
        <v>241</v>
      </c>
      <c r="D31" s="88"/>
      <c r="E31" s="89" t="s">
        <v>141</v>
      </c>
      <c r="F31" s="114">
        <v>2</v>
      </c>
      <c r="G31" s="96">
        <v>506.83</v>
      </c>
      <c r="H31" s="91">
        <f t="shared" si="0"/>
        <v>349.54</v>
      </c>
      <c r="I31" s="92">
        <f t="shared" si="1"/>
        <v>1013.66</v>
      </c>
      <c r="J31" s="106"/>
      <c r="K31" s="90">
        <f t="shared" si="2"/>
        <v>2</v>
      </c>
      <c r="L31" s="91">
        <f t="shared" si="3"/>
        <v>253.42</v>
      </c>
      <c r="M31" s="91">
        <f t="shared" si="4"/>
        <v>506.84</v>
      </c>
      <c r="N31" s="115"/>
      <c r="O31" s="95"/>
      <c r="P31" s="116"/>
      <c r="Q31" s="96"/>
      <c r="R31" s="96">
        <f t="shared" si="5"/>
        <v>0</v>
      </c>
      <c r="S31" s="96">
        <f t="shared" si="6"/>
        <v>253.41</v>
      </c>
      <c r="T31" s="96">
        <f t="shared" si="7"/>
        <v>506.82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366</v>
      </c>
      <c r="C32" s="16" t="s">
        <v>147</v>
      </c>
      <c r="D32" s="88"/>
      <c r="E32" s="101" t="s">
        <v>141</v>
      </c>
      <c r="F32" s="102">
        <v>1</v>
      </c>
      <c r="G32" s="103">
        <v>6449.45</v>
      </c>
      <c r="H32" s="104">
        <f t="shared" si="0"/>
        <v>4447.8999999999996</v>
      </c>
      <c r="I32" s="105">
        <f t="shared" si="1"/>
        <v>6449.45</v>
      </c>
      <c r="J32" s="106"/>
      <c r="K32" s="107">
        <f t="shared" si="2"/>
        <v>1</v>
      </c>
      <c r="L32" s="104">
        <f t="shared" si="3"/>
        <v>3224.73</v>
      </c>
      <c r="M32" s="104">
        <f t="shared" si="4"/>
        <v>3224.73</v>
      </c>
      <c r="N32" s="108"/>
      <c r="O32" s="95"/>
      <c r="P32" s="100"/>
      <c r="Q32" s="103"/>
      <c r="R32" s="109">
        <f t="shared" si="5"/>
        <v>0</v>
      </c>
      <c r="S32" s="110">
        <f t="shared" si="6"/>
        <v>3224.72</v>
      </c>
      <c r="T32" s="110">
        <f t="shared" si="7"/>
        <v>3224.72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304</v>
      </c>
      <c r="C33" s="113" t="s">
        <v>202</v>
      </c>
      <c r="D33" s="88"/>
      <c r="E33" s="89" t="s">
        <v>141</v>
      </c>
      <c r="F33" s="114">
        <v>6</v>
      </c>
      <c r="G33" s="96">
        <v>2012.24</v>
      </c>
      <c r="H33" s="91">
        <f t="shared" si="0"/>
        <v>1387.75</v>
      </c>
      <c r="I33" s="92">
        <f t="shared" si="1"/>
        <v>12073.44</v>
      </c>
      <c r="J33" s="106"/>
      <c r="K33" s="90">
        <f t="shared" si="2"/>
        <v>6</v>
      </c>
      <c r="L33" s="91">
        <f t="shared" si="3"/>
        <v>1408.57</v>
      </c>
      <c r="M33" s="91">
        <f t="shared" si="4"/>
        <v>8451.42</v>
      </c>
      <c r="N33" s="115">
        <v>-0.2</v>
      </c>
      <c r="O33" s="95"/>
      <c r="P33" s="116"/>
      <c r="Q33" s="96"/>
      <c r="R33" s="96">
        <f t="shared" si="5"/>
        <v>0</v>
      </c>
      <c r="S33" s="96">
        <f t="shared" si="6"/>
        <v>603.66999999999996</v>
      </c>
      <c r="T33" s="96">
        <f t="shared" si="7"/>
        <v>3622.02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203</v>
      </c>
      <c r="C34" s="16" t="s">
        <v>367</v>
      </c>
      <c r="D34" s="88"/>
      <c r="E34" s="101" t="s">
        <v>141</v>
      </c>
      <c r="F34" s="102">
        <v>1</v>
      </c>
      <c r="G34" s="103">
        <v>83193.78</v>
      </c>
      <c r="H34" s="104">
        <f t="shared" si="0"/>
        <v>57375.02</v>
      </c>
      <c r="I34" s="105">
        <f t="shared" si="1"/>
        <v>83193.78</v>
      </c>
      <c r="J34" s="106"/>
      <c r="K34" s="107">
        <f t="shared" si="2"/>
        <v>1</v>
      </c>
      <c r="L34" s="104">
        <f t="shared" si="3"/>
        <v>45756.58</v>
      </c>
      <c r="M34" s="104">
        <f t="shared" si="4"/>
        <v>45756.58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37437.199999999997</v>
      </c>
      <c r="T34" s="110">
        <f t="shared" si="7"/>
        <v>37437.199999999997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/>
      <c r="C35" s="113" t="s">
        <v>245</v>
      </c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4.25" customHeight="1">
      <c r="B36" s="100" t="s">
        <v>368</v>
      </c>
      <c r="C36" s="16" t="s">
        <v>267</v>
      </c>
      <c r="D36" s="88"/>
      <c r="E36" s="101" t="s">
        <v>141</v>
      </c>
      <c r="F36" s="102">
        <v>1</v>
      </c>
      <c r="G36" s="103">
        <v>173.21</v>
      </c>
      <c r="H36" s="104">
        <f t="shared" si="0"/>
        <v>119.46</v>
      </c>
      <c r="I36" s="105">
        <f t="shared" si="1"/>
        <v>173.21</v>
      </c>
      <c r="J36" s="106"/>
      <c r="K36" s="107">
        <f t="shared" si="2"/>
        <v>1</v>
      </c>
      <c r="L36" s="104">
        <f t="shared" si="3"/>
        <v>95.27</v>
      </c>
      <c r="M36" s="104">
        <f t="shared" si="4"/>
        <v>95.27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77.94</v>
      </c>
      <c r="T36" s="110">
        <f t="shared" si="7"/>
        <v>77.94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369</v>
      </c>
      <c r="C37" s="113" t="s">
        <v>267</v>
      </c>
      <c r="D37" s="88"/>
      <c r="E37" s="89" t="s">
        <v>141</v>
      </c>
      <c r="F37" s="114">
        <v>1</v>
      </c>
      <c r="G37" s="96">
        <v>173.21</v>
      </c>
      <c r="H37" s="91">
        <f t="shared" si="0"/>
        <v>119.46</v>
      </c>
      <c r="I37" s="92">
        <f t="shared" si="1"/>
        <v>173.21</v>
      </c>
      <c r="J37" s="106"/>
      <c r="K37" s="90">
        <f t="shared" si="2"/>
        <v>1</v>
      </c>
      <c r="L37" s="91">
        <f t="shared" si="3"/>
        <v>95.27</v>
      </c>
      <c r="M37" s="91">
        <f t="shared" si="4"/>
        <v>95.27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77.94</v>
      </c>
      <c r="T37" s="96">
        <f t="shared" si="7"/>
        <v>77.94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18" t="s">
        <v>370</v>
      </c>
      <c r="C38" s="16" t="s">
        <v>270</v>
      </c>
      <c r="D38" s="88"/>
      <c r="E38" s="101" t="s">
        <v>141</v>
      </c>
      <c r="F38" s="102">
        <v>2</v>
      </c>
      <c r="G38" s="103">
        <v>468.64</v>
      </c>
      <c r="H38" s="104">
        <f t="shared" si="0"/>
        <v>323.2</v>
      </c>
      <c r="I38" s="105">
        <f t="shared" si="1"/>
        <v>937.28</v>
      </c>
      <c r="J38" s="106"/>
      <c r="K38" s="107">
        <f t="shared" si="2"/>
        <v>2</v>
      </c>
      <c r="L38" s="104">
        <f t="shared" si="3"/>
        <v>257.75</v>
      </c>
      <c r="M38" s="104">
        <f t="shared" si="4"/>
        <v>515.5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210.89</v>
      </c>
      <c r="T38" s="110">
        <f t="shared" si="7"/>
        <v>421.78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133" t="s">
        <v>271</v>
      </c>
      <c r="C39" s="113" t="s">
        <v>272</v>
      </c>
      <c r="D39" s="88"/>
      <c r="E39" s="89" t="s">
        <v>141</v>
      </c>
      <c r="F39" s="114">
        <v>28</v>
      </c>
      <c r="G39" s="96">
        <v>3.54</v>
      </c>
      <c r="H39" s="91">
        <f t="shared" si="0"/>
        <v>2.44</v>
      </c>
      <c r="I39" s="92">
        <f t="shared" si="1"/>
        <v>99.12</v>
      </c>
      <c r="J39" s="106"/>
      <c r="K39" s="90">
        <f t="shared" si="2"/>
        <v>28</v>
      </c>
      <c r="L39" s="91">
        <f t="shared" si="3"/>
        <v>1.95</v>
      </c>
      <c r="M39" s="91">
        <f t="shared" si="4"/>
        <v>54.6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1.59</v>
      </c>
      <c r="T39" s="96">
        <f t="shared" si="7"/>
        <v>44.52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161</v>
      </c>
      <c r="C40" s="16" t="s">
        <v>157</v>
      </c>
      <c r="D40" s="88"/>
      <c r="E40" s="101" t="s">
        <v>141</v>
      </c>
      <c r="F40" s="102">
        <v>28</v>
      </c>
      <c r="G40" s="103">
        <v>4.8499999999999996</v>
      </c>
      <c r="H40" s="104">
        <f t="shared" si="0"/>
        <v>3.34</v>
      </c>
      <c r="I40" s="105">
        <f t="shared" si="1"/>
        <v>135.80000000000001</v>
      </c>
      <c r="J40" s="106"/>
      <c r="K40" s="107">
        <f t="shared" si="2"/>
        <v>28</v>
      </c>
      <c r="L40" s="104">
        <f t="shared" si="3"/>
        <v>2.67</v>
      </c>
      <c r="M40" s="104">
        <f t="shared" si="4"/>
        <v>74.760000000000005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2.1800000000000002</v>
      </c>
      <c r="T40" s="110">
        <f t="shared" si="7"/>
        <v>61.04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273</v>
      </c>
      <c r="C41" s="113" t="s">
        <v>274</v>
      </c>
      <c r="D41" s="88"/>
      <c r="E41" s="89" t="s">
        <v>141</v>
      </c>
      <c r="F41" s="114">
        <v>28</v>
      </c>
      <c r="G41" s="96">
        <v>3.45</v>
      </c>
      <c r="H41" s="91">
        <f t="shared" si="0"/>
        <v>2.38</v>
      </c>
      <c r="I41" s="92">
        <f t="shared" si="1"/>
        <v>96.6</v>
      </c>
      <c r="J41" s="106"/>
      <c r="K41" s="90">
        <f t="shared" si="2"/>
        <v>28</v>
      </c>
      <c r="L41" s="91">
        <f t="shared" si="3"/>
        <v>1.9</v>
      </c>
      <c r="M41" s="91">
        <f t="shared" si="4"/>
        <v>53.2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1.55</v>
      </c>
      <c r="T41" s="96">
        <f t="shared" si="7"/>
        <v>43.4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164</v>
      </c>
      <c r="C42" s="16" t="s">
        <v>165</v>
      </c>
      <c r="D42" s="88"/>
      <c r="E42" s="101" t="s">
        <v>141</v>
      </c>
      <c r="F42" s="102">
        <v>6</v>
      </c>
      <c r="G42" s="103">
        <v>7.43</v>
      </c>
      <c r="H42" s="104">
        <f t="shared" si="0"/>
        <v>5.12</v>
      </c>
      <c r="I42" s="105">
        <f t="shared" si="1"/>
        <v>44.58</v>
      </c>
      <c r="J42" s="106"/>
      <c r="K42" s="107">
        <f t="shared" si="2"/>
        <v>6</v>
      </c>
      <c r="L42" s="104">
        <f t="shared" si="3"/>
        <v>4.09</v>
      </c>
      <c r="M42" s="104">
        <f t="shared" si="4"/>
        <v>24.54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3.34</v>
      </c>
      <c r="T42" s="110">
        <f t="shared" si="7"/>
        <v>20.04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275</v>
      </c>
      <c r="C43" s="113" t="s">
        <v>167</v>
      </c>
      <c r="D43" s="88"/>
      <c r="E43" s="89" t="s">
        <v>141</v>
      </c>
      <c r="F43" s="114">
        <v>3</v>
      </c>
      <c r="G43" s="96">
        <v>177.63</v>
      </c>
      <c r="H43" s="91">
        <f t="shared" si="0"/>
        <v>122.5</v>
      </c>
      <c r="I43" s="92">
        <f t="shared" si="1"/>
        <v>532.89</v>
      </c>
      <c r="J43" s="106"/>
      <c r="K43" s="90">
        <f t="shared" si="2"/>
        <v>3</v>
      </c>
      <c r="L43" s="91">
        <f t="shared" si="3"/>
        <v>97.7</v>
      </c>
      <c r="M43" s="91">
        <f t="shared" si="4"/>
        <v>293.10000000000002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79.930000000000007</v>
      </c>
      <c r="T43" s="96">
        <f t="shared" si="7"/>
        <v>239.79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357</v>
      </c>
      <c r="C44" s="16" t="s">
        <v>277</v>
      </c>
      <c r="D44" s="88"/>
      <c r="E44" s="101" t="s">
        <v>141</v>
      </c>
      <c r="F44" s="102">
        <v>3</v>
      </c>
      <c r="G44" s="103">
        <v>2599.77</v>
      </c>
      <c r="H44" s="104">
        <f t="shared" si="0"/>
        <v>1792.94</v>
      </c>
      <c r="I44" s="105">
        <f t="shared" si="1"/>
        <v>7799.31</v>
      </c>
      <c r="J44" s="106"/>
      <c r="K44" s="107">
        <f t="shared" si="2"/>
        <v>3</v>
      </c>
      <c r="L44" s="104">
        <f t="shared" si="3"/>
        <v>1429.87</v>
      </c>
      <c r="M44" s="104">
        <f t="shared" si="4"/>
        <v>4289.6099999999997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1169.9000000000001</v>
      </c>
      <c r="T44" s="110">
        <f t="shared" si="7"/>
        <v>3509.7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278</v>
      </c>
      <c r="C45" s="113" t="s">
        <v>167</v>
      </c>
      <c r="D45" s="88"/>
      <c r="E45" s="89" t="s">
        <v>141</v>
      </c>
      <c r="F45" s="114">
        <v>3</v>
      </c>
      <c r="G45" s="96">
        <v>13.95</v>
      </c>
      <c r="H45" s="91">
        <f t="shared" si="0"/>
        <v>9.6199999999999992</v>
      </c>
      <c r="I45" s="92">
        <f t="shared" si="1"/>
        <v>41.85</v>
      </c>
      <c r="J45" s="106"/>
      <c r="K45" s="90">
        <f t="shared" si="2"/>
        <v>3</v>
      </c>
      <c r="L45" s="91">
        <f t="shared" si="3"/>
        <v>7.67</v>
      </c>
      <c r="M45" s="91">
        <f t="shared" si="4"/>
        <v>23.01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6.28</v>
      </c>
      <c r="T45" s="96">
        <f t="shared" si="7"/>
        <v>18.84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358</v>
      </c>
      <c r="C46" s="16" t="s">
        <v>172</v>
      </c>
      <c r="D46" s="88"/>
      <c r="E46" s="101" t="s">
        <v>141</v>
      </c>
      <c r="F46" s="102">
        <v>3</v>
      </c>
      <c r="G46" s="103">
        <v>241.28</v>
      </c>
      <c r="H46" s="104">
        <f t="shared" si="0"/>
        <v>166.4</v>
      </c>
      <c r="I46" s="105">
        <f t="shared" si="1"/>
        <v>723.84</v>
      </c>
      <c r="J46" s="106"/>
      <c r="K46" s="107">
        <f t="shared" si="2"/>
        <v>3</v>
      </c>
      <c r="L46" s="104">
        <f t="shared" si="3"/>
        <v>132.69999999999999</v>
      </c>
      <c r="M46" s="104">
        <f t="shared" si="4"/>
        <v>398.1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108.58</v>
      </c>
      <c r="T46" s="110">
        <f t="shared" si="7"/>
        <v>325.74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173</v>
      </c>
      <c r="C47" s="113" t="s">
        <v>174</v>
      </c>
      <c r="D47" s="88"/>
      <c r="E47" s="89" t="s">
        <v>141</v>
      </c>
      <c r="F47" s="114">
        <v>3</v>
      </c>
      <c r="G47" s="96">
        <v>24.11</v>
      </c>
      <c r="H47" s="91">
        <f t="shared" si="0"/>
        <v>16.63</v>
      </c>
      <c r="I47" s="92">
        <f t="shared" si="1"/>
        <v>72.33</v>
      </c>
      <c r="J47" s="106"/>
      <c r="K47" s="90">
        <f t="shared" si="2"/>
        <v>3</v>
      </c>
      <c r="L47" s="91">
        <f t="shared" si="3"/>
        <v>13.26</v>
      </c>
      <c r="M47" s="91">
        <f t="shared" si="4"/>
        <v>39.78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32.549999999999997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134</v>
      </c>
      <c r="G50" s="123">
        <f t="shared" si="10"/>
        <v>104255.24</v>
      </c>
      <c r="H50" s="124">
        <f t="shared" si="10"/>
        <v>71900.150000000009</v>
      </c>
      <c r="I50" s="125">
        <f t="shared" si="10"/>
        <v>121963.81000000003</v>
      </c>
      <c r="J50" s="126"/>
      <c r="K50" s="127">
        <f t="shared" ref="K50:M50" si="11">SUM(K19:K49)</f>
        <v>134</v>
      </c>
      <c r="L50" s="124">
        <f t="shared" si="11"/>
        <v>56942.409999999982</v>
      </c>
      <c r="M50" s="125">
        <f t="shared" si="11"/>
        <v>68176.559999999983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47312.83</v>
      </c>
      <c r="T50" s="125">
        <f t="shared" si="12"/>
        <v>53787.25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39" priority="1" stopIfTrue="1">
      <formula>$U$9&gt;100%</formula>
    </cfRule>
    <cfRule type="expression" dxfId="38" priority="2">
      <formula>$U$9&lt;50%</formula>
    </cfRule>
  </conditionalFormatting>
  <conditionalFormatting sqref="V9:V11">
    <cfRule type="expression" dxfId="37" priority="3">
      <formula>$V$9&lt;50%</formula>
    </cfRule>
    <cfRule type="expression" dxfId="36" priority="4">
      <formula>$V$9&gt;50%</formula>
    </cfRule>
  </conditionalFormatting>
  <dataValidations count="4">
    <dataValidation type="list" allowBlank="1" showErrorMessage="1" sqref="E19:E49" xr:uid="{00000000-0002-0000-1100-000000000000}">
      <formula1>$Z$19:$Z$30</formula1>
    </dataValidation>
    <dataValidation type="list" allowBlank="1" showErrorMessage="1" sqref="I14" xr:uid="{00000000-0002-0000-1100-000001000000}">
      <formula1>$Y$14:$Y$15</formula1>
    </dataValidation>
    <dataValidation type="list" allowBlank="1" showErrorMessage="1" sqref="J14" xr:uid="{00000000-0002-0000-1100-000002000000}">
      <formula1>$L$9</formula1>
    </dataValidation>
    <dataValidation type="list" allowBlank="1" showErrorMessage="1" sqref="Q15 G18 L18 Q18" xr:uid="{00000000-0002-0000-11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371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178003.14999999997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2000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99113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78890.149999999965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372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0.44319524682568806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373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78890.149999999994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374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99113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177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1</v>
      </c>
      <c r="G20" s="103">
        <v>49.93</v>
      </c>
      <c r="H20" s="104">
        <f t="shared" si="0"/>
        <v>34.43</v>
      </c>
      <c r="I20" s="105">
        <f t="shared" si="1"/>
        <v>49.93</v>
      </c>
      <c r="J20" s="106"/>
      <c r="K20" s="107">
        <f t="shared" si="2"/>
        <v>1</v>
      </c>
      <c r="L20" s="104">
        <f t="shared" si="3"/>
        <v>24.97</v>
      </c>
      <c r="M20" s="104">
        <f t="shared" si="4"/>
        <v>24.97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24.96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375</v>
      </c>
      <c r="C22" s="16" t="s">
        <v>233</v>
      </c>
      <c r="D22" s="88"/>
      <c r="E22" s="101">
        <v>1000</v>
      </c>
      <c r="F22" s="102">
        <v>1</v>
      </c>
      <c r="G22" s="103">
        <v>114.31</v>
      </c>
      <c r="H22" s="104">
        <f t="shared" si="0"/>
        <v>78.83</v>
      </c>
      <c r="I22" s="105">
        <f t="shared" si="1"/>
        <v>114.31</v>
      </c>
      <c r="J22" s="106"/>
      <c r="K22" s="107">
        <f t="shared" si="2"/>
        <v>1</v>
      </c>
      <c r="L22" s="104">
        <f t="shared" si="3"/>
        <v>57.16</v>
      </c>
      <c r="M22" s="104">
        <f t="shared" si="4"/>
        <v>57.16</v>
      </c>
      <c r="N22" s="108"/>
      <c r="O22" s="95"/>
      <c r="P22" s="100"/>
      <c r="Q22" s="103"/>
      <c r="R22" s="109">
        <f t="shared" si="5"/>
        <v>0</v>
      </c>
      <c r="S22" s="110">
        <f t="shared" si="6"/>
        <v>57.15</v>
      </c>
      <c r="T22" s="110">
        <f t="shared" si="7"/>
        <v>57.15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328</v>
      </c>
      <c r="C23" s="113" t="s">
        <v>125</v>
      </c>
      <c r="D23" s="88"/>
      <c r="E23" s="89">
        <v>1000</v>
      </c>
      <c r="F23" s="114">
        <v>1</v>
      </c>
      <c r="G23" s="96">
        <v>83.98</v>
      </c>
      <c r="H23" s="91">
        <f t="shared" si="0"/>
        <v>57.92</v>
      </c>
      <c r="I23" s="92">
        <f t="shared" si="1"/>
        <v>83.98</v>
      </c>
      <c r="J23" s="106"/>
      <c r="K23" s="90">
        <f t="shared" si="2"/>
        <v>1</v>
      </c>
      <c r="L23" s="91">
        <f t="shared" si="3"/>
        <v>41.99</v>
      </c>
      <c r="M23" s="91">
        <f t="shared" si="4"/>
        <v>41.99</v>
      </c>
      <c r="N23" s="115"/>
      <c r="O23" s="95"/>
      <c r="P23" s="116"/>
      <c r="Q23" s="96"/>
      <c r="R23" s="96">
        <f t="shared" si="5"/>
        <v>0</v>
      </c>
      <c r="S23" s="96">
        <f t="shared" si="6"/>
        <v>41.99</v>
      </c>
      <c r="T23" s="96">
        <f t="shared" si="7"/>
        <v>41.99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259</v>
      </c>
      <c r="C27" s="113" t="s">
        <v>135</v>
      </c>
      <c r="D27" s="88"/>
      <c r="E27" s="89">
        <v>2000</v>
      </c>
      <c r="F27" s="114">
        <v>1</v>
      </c>
      <c r="G27" s="96">
        <v>62.05</v>
      </c>
      <c r="H27" s="91">
        <f t="shared" si="0"/>
        <v>42.79</v>
      </c>
      <c r="I27" s="92">
        <f t="shared" si="1"/>
        <v>62.05</v>
      </c>
      <c r="J27" s="106"/>
      <c r="K27" s="90">
        <f t="shared" si="2"/>
        <v>1</v>
      </c>
      <c r="L27" s="91">
        <f t="shared" si="3"/>
        <v>40.33</v>
      </c>
      <c r="M27" s="91">
        <f t="shared" si="4"/>
        <v>40.33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21.72</v>
      </c>
      <c r="T27" s="96">
        <f t="shared" si="7"/>
        <v>21.72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352</v>
      </c>
      <c r="C28" s="16" t="s">
        <v>287</v>
      </c>
      <c r="D28" s="88"/>
      <c r="E28" s="101" t="s">
        <v>141</v>
      </c>
      <c r="F28" s="102">
        <v>1</v>
      </c>
      <c r="G28" s="103">
        <v>6093.69</v>
      </c>
      <c r="H28" s="104">
        <f t="shared" si="0"/>
        <v>4202.54</v>
      </c>
      <c r="I28" s="105">
        <f t="shared" si="1"/>
        <v>6093.69</v>
      </c>
      <c r="J28" s="106"/>
      <c r="K28" s="107">
        <f t="shared" si="2"/>
        <v>1</v>
      </c>
      <c r="L28" s="104">
        <f t="shared" si="3"/>
        <v>3046.85</v>
      </c>
      <c r="M28" s="104">
        <f t="shared" si="4"/>
        <v>3046.85</v>
      </c>
      <c r="N28" s="108"/>
      <c r="O28" s="95"/>
      <c r="P28" s="100"/>
      <c r="Q28" s="103"/>
      <c r="R28" s="109">
        <f t="shared" si="5"/>
        <v>0</v>
      </c>
      <c r="S28" s="110">
        <f t="shared" si="6"/>
        <v>3046.84</v>
      </c>
      <c r="T28" s="110">
        <f t="shared" si="7"/>
        <v>3046.84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376</v>
      </c>
      <c r="C29" s="113" t="s">
        <v>241</v>
      </c>
      <c r="D29" s="88"/>
      <c r="E29" s="89" t="s">
        <v>141</v>
      </c>
      <c r="F29" s="114">
        <v>4</v>
      </c>
      <c r="G29" s="96">
        <v>437.83</v>
      </c>
      <c r="H29" s="91">
        <f t="shared" si="0"/>
        <v>301.95</v>
      </c>
      <c r="I29" s="92">
        <f t="shared" si="1"/>
        <v>1751.32</v>
      </c>
      <c r="J29" s="106"/>
      <c r="K29" s="90">
        <f t="shared" si="2"/>
        <v>4</v>
      </c>
      <c r="L29" s="91">
        <f t="shared" si="3"/>
        <v>218.92</v>
      </c>
      <c r="M29" s="91">
        <f t="shared" si="4"/>
        <v>875.68</v>
      </c>
      <c r="N29" s="115"/>
      <c r="O29" s="95"/>
      <c r="P29" s="116"/>
      <c r="Q29" s="96"/>
      <c r="R29" s="96">
        <f t="shared" si="5"/>
        <v>0</v>
      </c>
      <c r="S29" s="96">
        <f t="shared" si="6"/>
        <v>218.91</v>
      </c>
      <c r="T29" s="96">
        <f t="shared" si="7"/>
        <v>875.64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377</v>
      </c>
      <c r="C30" s="16" t="s">
        <v>147</v>
      </c>
      <c r="D30" s="88"/>
      <c r="E30" s="101" t="s">
        <v>141</v>
      </c>
      <c r="F30" s="102">
        <v>1</v>
      </c>
      <c r="G30" s="103">
        <v>10858.52</v>
      </c>
      <c r="H30" s="104">
        <f t="shared" si="0"/>
        <v>7488.63</v>
      </c>
      <c r="I30" s="105">
        <f t="shared" si="1"/>
        <v>10858.52</v>
      </c>
      <c r="J30" s="106"/>
      <c r="K30" s="107">
        <f t="shared" si="2"/>
        <v>1</v>
      </c>
      <c r="L30" s="104">
        <f t="shared" si="3"/>
        <v>5429.26</v>
      </c>
      <c r="M30" s="104">
        <f t="shared" si="4"/>
        <v>5429.26</v>
      </c>
      <c r="N30" s="108"/>
      <c r="O30" s="95"/>
      <c r="P30" s="100"/>
      <c r="Q30" s="103"/>
      <c r="R30" s="109">
        <f t="shared" si="5"/>
        <v>0</v>
      </c>
      <c r="S30" s="110">
        <f t="shared" si="6"/>
        <v>5429.26</v>
      </c>
      <c r="T30" s="110">
        <f t="shared" si="7"/>
        <v>5429.26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378</v>
      </c>
      <c r="C31" s="113" t="s">
        <v>202</v>
      </c>
      <c r="D31" s="88"/>
      <c r="E31" s="89" t="s">
        <v>141</v>
      </c>
      <c r="F31" s="114">
        <v>6</v>
      </c>
      <c r="G31" s="96">
        <v>2361.64</v>
      </c>
      <c r="H31" s="91">
        <f t="shared" si="0"/>
        <v>1628.72</v>
      </c>
      <c r="I31" s="92">
        <f t="shared" si="1"/>
        <v>14169.84</v>
      </c>
      <c r="J31" s="106"/>
      <c r="K31" s="90">
        <f t="shared" si="2"/>
        <v>6</v>
      </c>
      <c r="L31" s="91">
        <f t="shared" si="3"/>
        <v>1653.15</v>
      </c>
      <c r="M31" s="91">
        <f t="shared" si="4"/>
        <v>9918.9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708.49</v>
      </c>
      <c r="T31" s="96">
        <f t="shared" si="7"/>
        <v>4250.9399999999996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203</v>
      </c>
      <c r="C32" s="16" t="s">
        <v>379</v>
      </c>
      <c r="D32" s="88"/>
      <c r="E32" s="101" t="s">
        <v>141</v>
      </c>
      <c r="F32" s="102">
        <v>1</v>
      </c>
      <c r="G32" s="103">
        <v>93190.26</v>
      </c>
      <c r="H32" s="104">
        <f t="shared" si="0"/>
        <v>64269.14</v>
      </c>
      <c r="I32" s="105">
        <f t="shared" si="1"/>
        <v>93190.26</v>
      </c>
      <c r="J32" s="106"/>
      <c r="K32" s="107">
        <f t="shared" si="2"/>
        <v>1</v>
      </c>
      <c r="L32" s="104">
        <f t="shared" si="3"/>
        <v>51254.64</v>
      </c>
      <c r="M32" s="104">
        <f t="shared" si="4"/>
        <v>51254.64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41935.620000000003</v>
      </c>
      <c r="T32" s="110">
        <f t="shared" si="7"/>
        <v>41935.620000000003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/>
      <c r="C33" s="113" t="s">
        <v>245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118" t="s">
        <v>380</v>
      </c>
      <c r="C34" s="16" t="s">
        <v>381</v>
      </c>
      <c r="D34" s="88"/>
      <c r="E34" s="101" t="s">
        <v>141</v>
      </c>
      <c r="F34" s="102">
        <v>1</v>
      </c>
      <c r="G34" s="103">
        <v>773.93</v>
      </c>
      <c r="H34" s="104">
        <f t="shared" si="0"/>
        <v>533.74</v>
      </c>
      <c r="I34" s="105">
        <f t="shared" si="1"/>
        <v>773.93</v>
      </c>
      <c r="J34" s="106"/>
      <c r="K34" s="107">
        <f t="shared" si="2"/>
        <v>1</v>
      </c>
      <c r="L34" s="104">
        <f t="shared" si="3"/>
        <v>425.66</v>
      </c>
      <c r="M34" s="104">
        <f t="shared" si="4"/>
        <v>425.66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348.27</v>
      </c>
      <c r="T34" s="110">
        <f t="shared" si="7"/>
        <v>348.27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133" t="s">
        <v>382</v>
      </c>
      <c r="C35" s="113" t="s">
        <v>383</v>
      </c>
      <c r="D35" s="88"/>
      <c r="E35" s="89" t="s">
        <v>141</v>
      </c>
      <c r="F35" s="114">
        <v>1</v>
      </c>
      <c r="G35" s="96">
        <v>773.93</v>
      </c>
      <c r="H35" s="91">
        <f t="shared" si="0"/>
        <v>533.74</v>
      </c>
      <c r="I35" s="92">
        <f t="shared" si="1"/>
        <v>773.93</v>
      </c>
      <c r="J35" s="106"/>
      <c r="K35" s="90">
        <f t="shared" si="2"/>
        <v>1</v>
      </c>
      <c r="L35" s="91">
        <f t="shared" si="3"/>
        <v>425.66</v>
      </c>
      <c r="M35" s="91">
        <f t="shared" si="4"/>
        <v>425.66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348.27</v>
      </c>
      <c r="T35" s="96">
        <f t="shared" si="7"/>
        <v>348.27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384</v>
      </c>
      <c r="C36" s="16" t="s">
        <v>270</v>
      </c>
      <c r="D36" s="88"/>
      <c r="E36" s="101" t="s">
        <v>141</v>
      </c>
      <c r="F36" s="102">
        <v>3</v>
      </c>
      <c r="G36" s="103">
        <v>857.3</v>
      </c>
      <c r="H36" s="104">
        <f t="shared" si="0"/>
        <v>591.24</v>
      </c>
      <c r="I36" s="105">
        <f t="shared" si="1"/>
        <v>2571.9</v>
      </c>
      <c r="J36" s="106"/>
      <c r="K36" s="107">
        <f t="shared" si="2"/>
        <v>3</v>
      </c>
      <c r="L36" s="104">
        <f t="shared" si="3"/>
        <v>471.52</v>
      </c>
      <c r="M36" s="104">
        <f t="shared" si="4"/>
        <v>1414.56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385.78</v>
      </c>
      <c r="T36" s="110">
        <f t="shared" si="7"/>
        <v>1157.3399999999999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385</v>
      </c>
      <c r="C37" s="113" t="s">
        <v>157</v>
      </c>
      <c r="D37" s="88"/>
      <c r="E37" s="89" t="s">
        <v>141</v>
      </c>
      <c r="F37" s="114">
        <v>38</v>
      </c>
      <c r="G37" s="96">
        <v>10.050000000000001</v>
      </c>
      <c r="H37" s="91">
        <f t="shared" si="0"/>
        <v>6.93</v>
      </c>
      <c r="I37" s="92">
        <f t="shared" si="1"/>
        <v>381.9</v>
      </c>
      <c r="J37" s="106"/>
      <c r="K37" s="90">
        <f t="shared" si="2"/>
        <v>38</v>
      </c>
      <c r="L37" s="91">
        <f t="shared" si="3"/>
        <v>5.53</v>
      </c>
      <c r="M37" s="91">
        <f t="shared" si="4"/>
        <v>210.14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4.5199999999999996</v>
      </c>
      <c r="T37" s="96">
        <f t="shared" si="7"/>
        <v>171.76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386</v>
      </c>
      <c r="C38" s="16" t="s">
        <v>274</v>
      </c>
      <c r="D38" s="88"/>
      <c r="E38" s="101" t="s">
        <v>141</v>
      </c>
      <c r="F38" s="102">
        <v>38</v>
      </c>
      <c r="G38" s="103">
        <v>7.41</v>
      </c>
      <c r="H38" s="104">
        <f t="shared" si="0"/>
        <v>5.1100000000000003</v>
      </c>
      <c r="I38" s="105">
        <f t="shared" si="1"/>
        <v>281.58</v>
      </c>
      <c r="J38" s="106"/>
      <c r="K38" s="107">
        <f t="shared" si="2"/>
        <v>38</v>
      </c>
      <c r="L38" s="104">
        <f t="shared" si="3"/>
        <v>4.08</v>
      </c>
      <c r="M38" s="104">
        <f t="shared" si="4"/>
        <v>155.04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3.33</v>
      </c>
      <c r="T38" s="110">
        <f t="shared" si="7"/>
        <v>126.54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387</v>
      </c>
      <c r="C39" s="113" t="s">
        <v>272</v>
      </c>
      <c r="D39" s="88"/>
      <c r="E39" s="89" t="s">
        <v>141</v>
      </c>
      <c r="F39" s="114">
        <v>38</v>
      </c>
      <c r="G39" s="96">
        <v>8</v>
      </c>
      <c r="H39" s="91">
        <f t="shared" si="0"/>
        <v>5.52</v>
      </c>
      <c r="I39" s="92">
        <f t="shared" si="1"/>
        <v>304</v>
      </c>
      <c r="J39" s="106"/>
      <c r="K39" s="90">
        <f t="shared" si="2"/>
        <v>38</v>
      </c>
      <c r="L39" s="91">
        <f t="shared" si="3"/>
        <v>4.4000000000000004</v>
      </c>
      <c r="M39" s="91">
        <f t="shared" si="4"/>
        <v>167.2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3.6</v>
      </c>
      <c r="T39" s="96">
        <f t="shared" si="7"/>
        <v>136.80000000000001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388</v>
      </c>
      <c r="C40" s="16" t="s">
        <v>389</v>
      </c>
      <c r="D40" s="88"/>
      <c r="E40" s="101" t="s">
        <v>141</v>
      </c>
      <c r="F40" s="102">
        <v>6</v>
      </c>
      <c r="G40" s="103">
        <v>61.68</v>
      </c>
      <c r="H40" s="104">
        <f t="shared" si="0"/>
        <v>42.54</v>
      </c>
      <c r="I40" s="105">
        <f t="shared" si="1"/>
        <v>370.08</v>
      </c>
      <c r="J40" s="106"/>
      <c r="K40" s="107">
        <f t="shared" si="2"/>
        <v>6</v>
      </c>
      <c r="L40" s="104">
        <f t="shared" si="3"/>
        <v>33.92</v>
      </c>
      <c r="M40" s="104">
        <f t="shared" si="4"/>
        <v>203.52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27.76</v>
      </c>
      <c r="T40" s="110">
        <f t="shared" si="7"/>
        <v>166.56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390</v>
      </c>
      <c r="C41" s="113" t="s">
        <v>391</v>
      </c>
      <c r="D41" s="88"/>
      <c r="E41" s="89" t="s">
        <v>141</v>
      </c>
      <c r="F41" s="114">
        <v>9</v>
      </c>
      <c r="G41" s="96">
        <v>26.26</v>
      </c>
      <c r="H41" s="91">
        <f t="shared" si="0"/>
        <v>18.11</v>
      </c>
      <c r="I41" s="92">
        <f t="shared" si="1"/>
        <v>236.34</v>
      </c>
      <c r="J41" s="106"/>
      <c r="K41" s="90">
        <f t="shared" si="2"/>
        <v>9</v>
      </c>
      <c r="L41" s="91">
        <f t="shared" si="3"/>
        <v>14.44</v>
      </c>
      <c r="M41" s="91">
        <f t="shared" si="4"/>
        <v>129.96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11.82</v>
      </c>
      <c r="T41" s="96">
        <f t="shared" si="7"/>
        <v>106.38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392</v>
      </c>
      <c r="C42" s="16" t="s">
        <v>172</v>
      </c>
      <c r="D42" s="88"/>
      <c r="E42" s="101" t="s">
        <v>141</v>
      </c>
      <c r="F42" s="102">
        <v>3</v>
      </c>
      <c r="G42" s="103">
        <v>367.89</v>
      </c>
      <c r="H42" s="104">
        <f t="shared" si="0"/>
        <v>253.72</v>
      </c>
      <c r="I42" s="105">
        <f t="shared" si="1"/>
        <v>1103.67</v>
      </c>
      <c r="J42" s="106"/>
      <c r="K42" s="107">
        <f t="shared" si="2"/>
        <v>3</v>
      </c>
      <c r="L42" s="104">
        <f t="shared" si="3"/>
        <v>202.34</v>
      </c>
      <c r="M42" s="104">
        <f t="shared" si="4"/>
        <v>607.02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165.55</v>
      </c>
      <c r="T42" s="110">
        <f t="shared" si="7"/>
        <v>496.65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133" t="s">
        <v>393</v>
      </c>
      <c r="C43" s="113" t="s">
        <v>220</v>
      </c>
      <c r="D43" s="88"/>
      <c r="E43" s="89" t="s">
        <v>141</v>
      </c>
      <c r="F43" s="114">
        <v>3</v>
      </c>
      <c r="G43" s="96">
        <v>743.06</v>
      </c>
      <c r="H43" s="91">
        <f t="shared" si="0"/>
        <v>512.46</v>
      </c>
      <c r="I43" s="92">
        <f t="shared" si="1"/>
        <v>2229.1799999999998</v>
      </c>
      <c r="J43" s="106"/>
      <c r="K43" s="90">
        <f t="shared" si="2"/>
        <v>3</v>
      </c>
      <c r="L43" s="91">
        <f t="shared" si="3"/>
        <v>408.68</v>
      </c>
      <c r="M43" s="91">
        <f t="shared" si="4"/>
        <v>1226.04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334.38</v>
      </c>
      <c r="T43" s="96">
        <f t="shared" si="7"/>
        <v>1003.14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18" t="s">
        <v>394</v>
      </c>
      <c r="C44" s="16" t="s">
        <v>395</v>
      </c>
      <c r="D44" s="88"/>
      <c r="E44" s="101" t="s">
        <v>141</v>
      </c>
      <c r="F44" s="102">
        <v>3</v>
      </c>
      <c r="G44" s="103">
        <v>13470.19</v>
      </c>
      <c r="H44" s="104">
        <f t="shared" si="0"/>
        <v>9289.7900000000009</v>
      </c>
      <c r="I44" s="105">
        <f t="shared" si="1"/>
        <v>40410.57</v>
      </c>
      <c r="J44" s="106"/>
      <c r="K44" s="107">
        <f t="shared" si="2"/>
        <v>3</v>
      </c>
      <c r="L44" s="104">
        <f t="shared" si="3"/>
        <v>7408.6</v>
      </c>
      <c r="M44" s="104">
        <f t="shared" si="4"/>
        <v>22225.8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6061.59</v>
      </c>
      <c r="T44" s="110">
        <f t="shared" si="7"/>
        <v>18184.77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133" t="s">
        <v>396</v>
      </c>
      <c r="C45" s="113" t="s">
        <v>174</v>
      </c>
      <c r="D45" s="88"/>
      <c r="E45" s="89" t="s">
        <v>141</v>
      </c>
      <c r="F45" s="114">
        <v>9</v>
      </c>
      <c r="G45" s="96">
        <v>27.87</v>
      </c>
      <c r="H45" s="91">
        <f t="shared" si="0"/>
        <v>19.22</v>
      </c>
      <c r="I45" s="92">
        <f t="shared" si="1"/>
        <v>250.83</v>
      </c>
      <c r="J45" s="106"/>
      <c r="K45" s="90">
        <f t="shared" si="2"/>
        <v>9</v>
      </c>
      <c r="L45" s="91">
        <f t="shared" si="3"/>
        <v>15.33</v>
      </c>
      <c r="M45" s="91">
        <f t="shared" si="4"/>
        <v>137.97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12.54</v>
      </c>
      <c r="T45" s="96">
        <f t="shared" si="7"/>
        <v>112.86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397</v>
      </c>
      <c r="C46" s="16" t="s">
        <v>167</v>
      </c>
      <c r="D46" s="88"/>
      <c r="E46" s="101" t="s">
        <v>141</v>
      </c>
      <c r="F46" s="102">
        <v>3</v>
      </c>
      <c r="G46" s="103">
        <v>476.2</v>
      </c>
      <c r="H46" s="104">
        <f t="shared" si="0"/>
        <v>328.41</v>
      </c>
      <c r="I46" s="105">
        <f t="shared" si="1"/>
        <v>1428.6</v>
      </c>
      <c r="J46" s="106"/>
      <c r="K46" s="107">
        <f t="shared" si="2"/>
        <v>3</v>
      </c>
      <c r="L46" s="104">
        <f t="shared" si="3"/>
        <v>261.91000000000003</v>
      </c>
      <c r="M46" s="104">
        <f t="shared" si="4"/>
        <v>785.73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214.29</v>
      </c>
      <c r="T46" s="110">
        <f t="shared" si="7"/>
        <v>642.87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177</v>
      </c>
      <c r="G50" s="123">
        <f t="shared" si="10"/>
        <v>131368.71999999997</v>
      </c>
      <c r="H50" s="124">
        <f t="shared" si="10"/>
        <v>90599.090000000026</v>
      </c>
      <c r="I50" s="125">
        <f t="shared" si="10"/>
        <v>178003.14999999997</v>
      </c>
      <c r="J50" s="126"/>
      <c r="K50" s="127">
        <f t="shared" ref="K50:M50" si="11">SUM(K19:K49)</f>
        <v>177</v>
      </c>
      <c r="L50" s="124">
        <f t="shared" si="11"/>
        <v>71758.260000000009</v>
      </c>
      <c r="M50" s="125">
        <f t="shared" si="11"/>
        <v>99113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59610.459999999992</v>
      </c>
      <c r="T50" s="125">
        <f t="shared" si="12"/>
        <v>78890.149999999994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35" priority="1" stopIfTrue="1">
      <formula>$U$9&gt;100%</formula>
    </cfRule>
    <cfRule type="expression" dxfId="34" priority="2">
      <formula>$U$9&lt;50%</formula>
    </cfRule>
  </conditionalFormatting>
  <conditionalFormatting sqref="V9:V11">
    <cfRule type="expression" dxfId="33" priority="3">
      <formula>$V$9&lt;50%</formula>
    </cfRule>
    <cfRule type="expression" dxfId="32" priority="4">
      <formula>$V$9&gt;50%</formula>
    </cfRule>
  </conditionalFormatting>
  <dataValidations count="4">
    <dataValidation type="list" allowBlank="1" showErrorMessage="1" sqref="E19:E49" xr:uid="{00000000-0002-0000-1200-000000000000}">
      <formula1>$Z$19:$Z$30</formula1>
    </dataValidation>
    <dataValidation type="list" allowBlank="1" showErrorMessage="1" sqref="I14" xr:uid="{00000000-0002-0000-1200-000001000000}">
      <formula1>$Y$14:$Y$15</formula1>
    </dataValidation>
    <dataValidation type="list" allowBlank="1" showErrorMessage="1" sqref="J14" xr:uid="{00000000-0002-0000-1200-000002000000}">
      <formula1>$L$9</formula1>
    </dataValidation>
    <dataValidation type="list" allowBlank="1" showErrorMessage="1" sqref="Q15 G18 L18 Q18" xr:uid="{00000000-0002-0000-12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36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69251.53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2011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37616.250000000007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31635.279999999992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53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0.45681705516109161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166" t="s">
        <v>59</v>
      </c>
      <c r="H6" s="167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31635.279999999999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65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2175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2175</v>
      </c>
      <c r="T9" s="230">
        <f>P3-S9</f>
        <v>35441.250000000007</v>
      </c>
      <c r="U9" s="223">
        <f>IFERROR(((P3-S9)/S9),0)</f>
        <v>16.2948275862069</v>
      </c>
      <c r="V9" s="223">
        <f>IFERROR(T9/P3,0)</f>
        <v>0.94217924434253819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79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137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>
        <v>1500</v>
      </c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116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119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121</v>
      </c>
      <c r="C22" s="16" t="s">
        <v>122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124</v>
      </c>
      <c r="C23" s="113" t="s">
        <v>125</v>
      </c>
      <c r="D23" s="88"/>
      <c r="E23" s="89">
        <v>1000</v>
      </c>
      <c r="F23" s="114">
        <v>1</v>
      </c>
      <c r="G23" s="96">
        <v>247.55</v>
      </c>
      <c r="H23" s="91">
        <f t="shared" si="0"/>
        <v>170.72</v>
      </c>
      <c r="I23" s="92">
        <f t="shared" si="1"/>
        <v>247.55</v>
      </c>
      <c r="J23" s="106"/>
      <c r="K23" s="90">
        <f t="shared" si="2"/>
        <v>1</v>
      </c>
      <c r="L23" s="91">
        <f t="shared" si="3"/>
        <v>123.78</v>
      </c>
      <c r="M23" s="91">
        <f t="shared" si="4"/>
        <v>123.78</v>
      </c>
      <c r="N23" s="115"/>
      <c r="O23" s="95"/>
      <c r="P23" s="116"/>
      <c r="Q23" s="96"/>
      <c r="R23" s="96">
        <f t="shared" si="5"/>
        <v>0</v>
      </c>
      <c r="S23" s="96">
        <f t="shared" si="6"/>
        <v>123.77</v>
      </c>
      <c r="T23" s="96">
        <f t="shared" si="7"/>
        <v>123.77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126</v>
      </c>
      <c r="C24" s="16" t="s">
        <v>125</v>
      </c>
      <c r="D24" s="88"/>
      <c r="E24" s="101">
        <v>1000</v>
      </c>
      <c r="F24" s="102">
        <v>1</v>
      </c>
      <c r="G24" s="103">
        <v>145.80000000000001</v>
      </c>
      <c r="H24" s="104">
        <f t="shared" si="0"/>
        <v>100.55</v>
      </c>
      <c r="I24" s="105">
        <f t="shared" si="1"/>
        <v>145.80000000000001</v>
      </c>
      <c r="J24" s="106"/>
      <c r="K24" s="107">
        <f t="shared" si="2"/>
        <v>1</v>
      </c>
      <c r="L24" s="104">
        <f t="shared" si="3"/>
        <v>72.900000000000006</v>
      </c>
      <c r="M24" s="104">
        <f t="shared" si="4"/>
        <v>72.900000000000006</v>
      </c>
      <c r="N24" s="108"/>
      <c r="O24" s="95"/>
      <c r="P24" s="100"/>
      <c r="Q24" s="103"/>
      <c r="R24" s="109">
        <f t="shared" si="5"/>
        <v>0</v>
      </c>
      <c r="S24" s="110">
        <f t="shared" si="6"/>
        <v>72.900000000000006</v>
      </c>
      <c r="T24" s="110">
        <f t="shared" si="7"/>
        <v>72.900000000000006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128</v>
      </c>
      <c r="C25" s="113" t="s">
        <v>129</v>
      </c>
      <c r="D25" s="88"/>
      <c r="E25" s="89">
        <v>2000</v>
      </c>
      <c r="F25" s="114">
        <v>1</v>
      </c>
      <c r="G25" s="96">
        <v>161.83000000000001</v>
      </c>
      <c r="H25" s="91">
        <f t="shared" si="0"/>
        <v>111.61</v>
      </c>
      <c r="I25" s="92">
        <f t="shared" si="1"/>
        <v>161.83000000000001</v>
      </c>
      <c r="J25" s="106"/>
      <c r="K25" s="90">
        <f t="shared" si="2"/>
        <v>1</v>
      </c>
      <c r="L25" s="91">
        <f t="shared" si="3"/>
        <v>105.19</v>
      </c>
      <c r="M25" s="91">
        <f t="shared" si="4"/>
        <v>105.19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56.64</v>
      </c>
      <c r="T25" s="96">
        <f t="shared" si="7"/>
        <v>56.64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131</v>
      </c>
      <c r="C26" s="16" t="s">
        <v>132</v>
      </c>
      <c r="D26" s="88"/>
      <c r="E26" s="101">
        <v>2000</v>
      </c>
      <c r="F26" s="102">
        <v>1</v>
      </c>
      <c r="G26" s="103">
        <v>106.34</v>
      </c>
      <c r="H26" s="104">
        <f t="shared" si="0"/>
        <v>73.34</v>
      </c>
      <c r="I26" s="105">
        <f t="shared" si="1"/>
        <v>106.34</v>
      </c>
      <c r="J26" s="106"/>
      <c r="K26" s="107">
        <f t="shared" si="2"/>
        <v>1</v>
      </c>
      <c r="L26" s="104">
        <f t="shared" si="3"/>
        <v>69.12</v>
      </c>
      <c r="M26" s="104">
        <f t="shared" si="4"/>
        <v>69.12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37.22</v>
      </c>
      <c r="T26" s="110">
        <f t="shared" si="7"/>
        <v>37.22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134</v>
      </c>
      <c r="C27" s="113" t="s">
        <v>135</v>
      </c>
      <c r="D27" s="88"/>
      <c r="E27" s="89">
        <v>2000</v>
      </c>
      <c r="F27" s="114">
        <v>1</v>
      </c>
      <c r="G27" s="96">
        <v>93.37</v>
      </c>
      <c r="H27" s="91">
        <f t="shared" si="0"/>
        <v>64.39</v>
      </c>
      <c r="I27" s="92">
        <f t="shared" si="1"/>
        <v>93.37</v>
      </c>
      <c r="J27" s="106"/>
      <c r="K27" s="90">
        <f t="shared" si="2"/>
        <v>1</v>
      </c>
      <c r="L27" s="91">
        <f t="shared" si="3"/>
        <v>60.69</v>
      </c>
      <c r="M27" s="91">
        <f t="shared" si="4"/>
        <v>60.69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32.68</v>
      </c>
      <c r="T27" s="96">
        <f t="shared" si="7"/>
        <v>32.68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137</v>
      </c>
      <c r="C28" s="16" t="s">
        <v>135</v>
      </c>
      <c r="D28" s="88"/>
      <c r="E28" s="101">
        <v>2000</v>
      </c>
      <c r="F28" s="102">
        <v>1</v>
      </c>
      <c r="G28" s="103">
        <v>75.08</v>
      </c>
      <c r="H28" s="104">
        <f t="shared" si="0"/>
        <v>51.78</v>
      </c>
      <c r="I28" s="105">
        <f t="shared" si="1"/>
        <v>75.08</v>
      </c>
      <c r="J28" s="106"/>
      <c r="K28" s="107">
        <f t="shared" si="2"/>
        <v>1</v>
      </c>
      <c r="L28" s="104">
        <f t="shared" si="3"/>
        <v>48.8</v>
      </c>
      <c r="M28" s="104">
        <f t="shared" si="4"/>
        <v>48.8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26.28</v>
      </c>
      <c r="T28" s="110">
        <f t="shared" si="7"/>
        <v>26.28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139</v>
      </c>
      <c r="C29" s="113" t="s">
        <v>140</v>
      </c>
      <c r="D29" s="88"/>
      <c r="E29" s="89" t="s">
        <v>141</v>
      </c>
      <c r="F29" s="114">
        <v>1</v>
      </c>
      <c r="G29" s="96">
        <v>9181.42</v>
      </c>
      <c r="H29" s="91">
        <f t="shared" si="0"/>
        <v>6332.01</v>
      </c>
      <c r="I29" s="92">
        <f t="shared" si="1"/>
        <v>9181.42</v>
      </c>
      <c r="J29" s="106"/>
      <c r="K29" s="90">
        <f t="shared" si="2"/>
        <v>1</v>
      </c>
      <c r="L29" s="91">
        <f t="shared" si="3"/>
        <v>4590.71</v>
      </c>
      <c r="M29" s="91">
        <f t="shared" si="4"/>
        <v>4590.71</v>
      </c>
      <c r="N29" s="115"/>
      <c r="O29" s="95"/>
      <c r="P29" s="116"/>
      <c r="Q29" s="96"/>
      <c r="R29" s="96">
        <f t="shared" si="5"/>
        <v>0</v>
      </c>
      <c r="S29" s="96">
        <f t="shared" si="6"/>
        <v>4590.71</v>
      </c>
      <c r="T29" s="96">
        <f t="shared" si="7"/>
        <v>4590.71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143</v>
      </c>
      <c r="C30" s="16" t="s">
        <v>144</v>
      </c>
      <c r="D30" s="88"/>
      <c r="E30" s="101" t="s">
        <v>141</v>
      </c>
      <c r="F30" s="102">
        <v>2</v>
      </c>
      <c r="G30" s="103">
        <v>786.41</v>
      </c>
      <c r="H30" s="104">
        <f t="shared" si="0"/>
        <v>542.35</v>
      </c>
      <c r="I30" s="105">
        <f t="shared" si="1"/>
        <v>1572.82</v>
      </c>
      <c r="J30" s="106"/>
      <c r="K30" s="107">
        <f t="shared" si="2"/>
        <v>2</v>
      </c>
      <c r="L30" s="104">
        <f t="shared" si="3"/>
        <v>393.21</v>
      </c>
      <c r="M30" s="104">
        <f t="shared" si="4"/>
        <v>786.42</v>
      </c>
      <c r="N30" s="108"/>
      <c r="O30" s="95"/>
      <c r="P30" s="100"/>
      <c r="Q30" s="103"/>
      <c r="R30" s="109">
        <f t="shared" si="5"/>
        <v>0</v>
      </c>
      <c r="S30" s="110">
        <f t="shared" si="6"/>
        <v>393.2</v>
      </c>
      <c r="T30" s="110">
        <f t="shared" si="7"/>
        <v>786.4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146</v>
      </c>
      <c r="C31" s="113" t="s">
        <v>147</v>
      </c>
      <c r="D31" s="88"/>
      <c r="E31" s="89" t="s">
        <v>141</v>
      </c>
      <c r="F31" s="114">
        <v>1</v>
      </c>
      <c r="G31" s="96">
        <v>7757.98</v>
      </c>
      <c r="H31" s="91">
        <f t="shared" si="0"/>
        <v>5350.33</v>
      </c>
      <c r="I31" s="92">
        <f t="shared" si="1"/>
        <v>7757.98</v>
      </c>
      <c r="J31" s="106"/>
      <c r="K31" s="90">
        <f t="shared" si="2"/>
        <v>1</v>
      </c>
      <c r="L31" s="91">
        <f t="shared" si="3"/>
        <v>3878.99</v>
      </c>
      <c r="M31" s="91">
        <f t="shared" si="4"/>
        <v>3878.99</v>
      </c>
      <c r="N31" s="115"/>
      <c r="O31" s="95"/>
      <c r="P31" s="116"/>
      <c r="Q31" s="96"/>
      <c r="R31" s="96">
        <f t="shared" si="5"/>
        <v>0</v>
      </c>
      <c r="S31" s="96">
        <f t="shared" si="6"/>
        <v>3878.99</v>
      </c>
      <c r="T31" s="96">
        <f t="shared" si="7"/>
        <v>3878.99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148</v>
      </c>
      <c r="C32" s="16" t="s">
        <v>149</v>
      </c>
      <c r="D32" s="88"/>
      <c r="E32" s="101" t="s">
        <v>141</v>
      </c>
      <c r="F32" s="102">
        <v>6</v>
      </c>
      <c r="G32" s="103">
        <v>2140.15</v>
      </c>
      <c r="H32" s="104">
        <f t="shared" si="0"/>
        <v>1475.97</v>
      </c>
      <c r="I32" s="105">
        <f t="shared" si="1"/>
        <v>12840.9</v>
      </c>
      <c r="J32" s="106"/>
      <c r="K32" s="107">
        <f t="shared" si="2"/>
        <v>6</v>
      </c>
      <c r="L32" s="104">
        <f t="shared" si="3"/>
        <v>1498.11</v>
      </c>
      <c r="M32" s="104">
        <f t="shared" si="4"/>
        <v>8988.66</v>
      </c>
      <c r="N32" s="108">
        <v>-0.2</v>
      </c>
      <c r="O32" s="95"/>
      <c r="P32" s="100"/>
      <c r="Q32" s="103"/>
      <c r="R32" s="109">
        <f t="shared" si="5"/>
        <v>0</v>
      </c>
      <c r="S32" s="110">
        <f t="shared" si="6"/>
        <v>642.04</v>
      </c>
      <c r="T32" s="110">
        <f t="shared" si="7"/>
        <v>3852.24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150</v>
      </c>
      <c r="C33" s="113" t="s">
        <v>150</v>
      </c>
      <c r="D33" s="88"/>
      <c r="E33" s="89" t="s">
        <v>141</v>
      </c>
      <c r="F33" s="114">
        <v>6</v>
      </c>
      <c r="G33" s="96">
        <v>4924.07</v>
      </c>
      <c r="H33" s="91">
        <f t="shared" si="0"/>
        <v>3395.91</v>
      </c>
      <c r="I33" s="92">
        <f t="shared" si="1"/>
        <v>29544.42</v>
      </c>
      <c r="J33" s="106"/>
      <c r="K33" s="90">
        <f t="shared" si="2"/>
        <v>6</v>
      </c>
      <c r="L33" s="91">
        <f t="shared" si="3"/>
        <v>2462.04</v>
      </c>
      <c r="M33" s="91">
        <f t="shared" si="4"/>
        <v>14772.24</v>
      </c>
      <c r="N33" s="115"/>
      <c r="O33" s="95"/>
      <c r="P33" s="116"/>
      <c r="Q33" s="96"/>
      <c r="R33" s="96">
        <f t="shared" si="5"/>
        <v>0</v>
      </c>
      <c r="S33" s="96">
        <f t="shared" si="6"/>
        <v>2462.0300000000002</v>
      </c>
      <c r="T33" s="96">
        <f t="shared" si="7"/>
        <v>14772.18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/>
      <c r="C34" s="16" t="s">
        <v>151</v>
      </c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4.25" customHeight="1">
      <c r="B35" s="86" t="s">
        <v>152</v>
      </c>
      <c r="C35" s="113" t="s">
        <v>153</v>
      </c>
      <c r="D35" s="88"/>
      <c r="E35" s="89" t="s">
        <v>141</v>
      </c>
      <c r="F35" s="114">
        <v>2</v>
      </c>
      <c r="G35" s="96">
        <v>428.39</v>
      </c>
      <c r="H35" s="91">
        <f t="shared" si="0"/>
        <v>295.44</v>
      </c>
      <c r="I35" s="92">
        <f t="shared" si="1"/>
        <v>856.78</v>
      </c>
      <c r="J35" s="106"/>
      <c r="K35" s="90">
        <f t="shared" si="2"/>
        <v>2</v>
      </c>
      <c r="L35" s="91">
        <f t="shared" si="3"/>
        <v>235.61</v>
      </c>
      <c r="M35" s="91">
        <f t="shared" si="4"/>
        <v>471.22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192.78</v>
      </c>
      <c r="T35" s="96">
        <f t="shared" si="7"/>
        <v>385.56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18" t="s">
        <v>154</v>
      </c>
      <c r="C36" s="16" t="s">
        <v>155</v>
      </c>
      <c r="D36" s="88"/>
      <c r="E36" s="101" t="s">
        <v>141</v>
      </c>
      <c r="F36" s="102">
        <v>2</v>
      </c>
      <c r="G36" s="103">
        <v>246.48</v>
      </c>
      <c r="H36" s="104">
        <f t="shared" si="0"/>
        <v>169.99</v>
      </c>
      <c r="I36" s="105">
        <f t="shared" si="1"/>
        <v>492.96</v>
      </c>
      <c r="J36" s="106"/>
      <c r="K36" s="107">
        <f t="shared" si="2"/>
        <v>2</v>
      </c>
      <c r="L36" s="104">
        <f t="shared" si="3"/>
        <v>135.56</v>
      </c>
      <c r="M36" s="104">
        <f t="shared" si="4"/>
        <v>271.12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110.92</v>
      </c>
      <c r="T36" s="110">
        <f t="shared" si="7"/>
        <v>221.84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156</v>
      </c>
      <c r="C37" s="113" t="s">
        <v>157</v>
      </c>
      <c r="D37" s="88"/>
      <c r="E37" s="89" t="s">
        <v>141</v>
      </c>
      <c r="F37" s="114">
        <v>2</v>
      </c>
      <c r="G37" s="96">
        <v>6.07</v>
      </c>
      <c r="H37" s="91">
        <f t="shared" si="0"/>
        <v>4.1900000000000004</v>
      </c>
      <c r="I37" s="92">
        <f t="shared" si="1"/>
        <v>12.14</v>
      </c>
      <c r="J37" s="106"/>
      <c r="K37" s="90">
        <f t="shared" si="2"/>
        <v>2</v>
      </c>
      <c r="L37" s="91">
        <f t="shared" si="3"/>
        <v>3.34</v>
      </c>
      <c r="M37" s="91">
        <f t="shared" si="4"/>
        <v>6.68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2.73</v>
      </c>
      <c r="T37" s="96">
        <f t="shared" si="7"/>
        <v>5.46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158</v>
      </c>
      <c r="C38" s="16" t="s">
        <v>159</v>
      </c>
      <c r="D38" s="88"/>
      <c r="E38" s="101" t="s">
        <v>141</v>
      </c>
      <c r="F38" s="102">
        <v>42</v>
      </c>
      <c r="G38" s="103">
        <v>3.54</v>
      </c>
      <c r="H38" s="104">
        <f t="shared" si="0"/>
        <v>2.44</v>
      </c>
      <c r="I38" s="105">
        <f t="shared" si="1"/>
        <v>148.68</v>
      </c>
      <c r="J38" s="106"/>
      <c r="K38" s="107">
        <f t="shared" si="2"/>
        <v>42</v>
      </c>
      <c r="L38" s="104">
        <f t="shared" si="3"/>
        <v>1.95</v>
      </c>
      <c r="M38" s="104">
        <f t="shared" si="4"/>
        <v>81.900000000000006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1.59</v>
      </c>
      <c r="T38" s="110">
        <f t="shared" si="7"/>
        <v>66.78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160</v>
      </c>
      <c r="C39" s="113" t="s">
        <v>157</v>
      </c>
      <c r="D39" s="88"/>
      <c r="E39" s="89" t="s">
        <v>141</v>
      </c>
      <c r="F39" s="114">
        <v>6</v>
      </c>
      <c r="G39" s="96">
        <v>7.15</v>
      </c>
      <c r="H39" s="91">
        <f t="shared" si="0"/>
        <v>4.93</v>
      </c>
      <c r="I39" s="92">
        <f t="shared" si="1"/>
        <v>42.9</v>
      </c>
      <c r="J39" s="106"/>
      <c r="K39" s="90">
        <f t="shared" si="2"/>
        <v>6</v>
      </c>
      <c r="L39" s="91">
        <f t="shared" si="3"/>
        <v>3.93</v>
      </c>
      <c r="M39" s="91">
        <f t="shared" si="4"/>
        <v>23.58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3.22</v>
      </c>
      <c r="T39" s="96">
        <f t="shared" si="7"/>
        <v>19.32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161</v>
      </c>
      <c r="C40" s="16" t="s">
        <v>157</v>
      </c>
      <c r="D40" s="88"/>
      <c r="E40" s="101" t="s">
        <v>141</v>
      </c>
      <c r="F40" s="102">
        <v>34</v>
      </c>
      <c r="G40" s="103">
        <v>4.8499999999999996</v>
      </c>
      <c r="H40" s="104">
        <f t="shared" si="0"/>
        <v>3.34</v>
      </c>
      <c r="I40" s="105">
        <f t="shared" si="1"/>
        <v>164.9</v>
      </c>
      <c r="J40" s="106"/>
      <c r="K40" s="107">
        <f t="shared" si="2"/>
        <v>34</v>
      </c>
      <c r="L40" s="104">
        <f t="shared" si="3"/>
        <v>2.67</v>
      </c>
      <c r="M40" s="104">
        <f t="shared" si="4"/>
        <v>90.78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2.1800000000000002</v>
      </c>
      <c r="T40" s="110">
        <f t="shared" si="7"/>
        <v>74.12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162</v>
      </c>
      <c r="C41" s="113" t="s">
        <v>163</v>
      </c>
      <c r="D41" s="88"/>
      <c r="E41" s="89" t="s">
        <v>141</v>
      </c>
      <c r="F41" s="114">
        <v>2</v>
      </c>
      <c r="G41" s="96">
        <v>357.72</v>
      </c>
      <c r="H41" s="91">
        <f t="shared" si="0"/>
        <v>246.7</v>
      </c>
      <c r="I41" s="92">
        <f t="shared" si="1"/>
        <v>715.44</v>
      </c>
      <c r="J41" s="106"/>
      <c r="K41" s="90">
        <f t="shared" si="2"/>
        <v>2</v>
      </c>
      <c r="L41" s="91">
        <f t="shared" si="3"/>
        <v>196.75</v>
      </c>
      <c r="M41" s="91">
        <f t="shared" si="4"/>
        <v>393.5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160.97</v>
      </c>
      <c r="T41" s="96">
        <f t="shared" si="7"/>
        <v>321.94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164</v>
      </c>
      <c r="C42" s="16" t="s">
        <v>165</v>
      </c>
      <c r="D42" s="88"/>
      <c r="E42" s="101" t="s">
        <v>141</v>
      </c>
      <c r="F42" s="102">
        <v>6</v>
      </c>
      <c r="G42" s="103">
        <v>7.43</v>
      </c>
      <c r="H42" s="104">
        <f t="shared" si="0"/>
        <v>5.12</v>
      </c>
      <c r="I42" s="105">
        <f t="shared" si="1"/>
        <v>44.58</v>
      </c>
      <c r="J42" s="106"/>
      <c r="K42" s="107">
        <f t="shared" si="2"/>
        <v>6</v>
      </c>
      <c r="L42" s="104">
        <f t="shared" si="3"/>
        <v>4.09</v>
      </c>
      <c r="M42" s="104">
        <f t="shared" si="4"/>
        <v>24.54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3.34</v>
      </c>
      <c r="T42" s="110">
        <f t="shared" si="7"/>
        <v>20.04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166</v>
      </c>
      <c r="C43" s="113" t="s">
        <v>167</v>
      </c>
      <c r="D43" s="88"/>
      <c r="E43" s="89" t="s">
        <v>141</v>
      </c>
      <c r="F43" s="114">
        <v>3</v>
      </c>
      <c r="G43" s="96">
        <v>136.91</v>
      </c>
      <c r="H43" s="91">
        <f t="shared" si="0"/>
        <v>94.42</v>
      </c>
      <c r="I43" s="92">
        <f t="shared" si="1"/>
        <v>410.73</v>
      </c>
      <c r="J43" s="106"/>
      <c r="K43" s="90">
        <f t="shared" si="2"/>
        <v>3</v>
      </c>
      <c r="L43" s="91">
        <f t="shared" si="3"/>
        <v>75.3</v>
      </c>
      <c r="M43" s="91">
        <f t="shared" si="4"/>
        <v>225.9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61.61</v>
      </c>
      <c r="T43" s="96">
        <f t="shared" si="7"/>
        <v>184.83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168</v>
      </c>
      <c r="C44" s="16" t="s">
        <v>169</v>
      </c>
      <c r="D44" s="88"/>
      <c r="E44" s="101" t="s">
        <v>141</v>
      </c>
      <c r="F44" s="102">
        <v>3</v>
      </c>
      <c r="G44" s="103">
        <v>1222.7</v>
      </c>
      <c r="H44" s="104">
        <f t="shared" si="0"/>
        <v>843.24</v>
      </c>
      <c r="I44" s="105">
        <f t="shared" si="1"/>
        <v>3668.1</v>
      </c>
      <c r="J44" s="106"/>
      <c r="K44" s="107">
        <f t="shared" si="2"/>
        <v>3</v>
      </c>
      <c r="L44" s="104">
        <f t="shared" si="3"/>
        <v>672.49</v>
      </c>
      <c r="M44" s="104">
        <f t="shared" si="4"/>
        <v>2017.47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550.21</v>
      </c>
      <c r="T44" s="110">
        <f t="shared" si="7"/>
        <v>1650.63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170</v>
      </c>
      <c r="C45" s="113" t="s">
        <v>167</v>
      </c>
      <c r="D45" s="88"/>
      <c r="E45" s="89" t="s">
        <v>141</v>
      </c>
      <c r="F45" s="114">
        <v>3</v>
      </c>
      <c r="G45" s="96">
        <v>11.16</v>
      </c>
      <c r="H45" s="91">
        <f t="shared" si="0"/>
        <v>7.7</v>
      </c>
      <c r="I45" s="92">
        <f t="shared" si="1"/>
        <v>33.479999999999997</v>
      </c>
      <c r="J45" s="106"/>
      <c r="K45" s="90">
        <f t="shared" si="2"/>
        <v>3</v>
      </c>
      <c r="L45" s="91">
        <f t="shared" si="3"/>
        <v>6.14</v>
      </c>
      <c r="M45" s="91">
        <f t="shared" si="4"/>
        <v>18.420000000000002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5.0199999999999996</v>
      </c>
      <c r="T45" s="96">
        <f t="shared" si="7"/>
        <v>15.06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171</v>
      </c>
      <c r="C46" s="16" t="s">
        <v>172</v>
      </c>
      <c r="D46" s="88"/>
      <c r="E46" s="101" t="s">
        <v>141</v>
      </c>
      <c r="F46" s="102">
        <v>3</v>
      </c>
      <c r="G46" s="103">
        <v>155.65</v>
      </c>
      <c r="H46" s="104">
        <f t="shared" si="0"/>
        <v>107.34</v>
      </c>
      <c r="I46" s="105">
        <f t="shared" si="1"/>
        <v>466.95</v>
      </c>
      <c r="J46" s="106"/>
      <c r="K46" s="107">
        <f t="shared" si="2"/>
        <v>3</v>
      </c>
      <c r="L46" s="104">
        <f t="shared" si="3"/>
        <v>85.61</v>
      </c>
      <c r="M46" s="104">
        <f t="shared" si="4"/>
        <v>256.83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70.040000000000006</v>
      </c>
      <c r="T46" s="110">
        <f t="shared" si="7"/>
        <v>210.12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173</v>
      </c>
      <c r="C47" s="113" t="s">
        <v>174</v>
      </c>
      <c r="D47" s="88"/>
      <c r="E47" s="89" t="s">
        <v>141</v>
      </c>
      <c r="F47" s="114">
        <v>3</v>
      </c>
      <c r="G47" s="96">
        <v>24.11</v>
      </c>
      <c r="H47" s="91">
        <f t="shared" si="0"/>
        <v>16.63</v>
      </c>
      <c r="I47" s="92">
        <f t="shared" si="1"/>
        <v>72.33</v>
      </c>
      <c r="J47" s="106"/>
      <c r="K47" s="90">
        <f t="shared" si="2"/>
        <v>3</v>
      </c>
      <c r="L47" s="91">
        <f t="shared" si="3"/>
        <v>13.26</v>
      </c>
      <c r="M47" s="91">
        <f t="shared" si="4"/>
        <v>39.78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32.549999999999997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137</v>
      </c>
      <c r="G50" s="123">
        <f t="shared" si="10"/>
        <v>28626.210000000006</v>
      </c>
      <c r="H50" s="124">
        <f t="shared" si="10"/>
        <v>19742.2</v>
      </c>
      <c r="I50" s="125">
        <f t="shared" si="10"/>
        <v>69251.53</v>
      </c>
      <c r="J50" s="126"/>
      <c r="K50" s="127">
        <f t="shared" ref="K50:M50" si="11">SUM(K19:K49)</f>
        <v>137</v>
      </c>
      <c r="L50" s="124">
        <f t="shared" si="11"/>
        <v>14937.27</v>
      </c>
      <c r="M50" s="125">
        <f t="shared" si="11"/>
        <v>37616.250000000007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13688.940000000004</v>
      </c>
      <c r="T50" s="125">
        <f t="shared" si="12"/>
        <v>31635.279999999999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K15:L16"/>
    <mergeCell ref="K17:K18"/>
    <mergeCell ref="K12:N14"/>
    <mergeCell ref="M10:N10"/>
    <mergeCell ref="E12:F14"/>
    <mergeCell ref="G12:I13"/>
    <mergeCell ref="G14:H14"/>
    <mergeCell ref="M15:M16"/>
    <mergeCell ref="N16:N18"/>
    <mergeCell ref="G17:H17"/>
    <mergeCell ref="L18:M18"/>
    <mergeCell ref="G15:I15"/>
    <mergeCell ref="G16:I16"/>
    <mergeCell ref="G10:H10"/>
    <mergeCell ref="B12:C16"/>
    <mergeCell ref="B17:B18"/>
    <mergeCell ref="C17:C18"/>
    <mergeCell ref="E17:E18"/>
    <mergeCell ref="F17:F18"/>
    <mergeCell ref="D10:F10"/>
    <mergeCell ref="I7:K7"/>
    <mergeCell ref="M7:N7"/>
    <mergeCell ref="D4:F4"/>
    <mergeCell ref="D5:F5"/>
    <mergeCell ref="G5:H5"/>
    <mergeCell ref="D6:F6"/>
    <mergeCell ref="G6:H6"/>
    <mergeCell ref="D7:F7"/>
    <mergeCell ref="G7:H7"/>
    <mergeCell ref="M4:N4"/>
    <mergeCell ref="G4:H4"/>
    <mergeCell ref="I4:K4"/>
    <mergeCell ref="I5:K5"/>
    <mergeCell ref="M5:N5"/>
    <mergeCell ref="I6:K6"/>
    <mergeCell ref="M6:N6"/>
  </mergeCells>
  <conditionalFormatting sqref="U9:U11">
    <cfRule type="expression" dxfId="103" priority="1" stopIfTrue="1">
      <formula>$U$9&gt;100%</formula>
    </cfRule>
    <cfRule type="expression" dxfId="102" priority="2">
      <formula>$U$9&lt;50%</formula>
    </cfRule>
  </conditionalFormatting>
  <conditionalFormatting sqref="V9:V11">
    <cfRule type="expression" dxfId="101" priority="3">
      <formula>$V$9&lt;50%</formula>
    </cfRule>
    <cfRule type="expression" dxfId="100" priority="4">
      <formula>$V$9&gt;50%</formula>
    </cfRule>
  </conditionalFormatting>
  <dataValidations count="4">
    <dataValidation type="list" allowBlank="1" showErrorMessage="1" sqref="E19:E49" xr:uid="{00000000-0002-0000-0100-000000000000}">
      <formula1>$Z$19:$Z$30</formula1>
    </dataValidation>
    <dataValidation type="list" allowBlank="1" showErrorMessage="1" sqref="I14" xr:uid="{00000000-0002-0000-0100-000001000000}">
      <formula1>$Y$14:$Y$15</formula1>
    </dataValidation>
    <dataValidation type="list" allowBlank="1" showErrorMessage="1" sqref="J14" xr:uid="{00000000-0002-0000-0100-000002000000}">
      <formula1>$L$9</formula1>
    </dataValidation>
    <dataValidation type="list" allowBlank="1" showErrorMessage="1" sqref="Q15 G18 L18 Q18" xr:uid="{00000000-0002-0000-01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398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178003.14999999997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1998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99113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78890.149999999965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372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0.44319524682568806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399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78890.149999999994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400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99113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177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228</v>
      </c>
      <c r="C20" s="16" t="s">
        <v>229</v>
      </c>
      <c r="D20" s="88"/>
      <c r="E20" s="101">
        <v>500</v>
      </c>
      <c r="F20" s="102">
        <v>1</v>
      </c>
      <c r="G20" s="103">
        <v>49.93</v>
      </c>
      <c r="H20" s="104">
        <f t="shared" si="0"/>
        <v>34.43</v>
      </c>
      <c r="I20" s="105">
        <f t="shared" si="1"/>
        <v>49.93</v>
      </c>
      <c r="J20" s="106"/>
      <c r="K20" s="107">
        <f t="shared" si="2"/>
        <v>1</v>
      </c>
      <c r="L20" s="104">
        <f t="shared" si="3"/>
        <v>24.97</v>
      </c>
      <c r="M20" s="104">
        <f t="shared" si="4"/>
        <v>24.97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24.96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375</v>
      </c>
      <c r="C22" s="16" t="s">
        <v>233</v>
      </c>
      <c r="D22" s="88"/>
      <c r="E22" s="101">
        <v>1000</v>
      </c>
      <c r="F22" s="102">
        <v>1</v>
      </c>
      <c r="G22" s="103">
        <v>114.31</v>
      </c>
      <c r="H22" s="104">
        <f t="shared" si="0"/>
        <v>78.83</v>
      </c>
      <c r="I22" s="105">
        <f t="shared" si="1"/>
        <v>114.31</v>
      </c>
      <c r="J22" s="106"/>
      <c r="K22" s="107">
        <f t="shared" si="2"/>
        <v>1</v>
      </c>
      <c r="L22" s="104">
        <f t="shared" si="3"/>
        <v>57.16</v>
      </c>
      <c r="M22" s="104">
        <f t="shared" si="4"/>
        <v>57.16</v>
      </c>
      <c r="N22" s="108"/>
      <c r="O22" s="95"/>
      <c r="P22" s="100"/>
      <c r="Q22" s="103"/>
      <c r="R22" s="109">
        <f t="shared" si="5"/>
        <v>0</v>
      </c>
      <c r="S22" s="110">
        <f t="shared" si="6"/>
        <v>57.15</v>
      </c>
      <c r="T22" s="110">
        <f t="shared" si="7"/>
        <v>57.15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328</v>
      </c>
      <c r="C23" s="113" t="s">
        <v>125</v>
      </c>
      <c r="D23" s="88"/>
      <c r="E23" s="89">
        <v>1000</v>
      </c>
      <c r="F23" s="114">
        <v>1</v>
      </c>
      <c r="G23" s="96">
        <v>83.98</v>
      </c>
      <c r="H23" s="91">
        <f t="shared" si="0"/>
        <v>57.92</v>
      </c>
      <c r="I23" s="92">
        <f t="shared" si="1"/>
        <v>83.98</v>
      </c>
      <c r="J23" s="106"/>
      <c r="K23" s="90">
        <f t="shared" si="2"/>
        <v>1</v>
      </c>
      <c r="L23" s="91">
        <f t="shared" si="3"/>
        <v>41.99</v>
      </c>
      <c r="M23" s="91">
        <f t="shared" si="4"/>
        <v>41.99</v>
      </c>
      <c r="N23" s="115"/>
      <c r="O23" s="95"/>
      <c r="P23" s="116"/>
      <c r="Q23" s="96"/>
      <c r="R23" s="96">
        <f t="shared" si="5"/>
        <v>0</v>
      </c>
      <c r="S23" s="96">
        <f t="shared" si="6"/>
        <v>41.99</v>
      </c>
      <c r="T23" s="96">
        <f t="shared" si="7"/>
        <v>41.99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259</v>
      </c>
      <c r="C27" s="113" t="s">
        <v>135</v>
      </c>
      <c r="D27" s="88"/>
      <c r="E27" s="89">
        <v>2000</v>
      </c>
      <c r="F27" s="114">
        <v>1</v>
      </c>
      <c r="G27" s="96">
        <v>62.05</v>
      </c>
      <c r="H27" s="91">
        <f t="shared" si="0"/>
        <v>42.79</v>
      </c>
      <c r="I27" s="92">
        <f t="shared" si="1"/>
        <v>62.05</v>
      </c>
      <c r="J27" s="106"/>
      <c r="K27" s="90">
        <f t="shared" si="2"/>
        <v>1</v>
      </c>
      <c r="L27" s="91">
        <f t="shared" si="3"/>
        <v>40.33</v>
      </c>
      <c r="M27" s="91">
        <f t="shared" si="4"/>
        <v>40.33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21.72</v>
      </c>
      <c r="T27" s="96">
        <f t="shared" si="7"/>
        <v>21.72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352</v>
      </c>
      <c r="C28" s="16" t="s">
        <v>287</v>
      </c>
      <c r="D28" s="88"/>
      <c r="E28" s="101" t="s">
        <v>141</v>
      </c>
      <c r="F28" s="102">
        <v>1</v>
      </c>
      <c r="G28" s="103">
        <v>6093.69</v>
      </c>
      <c r="H28" s="104">
        <f t="shared" si="0"/>
        <v>4202.54</v>
      </c>
      <c r="I28" s="105">
        <f t="shared" si="1"/>
        <v>6093.69</v>
      </c>
      <c r="J28" s="106"/>
      <c r="K28" s="107">
        <f t="shared" si="2"/>
        <v>1</v>
      </c>
      <c r="L28" s="104">
        <f t="shared" si="3"/>
        <v>3046.85</v>
      </c>
      <c r="M28" s="104">
        <f t="shared" si="4"/>
        <v>3046.85</v>
      </c>
      <c r="N28" s="108"/>
      <c r="O28" s="95"/>
      <c r="P28" s="100"/>
      <c r="Q28" s="103"/>
      <c r="R28" s="109">
        <f t="shared" si="5"/>
        <v>0</v>
      </c>
      <c r="S28" s="110">
        <f t="shared" si="6"/>
        <v>3046.84</v>
      </c>
      <c r="T28" s="110">
        <f t="shared" si="7"/>
        <v>3046.84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376</v>
      </c>
      <c r="C29" s="113" t="s">
        <v>241</v>
      </c>
      <c r="D29" s="88"/>
      <c r="E29" s="89" t="s">
        <v>141</v>
      </c>
      <c r="F29" s="114">
        <v>4</v>
      </c>
      <c r="G29" s="96">
        <v>437.83</v>
      </c>
      <c r="H29" s="91">
        <f t="shared" si="0"/>
        <v>301.95</v>
      </c>
      <c r="I29" s="92">
        <f t="shared" si="1"/>
        <v>1751.32</v>
      </c>
      <c r="J29" s="106"/>
      <c r="K29" s="90">
        <f t="shared" si="2"/>
        <v>4</v>
      </c>
      <c r="L29" s="91">
        <f t="shared" si="3"/>
        <v>218.92</v>
      </c>
      <c r="M29" s="91">
        <f t="shared" si="4"/>
        <v>875.68</v>
      </c>
      <c r="N29" s="115"/>
      <c r="O29" s="95"/>
      <c r="P29" s="116"/>
      <c r="Q29" s="96"/>
      <c r="R29" s="96">
        <f t="shared" si="5"/>
        <v>0</v>
      </c>
      <c r="S29" s="96">
        <f t="shared" si="6"/>
        <v>218.91</v>
      </c>
      <c r="T29" s="96">
        <f t="shared" si="7"/>
        <v>875.64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377</v>
      </c>
      <c r="C30" s="16" t="s">
        <v>147</v>
      </c>
      <c r="D30" s="88"/>
      <c r="E30" s="101" t="s">
        <v>141</v>
      </c>
      <c r="F30" s="102">
        <v>1</v>
      </c>
      <c r="G30" s="103">
        <v>10858.52</v>
      </c>
      <c r="H30" s="104">
        <f t="shared" si="0"/>
        <v>7488.63</v>
      </c>
      <c r="I30" s="105">
        <f t="shared" si="1"/>
        <v>10858.52</v>
      </c>
      <c r="J30" s="106"/>
      <c r="K30" s="107">
        <f t="shared" si="2"/>
        <v>1</v>
      </c>
      <c r="L30" s="104">
        <f t="shared" si="3"/>
        <v>5429.26</v>
      </c>
      <c r="M30" s="104">
        <f t="shared" si="4"/>
        <v>5429.26</v>
      </c>
      <c r="N30" s="108"/>
      <c r="O30" s="95"/>
      <c r="P30" s="100"/>
      <c r="Q30" s="103"/>
      <c r="R30" s="109">
        <f t="shared" si="5"/>
        <v>0</v>
      </c>
      <c r="S30" s="110">
        <f t="shared" si="6"/>
        <v>5429.26</v>
      </c>
      <c r="T30" s="110">
        <f t="shared" si="7"/>
        <v>5429.26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 t="s">
        <v>378</v>
      </c>
      <c r="C31" s="113" t="s">
        <v>202</v>
      </c>
      <c r="D31" s="88"/>
      <c r="E31" s="89" t="s">
        <v>141</v>
      </c>
      <c r="F31" s="114">
        <v>6</v>
      </c>
      <c r="G31" s="96">
        <v>2361.64</v>
      </c>
      <c r="H31" s="91">
        <f t="shared" si="0"/>
        <v>1628.72</v>
      </c>
      <c r="I31" s="92">
        <f t="shared" si="1"/>
        <v>14169.84</v>
      </c>
      <c r="J31" s="106"/>
      <c r="K31" s="90">
        <f t="shared" si="2"/>
        <v>6</v>
      </c>
      <c r="L31" s="91">
        <f t="shared" si="3"/>
        <v>1653.15</v>
      </c>
      <c r="M31" s="91">
        <f t="shared" si="4"/>
        <v>9918.9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708.49</v>
      </c>
      <c r="T31" s="96">
        <f t="shared" si="7"/>
        <v>4250.9399999999996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203</v>
      </c>
      <c r="C32" s="16" t="s">
        <v>379</v>
      </c>
      <c r="D32" s="88"/>
      <c r="E32" s="101" t="s">
        <v>141</v>
      </c>
      <c r="F32" s="102">
        <v>1</v>
      </c>
      <c r="G32" s="103">
        <v>93190.26</v>
      </c>
      <c r="H32" s="104">
        <f t="shared" si="0"/>
        <v>64269.14</v>
      </c>
      <c r="I32" s="105">
        <f t="shared" si="1"/>
        <v>93190.26</v>
      </c>
      <c r="J32" s="106"/>
      <c r="K32" s="107">
        <f t="shared" si="2"/>
        <v>1</v>
      </c>
      <c r="L32" s="104">
        <f t="shared" si="3"/>
        <v>51254.64</v>
      </c>
      <c r="M32" s="104">
        <f t="shared" si="4"/>
        <v>51254.64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41935.620000000003</v>
      </c>
      <c r="T32" s="110">
        <f t="shared" si="7"/>
        <v>41935.620000000003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/>
      <c r="C33" s="113" t="s">
        <v>245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00" t="s">
        <v>380</v>
      </c>
      <c r="C34" s="16" t="s">
        <v>381</v>
      </c>
      <c r="D34" s="88"/>
      <c r="E34" s="101" t="s">
        <v>141</v>
      </c>
      <c r="F34" s="102">
        <v>1</v>
      </c>
      <c r="G34" s="103">
        <v>773.93</v>
      </c>
      <c r="H34" s="104">
        <f t="shared" si="0"/>
        <v>533.74</v>
      </c>
      <c r="I34" s="105">
        <f t="shared" si="1"/>
        <v>773.93</v>
      </c>
      <c r="J34" s="106"/>
      <c r="K34" s="107">
        <f t="shared" si="2"/>
        <v>1</v>
      </c>
      <c r="L34" s="104">
        <f t="shared" si="3"/>
        <v>425.66</v>
      </c>
      <c r="M34" s="104">
        <f t="shared" si="4"/>
        <v>425.66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348.27</v>
      </c>
      <c r="T34" s="110">
        <f t="shared" si="7"/>
        <v>348.27</v>
      </c>
      <c r="U34" s="111">
        <f t="shared" si="8"/>
        <v>0</v>
      </c>
      <c r="V34" s="111">
        <f t="shared" si="9"/>
        <v>1</v>
      </c>
      <c r="W34" s="112"/>
    </row>
    <row r="35" spans="2:23" ht="15.75" customHeight="1">
      <c r="B35" s="86" t="s">
        <v>382</v>
      </c>
      <c r="C35" s="113" t="s">
        <v>383</v>
      </c>
      <c r="D35" s="88"/>
      <c r="E35" s="89" t="s">
        <v>141</v>
      </c>
      <c r="F35" s="114">
        <v>1</v>
      </c>
      <c r="G35" s="96">
        <v>773.93</v>
      </c>
      <c r="H35" s="91">
        <f t="shared" si="0"/>
        <v>533.74</v>
      </c>
      <c r="I35" s="92">
        <f t="shared" si="1"/>
        <v>773.93</v>
      </c>
      <c r="J35" s="106"/>
      <c r="K35" s="90">
        <f t="shared" si="2"/>
        <v>1</v>
      </c>
      <c r="L35" s="91">
        <f t="shared" si="3"/>
        <v>425.66</v>
      </c>
      <c r="M35" s="91">
        <f t="shared" si="4"/>
        <v>425.66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348.27</v>
      </c>
      <c r="T35" s="96">
        <f t="shared" si="7"/>
        <v>348.27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384</v>
      </c>
      <c r="C36" s="16" t="s">
        <v>270</v>
      </c>
      <c r="D36" s="88"/>
      <c r="E36" s="101" t="s">
        <v>141</v>
      </c>
      <c r="F36" s="102">
        <v>3</v>
      </c>
      <c r="G36" s="103">
        <v>857.3</v>
      </c>
      <c r="H36" s="104">
        <f t="shared" si="0"/>
        <v>591.24</v>
      </c>
      <c r="I36" s="105">
        <f t="shared" si="1"/>
        <v>2571.9</v>
      </c>
      <c r="J36" s="106"/>
      <c r="K36" s="107">
        <f t="shared" si="2"/>
        <v>3</v>
      </c>
      <c r="L36" s="104">
        <f t="shared" si="3"/>
        <v>471.52</v>
      </c>
      <c r="M36" s="104">
        <f t="shared" si="4"/>
        <v>1414.56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385.78</v>
      </c>
      <c r="T36" s="110">
        <f t="shared" si="7"/>
        <v>1157.3399999999999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385</v>
      </c>
      <c r="C37" s="113" t="s">
        <v>157</v>
      </c>
      <c r="D37" s="88"/>
      <c r="E37" s="89" t="s">
        <v>141</v>
      </c>
      <c r="F37" s="114">
        <v>38</v>
      </c>
      <c r="G37" s="96">
        <v>10.050000000000001</v>
      </c>
      <c r="H37" s="91">
        <f t="shared" si="0"/>
        <v>6.93</v>
      </c>
      <c r="I37" s="92">
        <f t="shared" si="1"/>
        <v>381.9</v>
      </c>
      <c r="J37" s="106"/>
      <c r="K37" s="90">
        <f t="shared" si="2"/>
        <v>38</v>
      </c>
      <c r="L37" s="91">
        <f t="shared" si="3"/>
        <v>5.53</v>
      </c>
      <c r="M37" s="91">
        <f t="shared" si="4"/>
        <v>210.14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4.5199999999999996</v>
      </c>
      <c r="T37" s="96">
        <f t="shared" si="7"/>
        <v>171.76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386</v>
      </c>
      <c r="C38" s="16" t="s">
        <v>274</v>
      </c>
      <c r="D38" s="88"/>
      <c r="E38" s="101" t="s">
        <v>141</v>
      </c>
      <c r="F38" s="102">
        <v>38</v>
      </c>
      <c r="G38" s="103">
        <v>7.41</v>
      </c>
      <c r="H38" s="104">
        <f t="shared" si="0"/>
        <v>5.1100000000000003</v>
      </c>
      <c r="I38" s="105">
        <f t="shared" si="1"/>
        <v>281.58</v>
      </c>
      <c r="J38" s="106"/>
      <c r="K38" s="107">
        <f t="shared" si="2"/>
        <v>38</v>
      </c>
      <c r="L38" s="104">
        <f t="shared" si="3"/>
        <v>4.08</v>
      </c>
      <c r="M38" s="104">
        <f t="shared" si="4"/>
        <v>155.04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3.33</v>
      </c>
      <c r="T38" s="110">
        <f t="shared" si="7"/>
        <v>126.54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387</v>
      </c>
      <c r="C39" s="113" t="s">
        <v>272</v>
      </c>
      <c r="D39" s="88"/>
      <c r="E39" s="89" t="s">
        <v>141</v>
      </c>
      <c r="F39" s="114">
        <v>38</v>
      </c>
      <c r="G39" s="96">
        <v>8</v>
      </c>
      <c r="H39" s="91">
        <f t="shared" si="0"/>
        <v>5.52</v>
      </c>
      <c r="I39" s="92">
        <f t="shared" si="1"/>
        <v>304</v>
      </c>
      <c r="J39" s="106"/>
      <c r="K39" s="90">
        <f t="shared" si="2"/>
        <v>38</v>
      </c>
      <c r="L39" s="91">
        <f t="shared" si="3"/>
        <v>4.4000000000000004</v>
      </c>
      <c r="M39" s="91">
        <f t="shared" si="4"/>
        <v>167.2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3.6</v>
      </c>
      <c r="T39" s="96">
        <f t="shared" si="7"/>
        <v>136.80000000000001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388</v>
      </c>
      <c r="C40" s="16" t="s">
        <v>389</v>
      </c>
      <c r="D40" s="88"/>
      <c r="E40" s="101" t="s">
        <v>141</v>
      </c>
      <c r="F40" s="102">
        <v>6</v>
      </c>
      <c r="G40" s="103">
        <v>61.68</v>
      </c>
      <c r="H40" s="104">
        <f t="shared" si="0"/>
        <v>42.54</v>
      </c>
      <c r="I40" s="105">
        <f t="shared" si="1"/>
        <v>370.08</v>
      </c>
      <c r="J40" s="106"/>
      <c r="K40" s="107">
        <f t="shared" si="2"/>
        <v>6</v>
      </c>
      <c r="L40" s="104">
        <f t="shared" si="3"/>
        <v>33.92</v>
      </c>
      <c r="M40" s="104">
        <f t="shared" si="4"/>
        <v>203.52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27.76</v>
      </c>
      <c r="T40" s="110">
        <f t="shared" si="7"/>
        <v>166.56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390</v>
      </c>
      <c r="C41" s="113" t="s">
        <v>391</v>
      </c>
      <c r="D41" s="88"/>
      <c r="E41" s="89" t="s">
        <v>141</v>
      </c>
      <c r="F41" s="114">
        <v>9</v>
      </c>
      <c r="G41" s="96">
        <v>26.26</v>
      </c>
      <c r="H41" s="91">
        <f t="shared" si="0"/>
        <v>18.11</v>
      </c>
      <c r="I41" s="92">
        <f t="shared" si="1"/>
        <v>236.34</v>
      </c>
      <c r="J41" s="106"/>
      <c r="K41" s="90">
        <f t="shared" si="2"/>
        <v>9</v>
      </c>
      <c r="L41" s="91">
        <f t="shared" si="3"/>
        <v>14.44</v>
      </c>
      <c r="M41" s="91">
        <f t="shared" si="4"/>
        <v>129.96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11.82</v>
      </c>
      <c r="T41" s="96">
        <f t="shared" si="7"/>
        <v>106.38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392</v>
      </c>
      <c r="C42" s="16" t="s">
        <v>172</v>
      </c>
      <c r="D42" s="88"/>
      <c r="E42" s="101" t="s">
        <v>141</v>
      </c>
      <c r="F42" s="102">
        <v>3</v>
      </c>
      <c r="G42" s="103">
        <v>367.89</v>
      </c>
      <c r="H42" s="104">
        <f t="shared" si="0"/>
        <v>253.72</v>
      </c>
      <c r="I42" s="105">
        <f t="shared" si="1"/>
        <v>1103.67</v>
      </c>
      <c r="J42" s="106"/>
      <c r="K42" s="107">
        <f t="shared" si="2"/>
        <v>3</v>
      </c>
      <c r="L42" s="104">
        <f t="shared" si="3"/>
        <v>202.34</v>
      </c>
      <c r="M42" s="104">
        <f t="shared" si="4"/>
        <v>607.02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165.55</v>
      </c>
      <c r="T42" s="110">
        <f t="shared" si="7"/>
        <v>496.65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393</v>
      </c>
      <c r="C43" s="113" t="s">
        <v>220</v>
      </c>
      <c r="D43" s="88"/>
      <c r="E43" s="89" t="s">
        <v>141</v>
      </c>
      <c r="F43" s="114">
        <v>3</v>
      </c>
      <c r="G43" s="96">
        <v>743.06</v>
      </c>
      <c r="H43" s="91">
        <f t="shared" si="0"/>
        <v>512.46</v>
      </c>
      <c r="I43" s="92">
        <f t="shared" si="1"/>
        <v>2229.1799999999998</v>
      </c>
      <c r="J43" s="106"/>
      <c r="K43" s="90">
        <f t="shared" si="2"/>
        <v>3</v>
      </c>
      <c r="L43" s="91">
        <f t="shared" si="3"/>
        <v>408.68</v>
      </c>
      <c r="M43" s="91">
        <f t="shared" si="4"/>
        <v>1226.04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334.38</v>
      </c>
      <c r="T43" s="96">
        <f t="shared" si="7"/>
        <v>1003.14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394</v>
      </c>
      <c r="C44" s="16" t="s">
        <v>395</v>
      </c>
      <c r="D44" s="88"/>
      <c r="E44" s="101" t="s">
        <v>141</v>
      </c>
      <c r="F44" s="102">
        <v>3</v>
      </c>
      <c r="G44" s="103">
        <v>13470.19</v>
      </c>
      <c r="H44" s="104">
        <f t="shared" si="0"/>
        <v>9289.7900000000009</v>
      </c>
      <c r="I44" s="105">
        <f t="shared" si="1"/>
        <v>40410.57</v>
      </c>
      <c r="J44" s="106"/>
      <c r="K44" s="107">
        <f t="shared" si="2"/>
        <v>3</v>
      </c>
      <c r="L44" s="104">
        <f t="shared" si="3"/>
        <v>7408.6</v>
      </c>
      <c r="M44" s="104">
        <f t="shared" si="4"/>
        <v>22225.8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6061.59</v>
      </c>
      <c r="T44" s="110">
        <f t="shared" si="7"/>
        <v>18184.77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86" t="s">
        <v>396</v>
      </c>
      <c r="C45" s="113" t="s">
        <v>174</v>
      </c>
      <c r="D45" s="88"/>
      <c r="E45" s="89" t="s">
        <v>141</v>
      </c>
      <c r="F45" s="114">
        <v>9</v>
      </c>
      <c r="G45" s="96">
        <v>27.87</v>
      </c>
      <c r="H45" s="91">
        <f t="shared" si="0"/>
        <v>19.22</v>
      </c>
      <c r="I45" s="92">
        <f t="shared" si="1"/>
        <v>250.83</v>
      </c>
      <c r="J45" s="106"/>
      <c r="K45" s="90">
        <f t="shared" si="2"/>
        <v>9</v>
      </c>
      <c r="L45" s="91">
        <f t="shared" si="3"/>
        <v>15.33</v>
      </c>
      <c r="M45" s="91">
        <f t="shared" si="4"/>
        <v>137.97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12.54</v>
      </c>
      <c r="T45" s="96">
        <f t="shared" si="7"/>
        <v>112.86</v>
      </c>
      <c r="U45" s="97">
        <f t="shared" si="8"/>
        <v>0</v>
      </c>
      <c r="V45" s="97">
        <f t="shared" si="9"/>
        <v>1</v>
      </c>
      <c r="W45" s="112"/>
    </row>
    <row r="46" spans="2:23" ht="15.75" customHeight="1">
      <c r="B46" s="100" t="s">
        <v>397</v>
      </c>
      <c r="C46" s="16" t="s">
        <v>167</v>
      </c>
      <c r="D46" s="88"/>
      <c r="E46" s="101" t="s">
        <v>141</v>
      </c>
      <c r="F46" s="102">
        <v>3</v>
      </c>
      <c r="G46" s="103">
        <v>476.2</v>
      </c>
      <c r="H46" s="104">
        <f t="shared" si="0"/>
        <v>328.41</v>
      </c>
      <c r="I46" s="105">
        <f t="shared" si="1"/>
        <v>1428.6</v>
      </c>
      <c r="J46" s="106"/>
      <c r="K46" s="107">
        <f t="shared" si="2"/>
        <v>3</v>
      </c>
      <c r="L46" s="104">
        <f t="shared" si="3"/>
        <v>261.91000000000003</v>
      </c>
      <c r="M46" s="104">
        <f t="shared" si="4"/>
        <v>785.73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214.29</v>
      </c>
      <c r="T46" s="110">
        <f t="shared" si="7"/>
        <v>642.87</v>
      </c>
      <c r="U46" s="111">
        <f t="shared" si="8"/>
        <v>0</v>
      </c>
      <c r="V46" s="111">
        <f t="shared" si="9"/>
        <v>1</v>
      </c>
      <c r="W46" s="112"/>
    </row>
    <row r="47" spans="2:23" ht="15.7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177</v>
      </c>
      <c r="G50" s="123">
        <f t="shared" si="10"/>
        <v>131368.71999999997</v>
      </c>
      <c r="H50" s="124">
        <f t="shared" si="10"/>
        <v>90599.090000000026</v>
      </c>
      <c r="I50" s="125">
        <f t="shared" si="10"/>
        <v>178003.14999999997</v>
      </c>
      <c r="J50" s="126"/>
      <c r="K50" s="127">
        <f t="shared" ref="K50:M50" si="11">SUM(K19:K49)</f>
        <v>177</v>
      </c>
      <c r="L50" s="124">
        <f t="shared" si="11"/>
        <v>71758.260000000009</v>
      </c>
      <c r="M50" s="125">
        <f t="shared" si="11"/>
        <v>99113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59610.459999999992</v>
      </c>
      <c r="T50" s="125">
        <f t="shared" si="12"/>
        <v>78890.149999999994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31" priority="1" stopIfTrue="1">
      <formula>$U$9&gt;100%</formula>
    </cfRule>
    <cfRule type="expression" dxfId="30" priority="2">
      <formula>$U$9&lt;50%</formula>
    </cfRule>
  </conditionalFormatting>
  <conditionalFormatting sqref="V9:V11">
    <cfRule type="expression" dxfId="29" priority="3">
      <formula>$V$9&lt;50%</formula>
    </cfRule>
    <cfRule type="expression" dxfId="28" priority="4">
      <formula>$V$9&gt;50%</formula>
    </cfRule>
  </conditionalFormatting>
  <dataValidations count="4">
    <dataValidation type="list" allowBlank="1" showErrorMessage="1" sqref="E19:E49" xr:uid="{00000000-0002-0000-1300-000000000000}">
      <formula1>$Z$19:$Z$30</formula1>
    </dataValidation>
    <dataValidation type="list" allowBlank="1" showErrorMessage="1" sqref="I14" xr:uid="{00000000-0002-0000-1300-000001000000}">
      <formula1>$Y$14:$Y$15</formula1>
    </dataValidation>
    <dataValidation type="list" allowBlank="1" showErrorMessage="1" sqref="J14" xr:uid="{00000000-0002-0000-1300-000002000000}">
      <formula1>$L$9</formula1>
    </dataValidation>
    <dataValidation type="list" allowBlank="1" showErrorMessage="1" sqref="Q15 G18 L18 Q18" xr:uid="{00000000-0002-0000-13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401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180327.57999999996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2001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100189.36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80138.219999999958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402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0.44440356821735189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403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80138.219999999987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404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100189.36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325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178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228</v>
      </c>
      <c r="C20" s="16" t="s">
        <v>229</v>
      </c>
      <c r="D20" s="88"/>
      <c r="E20" s="101">
        <v>500</v>
      </c>
      <c r="F20" s="102">
        <v>1</v>
      </c>
      <c r="G20" s="103">
        <v>49.93</v>
      </c>
      <c r="H20" s="104">
        <f t="shared" si="0"/>
        <v>34.43</v>
      </c>
      <c r="I20" s="105">
        <f t="shared" si="1"/>
        <v>49.93</v>
      </c>
      <c r="J20" s="106"/>
      <c r="K20" s="107">
        <f t="shared" si="2"/>
        <v>1</v>
      </c>
      <c r="L20" s="104">
        <f t="shared" si="3"/>
        <v>24.97</v>
      </c>
      <c r="M20" s="104">
        <f t="shared" si="4"/>
        <v>24.97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24.96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405</v>
      </c>
      <c r="C21" s="113" t="s">
        <v>187</v>
      </c>
      <c r="D21" s="88"/>
      <c r="E21" s="89">
        <v>500</v>
      </c>
      <c r="F21" s="114">
        <v>1</v>
      </c>
      <c r="G21" s="96">
        <v>76.959999999999994</v>
      </c>
      <c r="H21" s="91">
        <f t="shared" si="0"/>
        <v>53.08</v>
      </c>
      <c r="I21" s="92">
        <f t="shared" si="1"/>
        <v>76.959999999999994</v>
      </c>
      <c r="J21" s="106"/>
      <c r="K21" s="90">
        <f t="shared" si="2"/>
        <v>1</v>
      </c>
      <c r="L21" s="91">
        <f t="shared" si="3"/>
        <v>38.479999999999997</v>
      </c>
      <c r="M21" s="91">
        <f t="shared" si="4"/>
        <v>38.479999999999997</v>
      </c>
      <c r="N21" s="115"/>
      <c r="O21" s="95"/>
      <c r="P21" s="116"/>
      <c r="Q21" s="96"/>
      <c r="R21" s="96">
        <f t="shared" si="5"/>
        <v>0</v>
      </c>
      <c r="S21" s="96">
        <f t="shared" si="6"/>
        <v>38.479999999999997</v>
      </c>
      <c r="T21" s="96">
        <f t="shared" si="7"/>
        <v>38.479999999999997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327</v>
      </c>
      <c r="C22" s="16" t="s">
        <v>233</v>
      </c>
      <c r="D22" s="88"/>
      <c r="E22" s="101">
        <v>1000</v>
      </c>
      <c r="F22" s="102">
        <v>1</v>
      </c>
      <c r="G22" s="103">
        <v>128.44</v>
      </c>
      <c r="H22" s="104">
        <f t="shared" si="0"/>
        <v>88.58</v>
      </c>
      <c r="I22" s="105">
        <f t="shared" si="1"/>
        <v>128.44</v>
      </c>
      <c r="J22" s="106"/>
      <c r="K22" s="107">
        <f t="shared" si="2"/>
        <v>1</v>
      </c>
      <c r="L22" s="104">
        <f t="shared" si="3"/>
        <v>64.22</v>
      </c>
      <c r="M22" s="104">
        <f t="shared" si="4"/>
        <v>64.22</v>
      </c>
      <c r="N22" s="108"/>
      <c r="O22" s="95"/>
      <c r="P22" s="100"/>
      <c r="Q22" s="103"/>
      <c r="R22" s="109">
        <f t="shared" si="5"/>
        <v>0</v>
      </c>
      <c r="S22" s="110">
        <f t="shared" si="6"/>
        <v>64.22</v>
      </c>
      <c r="T22" s="110">
        <f t="shared" si="7"/>
        <v>64.22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406</v>
      </c>
      <c r="C23" s="113" t="s">
        <v>125</v>
      </c>
      <c r="D23" s="88"/>
      <c r="E23" s="89">
        <v>1000</v>
      </c>
      <c r="F23" s="114">
        <v>1</v>
      </c>
      <c r="G23" s="96">
        <v>57.11</v>
      </c>
      <c r="H23" s="91">
        <f t="shared" si="0"/>
        <v>39.39</v>
      </c>
      <c r="I23" s="92">
        <f t="shared" si="1"/>
        <v>57.11</v>
      </c>
      <c r="J23" s="106"/>
      <c r="K23" s="90">
        <f t="shared" si="2"/>
        <v>1</v>
      </c>
      <c r="L23" s="91">
        <f t="shared" si="3"/>
        <v>28.56</v>
      </c>
      <c r="M23" s="91">
        <f t="shared" si="4"/>
        <v>28.56</v>
      </c>
      <c r="N23" s="115"/>
      <c r="O23" s="95"/>
      <c r="P23" s="116"/>
      <c r="Q23" s="96"/>
      <c r="R23" s="96">
        <f t="shared" si="5"/>
        <v>0</v>
      </c>
      <c r="S23" s="96">
        <f t="shared" si="6"/>
        <v>28.55</v>
      </c>
      <c r="T23" s="96">
        <f t="shared" si="7"/>
        <v>28.55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328</v>
      </c>
      <c r="C24" s="16" t="s">
        <v>125</v>
      </c>
      <c r="D24" s="88"/>
      <c r="E24" s="101">
        <v>1000</v>
      </c>
      <c r="F24" s="102">
        <v>1</v>
      </c>
      <c r="G24" s="103">
        <v>83.98</v>
      </c>
      <c r="H24" s="104">
        <f t="shared" si="0"/>
        <v>57.92</v>
      </c>
      <c r="I24" s="105">
        <f t="shared" si="1"/>
        <v>83.98</v>
      </c>
      <c r="J24" s="106"/>
      <c r="K24" s="107">
        <f t="shared" si="2"/>
        <v>1</v>
      </c>
      <c r="L24" s="104">
        <f t="shared" si="3"/>
        <v>41.99</v>
      </c>
      <c r="M24" s="104">
        <f t="shared" si="4"/>
        <v>41.99</v>
      </c>
      <c r="N24" s="108"/>
      <c r="O24" s="95"/>
      <c r="P24" s="100"/>
      <c r="Q24" s="103"/>
      <c r="R24" s="109">
        <f t="shared" si="5"/>
        <v>0</v>
      </c>
      <c r="S24" s="110">
        <f t="shared" si="6"/>
        <v>41.99</v>
      </c>
      <c r="T24" s="110">
        <f t="shared" si="7"/>
        <v>41.99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256</v>
      </c>
      <c r="C25" s="113" t="s">
        <v>129</v>
      </c>
      <c r="D25" s="88"/>
      <c r="E25" s="89">
        <v>2000</v>
      </c>
      <c r="F25" s="114">
        <v>1</v>
      </c>
      <c r="G25" s="96">
        <v>143.47</v>
      </c>
      <c r="H25" s="91">
        <f t="shared" si="0"/>
        <v>98.94</v>
      </c>
      <c r="I25" s="92">
        <f t="shared" si="1"/>
        <v>143.47</v>
      </c>
      <c r="J25" s="106"/>
      <c r="K25" s="90">
        <f t="shared" si="2"/>
        <v>1</v>
      </c>
      <c r="L25" s="91">
        <f t="shared" si="3"/>
        <v>93.26</v>
      </c>
      <c r="M25" s="91">
        <f t="shared" si="4"/>
        <v>93.26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50.21</v>
      </c>
      <c r="T25" s="96">
        <f t="shared" si="7"/>
        <v>50.21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257</v>
      </c>
      <c r="C26" s="16" t="s">
        <v>132</v>
      </c>
      <c r="D26" s="88"/>
      <c r="E26" s="101">
        <v>2000</v>
      </c>
      <c r="F26" s="102">
        <v>1</v>
      </c>
      <c r="G26" s="103">
        <v>107.3</v>
      </c>
      <c r="H26" s="104">
        <f t="shared" si="0"/>
        <v>74</v>
      </c>
      <c r="I26" s="105">
        <f t="shared" si="1"/>
        <v>107.3</v>
      </c>
      <c r="J26" s="106"/>
      <c r="K26" s="107">
        <f t="shared" si="2"/>
        <v>1</v>
      </c>
      <c r="L26" s="104">
        <f t="shared" si="3"/>
        <v>69.75</v>
      </c>
      <c r="M26" s="104">
        <f t="shared" si="4"/>
        <v>69.75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37.549999999999997</v>
      </c>
      <c r="T26" s="110">
        <f t="shared" si="7"/>
        <v>37.549999999999997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258</v>
      </c>
      <c r="C27" s="113" t="s">
        <v>135</v>
      </c>
      <c r="D27" s="88"/>
      <c r="E27" s="89">
        <v>2000</v>
      </c>
      <c r="F27" s="114">
        <v>1</v>
      </c>
      <c r="G27" s="96">
        <v>99.49</v>
      </c>
      <c r="H27" s="91">
        <f t="shared" si="0"/>
        <v>68.61</v>
      </c>
      <c r="I27" s="92">
        <f t="shared" si="1"/>
        <v>99.49</v>
      </c>
      <c r="J27" s="106"/>
      <c r="K27" s="90">
        <f t="shared" si="2"/>
        <v>1</v>
      </c>
      <c r="L27" s="91">
        <f t="shared" si="3"/>
        <v>64.67</v>
      </c>
      <c r="M27" s="91">
        <f t="shared" si="4"/>
        <v>64.67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34.82</v>
      </c>
      <c r="T27" s="96">
        <f t="shared" si="7"/>
        <v>34.82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259</v>
      </c>
      <c r="C28" s="16" t="s">
        <v>135</v>
      </c>
      <c r="D28" s="88"/>
      <c r="E28" s="101">
        <v>2000</v>
      </c>
      <c r="F28" s="102">
        <v>1</v>
      </c>
      <c r="G28" s="103">
        <v>62.05</v>
      </c>
      <c r="H28" s="104">
        <f t="shared" si="0"/>
        <v>42.79</v>
      </c>
      <c r="I28" s="105">
        <f t="shared" si="1"/>
        <v>62.05</v>
      </c>
      <c r="J28" s="106"/>
      <c r="K28" s="107">
        <f t="shared" si="2"/>
        <v>1</v>
      </c>
      <c r="L28" s="104">
        <f t="shared" si="3"/>
        <v>40.33</v>
      </c>
      <c r="M28" s="104">
        <f t="shared" si="4"/>
        <v>40.33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21.72</v>
      </c>
      <c r="T28" s="110">
        <f t="shared" si="7"/>
        <v>21.72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407</v>
      </c>
      <c r="C29" s="113" t="s">
        <v>261</v>
      </c>
      <c r="D29" s="88"/>
      <c r="E29" s="89" t="s">
        <v>141</v>
      </c>
      <c r="F29" s="114">
        <v>1</v>
      </c>
      <c r="G29" s="96">
        <v>6800.97</v>
      </c>
      <c r="H29" s="91">
        <f t="shared" si="0"/>
        <v>4690.32</v>
      </c>
      <c r="I29" s="92">
        <f t="shared" si="1"/>
        <v>6800.97</v>
      </c>
      <c r="J29" s="106"/>
      <c r="K29" s="90">
        <f t="shared" si="2"/>
        <v>1</v>
      </c>
      <c r="L29" s="91">
        <f t="shared" si="3"/>
        <v>3400.49</v>
      </c>
      <c r="M29" s="91">
        <f t="shared" si="4"/>
        <v>3400.49</v>
      </c>
      <c r="N29" s="115"/>
      <c r="O29" s="95"/>
      <c r="P29" s="116"/>
      <c r="Q29" s="96"/>
      <c r="R29" s="96">
        <f t="shared" si="5"/>
        <v>0</v>
      </c>
      <c r="S29" s="96">
        <f t="shared" si="6"/>
        <v>3400.48</v>
      </c>
      <c r="T29" s="96">
        <f t="shared" si="7"/>
        <v>3400.48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376</v>
      </c>
      <c r="C30" s="16" t="s">
        <v>241</v>
      </c>
      <c r="D30" s="88"/>
      <c r="E30" s="101" t="s">
        <v>141</v>
      </c>
      <c r="F30" s="102">
        <v>4</v>
      </c>
      <c r="G30" s="103">
        <v>437.83</v>
      </c>
      <c r="H30" s="104">
        <f t="shared" si="0"/>
        <v>301.95</v>
      </c>
      <c r="I30" s="105">
        <f t="shared" si="1"/>
        <v>1751.32</v>
      </c>
      <c r="J30" s="106"/>
      <c r="K30" s="107">
        <f t="shared" si="2"/>
        <v>4</v>
      </c>
      <c r="L30" s="104">
        <f t="shared" si="3"/>
        <v>218.92</v>
      </c>
      <c r="M30" s="104">
        <f t="shared" si="4"/>
        <v>875.68</v>
      </c>
      <c r="N30" s="108"/>
      <c r="O30" s="95"/>
      <c r="P30" s="100"/>
      <c r="Q30" s="103"/>
      <c r="R30" s="109">
        <f t="shared" si="5"/>
        <v>0</v>
      </c>
      <c r="S30" s="110">
        <f t="shared" si="6"/>
        <v>218.91</v>
      </c>
      <c r="T30" s="110">
        <f t="shared" si="7"/>
        <v>875.64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 t="s">
        <v>408</v>
      </c>
      <c r="C31" s="113" t="s">
        <v>147</v>
      </c>
      <c r="D31" s="88"/>
      <c r="E31" s="89" t="s">
        <v>141</v>
      </c>
      <c r="F31" s="114">
        <v>1</v>
      </c>
      <c r="G31" s="96">
        <v>12839.65</v>
      </c>
      <c r="H31" s="91">
        <f t="shared" si="0"/>
        <v>8854.93</v>
      </c>
      <c r="I31" s="92">
        <f t="shared" si="1"/>
        <v>12839.65</v>
      </c>
      <c r="J31" s="106"/>
      <c r="K31" s="90">
        <f t="shared" si="2"/>
        <v>1</v>
      </c>
      <c r="L31" s="91">
        <f t="shared" si="3"/>
        <v>6419.83</v>
      </c>
      <c r="M31" s="91">
        <f t="shared" si="4"/>
        <v>6419.83</v>
      </c>
      <c r="N31" s="115"/>
      <c r="O31" s="95"/>
      <c r="P31" s="116"/>
      <c r="Q31" s="96"/>
      <c r="R31" s="96">
        <f t="shared" si="5"/>
        <v>0</v>
      </c>
      <c r="S31" s="96">
        <f t="shared" si="6"/>
        <v>6419.82</v>
      </c>
      <c r="T31" s="96">
        <f t="shared" si="7"/>
        <v>6419.82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409</v>
      </c>
      <c r="C32" s="16" t="s">
        <v>410</v>
      </c>
      <c r="D32" s="88"/>
      <c r="E32" s="101" t="s">
        <v>141</v>
      </c>
      <c r="F32" s="102">
        <v>6</v>
      </c>
      <c r="G32" s="103">
        <v>2290.1</v>
      </c>
      <c r="H32" s="104">
        <f t="shared" si="0"/>
        <v>1579.38</v>
      </c>
      <c r="I32" s="105">
        <f t="shared" si="1"/>
        <v>13740.6</v>
      </c>
      <c r="J32" s="106"/>
      <c r="K32" s="107">
        <f t="shared" si="2"/>
        <v>6</v>
      </c>
      <c r="L32" s="104">
        <f t="shared" si="3"/>
        <v>1603.07</v>
      </c>
      <c r="M32" s="104">
        <f t="shared" si="4"/>
        <v>9618.42</v>
      </c>
      <c r="N32" s="108">
        <v>-0.2</v>
      </c>
      <c r="O32" s="95"/>
      <c r="P32" s="100"/>
      <c r="Q32" s="103"/>
      <c r="R32" s="109">
        <f t="shared" si="5"/>
        <v>0</v>
      </c>
      <c r="S32" s="110">
        <f t="shared" si="6"/>
        <v>687.03</v>
      </c>
      <c r="T32" s="110">
        <f t="shared" si="7"/>
        <v>4122.18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 t="s">
        <v>203</v>
      </c>
      <c r="C33" s="113" t="s">
        <v>379</v>
      </c>
      <c r="D33" s="88"/>
      <c r="E33" s="89" t="s">
        <v>141</v>
      </c>
      <c r="F33" s="114">
        <v>1</v>
      </c>
      <c r="G33" s="96">
        <v>93190.26</v>
      </c>
      <c r="H33" s="91">
        <f t="shared" si="0"/>
        <v>64269.14</v>
      </c>
      <c r="I33" s="92">
        <f t="shared" si="1"/>
        <v>93190.26</v>
      </c>
      <c r="J33" s="106"/>
      <c r="K33" s="90">
        <f t="shared" si="2"/>
        <v>1</v>
      </c>
      <c r="L33" s="91">
        <f t="shared" si="3"/>
        <v>51254.64</v>
      </c>
      <c r="M33" s="91">
        <f t="shared" si="4"/>
        <v>51254.64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41935.620000000003</v>
      </c>
      <c r="T33" s="96">
        <f t="shared" si="7"/>
        <v>41935.620000000003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/>
      <c r="C34" s="16" t="s">
        <v>245</v>
      </c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5.75" customHeight="1">
      <c r="B35" s="86" t="s">
        <v>380</v>
      </c>
      <c r="C35" s="113" t="s">
        <v>381</v>
      </c>
      <c r="D35" s="88"/>
      <c r="E35" s="89" t="s">
        <v>141</v>
      </c>
      <c r="F35" s="114">
        <v>1</v>
      </c>
      <c r="G35" s="96">
        <v>773.93</v>
      </c>
      <c r="H35" s="91">
        <f t="shared" si="0"/>
        <v>533.74</v>
      </c>
      <c r="I35" s="92">
        <f t="shared" si="1"/>
        <v>773.93</v>
      </c>
      <c r="J35" s="106"/>
      <c r="K35" s="90">
        <f t="shared" si="2"/>
        <v>1</v>
      </c>
      <c r="L35" s="91">
        <f t="shared" si="3"/>
        <v>425.66</v>
      </c>
      <c r="M35" s="91">
        <f t="shared" si="4"/>
        <v>425.66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348.27</v>
      </c>
      <c r="T35" s="96">
        <f t="shared" si="7"/>
        <v>348.27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382</v>
      </c>
      <c r="C36" s="16" t="s">
        <v>383</v>
      </c>
      <c r="D36" s="88"/>
      <c r="E36" s="101" t="s">
        <v>141</v>
      </c>
      <c r="F36" s="102">
        <v>1</v>
      </c>
      <c r="G36" s="103">
        <v>773.93</v>
      </c>
      <c r="H36" s="104">
        <f t="shared" si="0"/>
        <v>533.74</v>
      </c>
      <c r="I36" s="105">
        <f t="shared" si="1"/>
        <v>773.93</v>
      </c>
      <c r="J36" s="106"/>
      <c r="K36" s="107">
        <f t="shared" si="2"/>
        <v>1</v>
      </c>
      <c r="L36" s="104">
        <f t="shared" si="3"/>
        <v>425.66</v>
      </c>
      <c r="M36" s="104">
        <f t="shared" si="4"/>
        <v>425.66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348.27</v>
      </c>
      <c r="T36" s="110">
        <f t="shared" si="7"/>
        <v>348.27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384</v>
      </c>
      <c r="C37" s="113" t="s">
        <v>270</v>
      </c>
      <c r="D37" s="88"/>
      <c r="E37" s="89" t="s">
        <v>141</v>
      </c>
      <c r="F37" s="114">
        <v>3</v>
      </c>
      <c r="G37" s="96">
        <v>857.3</v>
      </c>
      <c r="H37" s="91">
        <f t="shared" si="0"/>
        <v>591.24</v>
      </c>
      <c r="I37" s="92">
        <f t="shared" si="1"/>
        <v>2571.9</v>
      </c>
      <c r="J37" s="106"/>
      <c r="K37" s="90">
        <f t="shared" si="2"/>
        <v>3</v>
      </c>
      <c r="L37" s="91">
        <f t="shared" si="3"/>
        <v>471.52</v>
      </c>
      <c r="M37" s="91">
        <f t="shared" si="4"/>
        <v>1414.56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385.78</v>
      </c>
      <c r="T37" s="96">
        <f t="shared" si="7"/>
        <v>1157.3399999999999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385</v>
      </c>
      <c r="C38" s="16" t="s">
        <v>157</v>
      </c>
      <c r="D38" s="88"/>
      <c r="E38" s="101" t="s">
        <v>141</v>
      </c>
      <c r="F38" s="102">
        <v>38</v>
      </c>
      <c r="G38" s="103">
        <v>10.050000000000001</v>
      </c>
      <c r="H38" s="104">
        <f t="shared" si="0"/>
        <v>6.93</v>
      </c>
      <c r="I38" s="105">
        <f t="shared" si="1"/>
        <v>381.9</v>
      </c>
      <c r="J38" s="106"/>
      <c r="K38" s="107">
        <f t="shared" si="2"/>
        <v>38</v>
      </c>
      <c r="L38" s="104">
        <f t="shared" si="3"/>
        <v>5.53</v>
      </c>
      <c r="M38" s="104">
        <f t="shared" si="4"/>
        <v>210.14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4.5199999999999996</v>
      </c>
      <c r="T38" s="110">
        <f t="shared" si="7"/>
        <v>171.76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386</v>
      </c>
      <c r="C39" s="113" t="s">
        <v>274</v>
      </c>
      <c r="D39" s="88"/>
      <c r="E39" s="89" t="s">
        <v>141</v>
      </c>
      <c r="F39" s="114">
        <v>38</v>
      </c>
      <c r="G39" s="96">
        <v>7.41</v>
      </c>
      <c r="H39" s="91">
        <f t="shared" si="0"/>
        <v>5.1100000000000003</v>
      </c>
      <c r="I39" s="92">
        <f t="shared" si="1"/>
        <v>281.58</v>
      </c>
      <c r="J39" s="106"/>
      <c r="K39" s="90">
        <f t="shared" si="2"/>
        <v>38</v>
      </c>
      <c r="L39" s="91">
        <f t="shared" si="3"/>
        <v>4.08</v>
      </c>
      <c r="M39" s="91">
        <f t="shared" si="4"/>
        <v>155.04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3.33</v>
      </c>
      <c r="T39" s="96">
        <f t="shared" si="7"/>
        <v>126.54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387</v>
      </c>
      <c r="C40" s="16" t="s">
        <v>272</v>
      </c>
      <c r="D40" s="88"/>
      <c r="E40" s="101" t="s">
        <v>141</v>
      </c>
      <c r="F40" s="102">
        <v>38</v>
      </c>
      <c r="G40" s="103">
        <v>8</v>
      </c>
      <c r="H40" s="104">
        <f t="shared" si="0"/>
        <v>5.52</v>
      </c>
      <c r="I40" s="105">
        <f t="shared" si="1"/>
        <v>304</v>
      </c>
      <c r="J40" s="106"/>
      <c r="K40" s="107">
        <f t="shared" si="2"/>
        <v>38</v>
      </c>
      <c r="L40" s="104">
        <f t="shared" si="3"/>
        <v>4.4000000000000004</v>
      </c>
      <c r="M40" s="104">
        <f t="shared" si="4"/>
        <v>167.2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3.6</v>
      </c>
      <c r="T40" s="110">
        <f t="shared" si="7"/>
        <v>136.80000000000001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388</v>
      </c>
      <c r="C41" s="113" t="s">
        <v>389</v>
      </c>
      <c r="D41" s="88"/>
      <c r="E41" s="89" t="s">
        <v>141</v>
      </c>
      <c r="F41" s="114">
        <v>6</v>
      </c>
      <c r="G41" s="96">
        <v>61.68</v>
      </c>
      <c r="H41" s="91">
        <f t="shared" si="0"/>
        <v>42.54</v>
      </c>
      <c r="I41" s="92">
        <f t="shared" si="1"/>
        <v>370.08</v>
      </c>
      <c r="J41" s="106"/>
      <c r="K41" s="90">
        <f t="shared" si="2"/>
        <v>6</v>
      </c>
      <c r="L41" s="91">
        <f t="shared" si="3"/>
        <v>33.92</v>
      </c>
      <c r="M41" s="91">
        <f t="shared" si="4"/>
        <v>203.52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27.76</v>
      </c>
      <c r="T41" s="96">
        <f t="shared" si="7"/>
        <v>166.56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390</v>
      </c>
      <c r="C42" s="16" t="s">
        <v>391</v>
      </c>
      <c r="D42" s="88"/>
      <c r="E42" s="101" t="s">
        <v>141</v>
      </c>
      <c r="F42" s="102">
        <v>9</v>
      </c>
      <c r="G42" s="103">
        <v>26.26</v>
      </c>
      <c r="H42" s="104">
        <f t="shared" si="0"/>
        <v>18.11</v>
      </c>
      <c r="I42" s="105">
        <f t="shared" si="1"/>
        <v>236.34</v>
      </c>
      <c r="J42" s="106"/>
      <c r="K42" s="107">
        <f t="shared" si="2"/>
        <v>9</v>
      </c>
      <c r="L42" s="104">
        <f t="shared" si="3"/>
        <v>14.44</v>
      </c>
      <c r="M42" s="104">
        <f t="shared" si="4"/>
        <v>129.96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11.82</v>
      </c>
      <c r="T42" s="110">
        <f t="shared" si="7"/>
        <v>106.38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392</v>
      </c>
      <c r="C43" s="113" t="s">
        <v>172</v>
      </c>
      <c r="D43" s="88"/>
      <c r="E43" s="89" t="s">
        <v>141</v>
      </c>
      <c r="F43" s="114">
        <v>3</v>
      </c>
      <c r="G43" s="96">
        <v>367.89</v>
      </c>
      <c r="H43" s="91">
        <f t="shared" si="0"/>
        <v>253.72</v>
      </c>
      <c r="I43" s="92">
        <f t="shared" si="1"/>
        <v>1103.67</v>
      </c>
      <c r="J43" s="106"/>
      <c r="K43" s="90">
        <f t="shared" si="2"/>
        <v>3</v>
      </c>
      <c r="L43" s="91">
        <f t="shared" si="3"/>
        <v>202.34</v>
      </c>
      <c r="M43" s="91">
        <f t="shared" si="4"/>
        <v>607.02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165.55</v>
      </c>
      <c r="T43" s="96">
        <f t="shared" si="7"/>
        <v>496.65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393</v>
      </c>
      <c r="C44" s="16" t="s">
        <v>220</v>
      </c>
      <c r="D44" s="88"/>
      <c r="E44" s="101" t="s">
        <v>141</v>
      </c>
      <c r="F44" s="102">
        <v>3</v>
      </c>
      <c r="G44" s="103">
        <v>743.06</v>
      </c>
      <c r="H44" s="104">
        <f t="shared" si="0"/>
        <v>512.46</v>
      </c>
      <c r="I44" s="105">
        <f t="shared" si="1"/>
        <v>2229.1799999999998</v>
      </c>
      <c r="J44" s="106"/>
      <c r="K44" s="107">
        <f t="shared" si="2"/>
        <v>3</v>
      </c>
      <c r="L44" s="104">
        <f t="shared" si="3"/>
        <v>408.68</v>
      </c>
      <c r="M44" s="104">
        <f t="shared" si="4"/>
        <v>1226.04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334.38</v>
      </c>
      <c r="T44" s="110">
        <f t="shared" si="7"/>
        <v>1003.14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86" t="s">
        <v>394</v>
      </c>
      <c r="C45" s="113" t="s">
        <v>395</v>
      </c>
      <c r="D45" s="88"/>
      <c r="E45" s="89" t="s">
        <v>141</v>
      </c>
      <c r="F45" s="114">
        <v>3</v>
      </c>
      <c r="G45" s="96">
        <v>13470.19</v>
      </c>
      <c r="H45" s="91">
        <f t="shared" si="0"/>
        <v>9289.7900000000009</v>
      </c>
      <c r="I45" s="92">
        <f t="shared" si="1"/>
        <v>40410.57</v>
      </c>
      <c r="J45" s="106"/>
      <c r="K45" s="90">
        <f t="shared" si="2"/>
        <v>3</v>
      </c>
      <c r="L45" s="91">
        <f t="shared" si="3"/>
        <v>7408.6</v>
      </c>
      <c r="M45" s="91">
        <f t="shared" si="4"/>
        <v>22225.8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6061.59</v>
      </c>
      <c r="T45" s="96">
        <f t="shared" si="7"/>
        <v>18184.77</v>
      </c>
      <c r="U45" s="97">
        <f t="shared" si="8"/>
        <v>0</v>
      </c>
      <c r="V45" s="97">
        <f t="shared" si="9"/>
        <v>1</v>
      </c>
      <c r="W45" s="112"/>
    </row>
    <row r="46" spans="2:23" ht="15.75" customHeight="1">
      <c r="B46" s="100" t="s">
        <v>396</v>
      </c>
      <c r="C46" s="16" t="s">
        <v>174</v>
      </c>
      <c r="D46" s="88"/>
      <c r="E46" s="101" t="s">
        <v>141</v>
      </c>
      <c r="F46" s="102">
        <v>9</v>
      </c>
      <c r="G46" s="103">
        <v>27.87</v>
      </c>
      <c r="H46" s="104">
        <f t="shared" si="0"/>
        <v>19.22</v>
      </c>
      <c r="I46" s="105">
        <f t="shared" si="1"/>
        <v>250.83</v>
      </c>
      <c r="J46" s="106"/>
      <c r="K46" s="107">
        <f t="shared" si="2"/>
        <v>9</v>
      </c>
      <c r="L46" s="104">
        <f t="shared" si="3"/>
        <v>15.33</v>
      </c>
      <c r="M46" s="104">
        <f t="shared" si="4"/>
        <v>137.97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12.54</v>
      </c>
      <c r="T46" s="110">
        <f t="shared" si="7"/>
        <v>112.86</v>
      </c>
      <c r="U46" s="111">
        <f t="shared" si="8"/>
        <v>0</v>
      </c>
      <c r="V46" s="111">
        <f t="shared" si="9"/>
        <v>1</v>
      </c>
      <c r="W46" s="112"/>
    </row>
    <row r="47" spans="2:23" ht="15.75" customHeight="1">
      <c r="B47" s="86" t="s">
        <v>397</v>
      </c>
      <c r="C47" s="113" t="s">
        <v>167</v>
      </c>
      <c r="D47" s="88"/>
      <c r="E47" s="89" t="s">
        <v>141</v>
      </c>
      <c r="F47" s="114">
        <v>3</v>
      </c>
      <c r="G47" s="96">
        <v>476.2</v>
      </c>
      <c r="H47" s="91">
        <f t="shared" si="0"/>
        <v>328.41</v>
      </c>
      <c r="I47" s="92">
        <f t="shared" si="1"/>
        <v>1428.6</v>
      </c>
      <c r="J47" s="106"/>
      <c r="K47" s="90">
        <f t="shared" si="2"/>
        <v>3</v>
      </c>
      <c r="L47" s="91">
        <f t="shared" si="3"/>
        <v>261.91000000000003</v>
      </c>
      <c r="M47" s="91">
        <f t="shared" si="4"/>
        <v>785.73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214.29</v>
      </c>
      <c r="T47" s="96">
        <f t="shared" si="7"/>
        <v>642.87</v>
      </c>
      <c r="U47" s="97">
        <f t="shared" si="8"/>
        <v>0</v>
      </c>
      <c r="V47" s="97">
        <f t="shared" si="9"/>
        <v>1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178</v>
      </c>
      <c r="G50" s="123">
        <f t="shared" si="10"/>
        <v>134050.84999999998</v>
      </c>
      <c r="H50" s="124">
        <f t="shared" si="10"/>
        <v>92448.850000000035</v>
      </c>
      <c r="I50" s="125">
        <f t="shared" si="10"/>
        <v>180327.57999999996</v>
      </c>
      <c r="J50" s="126"/>
      <c r="K50" s="127">
        <f t="shared" ref="K50:M50" si="11">SUM(K19:K49)</f>
        <v>178</v>
      </c>
      <c r="L50" s="124">
        <f t="shared" si="11"/>
        <v>73085.02</v>
      </c>
      <c r="M50" s="125">
        <f t="shared" si="11"/>
        <v>100189.36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60965.83</v>
      </c>
      <c r="T50" s="125">
        <f t="shared" si="12"/>
        <v>80138.219999999987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27" priority="1" stopIfTrue="1">
      <formula>$U$9&gt;100%</formula>
    </cfRule>
    <cfRule type="expression" dxfId="26" priority="2">
      <formula>$U$9&lt;50%</formula>
    </cfRule>
  </conditionalFormatting>
  <conditionalFormatting sqref="V9:V11">
    <cfRule type="expression" dxfId="25" priority="3">
      <formula>$V$9&lt;50%</formula>
    </cfRule>
    <cfRule type="expression" dxfId="24" priority="4">
      <formula>$V$9&gt;50%</formula>
    </cfRule>
  </conditionalFormatting>
  <dataValidations count="4">
    <dataValidation type="list" allowBlank="1" showErrorMessage="1" sqref="E19:E49" xr:uid="{00000000-0002-0000-1400-000000000000}">
      <formula1>$Z$19:$Z$30</formula1>
    </dataValidation>
    <dataValidation type="list" allowBlank="1" showErrorMessage="1" sqref="I14" xr:uid="{00000000-0002-0000-1400-000001000000}">
      <formula1>$Y$14:$Y$15</formula1>
    </dataValidation>
    <dataValidation type="list" allowBlank="1" showErrorMessage="1" sqref="J14" xr:uid="{00000000-0002-0000-1400-000002000000}">
      <formula1>$L$9</formula1>
    </dataValidation>
    <dataValidation type="list" allowBlank="1" showErrorMessage="1" sqref="Q15 G18 L18 Q18" xr:uid="{00000000-0002-0000-14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411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178278.68999999994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2010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99236.3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79042.389999999941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412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0.44336420690549144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413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79042.389999999985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414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99236.3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172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326</v>
      </c>
      <c r="C19" s="87" t="s">
        <v>114</v>
      </c>
      <c r="D19" s="88"/>
      <c r="E19" s="89">
        <v>500</v>
      </c>
      <c r="F19" s="90">
        <v>1</v>
      </c>
      <c r="G19" s="91">
        <v>59.71</v>
      </c>
      <c r="H19" s="91">
        <f t="shared" ref="H19:H49" si="0">ROUND(IF($G$18="USD $", G19*$F$16,G19*$E$16),2)</f>
        <v>41.18</v>
      </c>
      <c r="I19" s="92">
        <f t="shared" ref="I19:I49" si="1">ROUND(IF($I$18=$H$18,F19*H19,F19*G19),2)</f>
        <v>59.71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29.86</v>
      </c>
      <c r="M19" s="91">
        <f t="shared" ref="M19:M49" si="4">ROUND((K19*L19),2)</f>
        <v>29.86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29.85</v>
      </c>
      <c r="T19" s="96">
        <f t="shared" ref="T19:T49" si="7">ROUND(I19-M19,2)</f>
        <v>29.85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115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118</v>
      </c>
      <c r="C21" s="113" t="s">
        <v>231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121</v>
      </c>
      <c r="C22" s="16" t="s">
        <v>233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415</v>
      </c>
      <c r="C23" s="113" t="s">
        <v>125</v>
      </c>
      <c r="D23" s="88"/>
      <c r="E23" s="89">
        <v>1000</v>
      </c>
      <c r="F23" s="114">
        <v>1</v>
      </c>
      <c r="G23" s="96">
        <v>165.08</v>
      </c>
      <c r="H23" s="91">
        <f t="shared" si="0"/>
        <v>113.85</v>
      </c>
      <c r="I23" s="92">
        <f t="shared" si="1"/>
        <v>165.08</v>
      </c>
      <c r="J23" s="106"/>
      <c r="K23" s="90">
        <f t="shared" si="2"/>
        <v>1</v>
      </c>
      <c r="L23" s="91">
        <f t="shared" si="3"/>
        <v>82.54</v>
      </c>
      <c r="M23" s="91">
        <f t="shared" si="4"/>
        <v>82.54</v>
      </c>
      <c r="N23" s="115"/>
      <c r="O23" s="95"/>
      <c r="P23" s="116"/>
      <c r="Q23" s="96"/>
      <c r="R23" s="96">
        <f t="shared" si="5"/>
        <v>0</v>
      </c>
      <c r="S23" s="96">
        <f t="shared" si="6"/>
        <v>82.54</v>
      </c>
      <c r="T23" s="96">
        <f t="shared" si="7"/>
        <v>82.54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416</v>
      </c>
      <c r="C26" s="16" t="s">
        <v>417</v>
      </c>
      <c r="D26" s="88"/>
      <c r="E26" s="101">
        <v>2000</v>
      </c>
      <c r="F26" s="102">
        <v>1</v>
      </c>
      <c r="G26" s="103">
        <v>65.209999999999994</v>
      </c>
      <c r="H26" s="104">
        <f t="shared" si="0"/>
        <v>44.97</v>
      </c>
      <c r="I26" s="105">
        <f t="shared" si="1"/>
        <v>65.209999999999994</v>
      </c>
      <c r="J26" s="106"/>
      <c r="K26" s="107">
        <f t="shared" si="2"/>
        <v>1</v>
      </c>
      <c r="L26" s="104">
        <f t="shared" si="3"/>
        <v>42.39</v>
      </c>
      <c r="M26" s="104">
        <f t="shared" si="4"/>
        <v>42.39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22.82</v>
      </c>
      <c r="T26" s="110">
        <f t="shared" si="7"/>
        <v>22.82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260</v>
      </c>
      <c r="C27" s="113" t="s">
        <v>140</v>
      </c>
      <c r="D27" s="88"/>
      <c r="E27" s="89" t="s">
        <v>141</v>
      </c>
      <c r="F27" s="114">
        <v>1</v>
      </c>
      <c r="G27" s="96">
        <v>6982.54</v>
      </c>
      <c r="H27" s="91">
        <f t="shared" si="0"/>
        <v>4815.54</v>
      </c>
      <c r="I27" s="92">
        <f t="shared" si="1"/>
        <v>6982.54</v>
      </c>
      <c r="J27" s="106"/>
      <c r="K27" s="90">
        <f t="shared" si="2"/>
        <v>1</v>
      </c>
      <c r="L27" s="91">
        <f t="shared" si="3"/>
        <v>3491.27</v>
      </c>
      <c r="M27" s="91">
        <f t="shared" si="4"/>
        <v>3491.27</v>
      </c>
      <c r="N27" s="115"/>
      <c r="O27" s="95"/>
      <c r="P27" s="116"/>
      <c r="Q27" s="96"/>
      <c r="R27" s="96">
        <f t="shared" si="5"/>
        <v>0</v>
      </c>
      <c r="S27" s="96">
        <f t="shared" si="6"/>
        <v>3491.27</v>
      </c>
      <c r="T27" s="96">
        <f t="shared" si="7"/>
        <v>3491.27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418</v>
      </c>
      <c r="C28" s="16" t="s">
        <v>147</v>
      </c>
      <c r="D28" s="88"/>
      <c r="E28" s="101" t="s">
        <v>141</v>
      </c>
      <c r="F28" s="102">
        <v>1</v>
      </c>
      <c r="G28" s="103">
        <v>11964.26</v>
      </c>
      <c r="H28" s="104">
        <f t="shared" si="0"/>
        <v>8251.2099999999991</v>
      </c>
      <c r="I28" s="105">
        <f t="shared" si="1"/>
        <v>11964.26</v>
      </c>
      <c r="J28" s="106"/>
      <c r="K28" s="107">
        <f t="shared" si="2"/>
        <v>1</v>
      </c>
      <c r="L28" s="104">
        <f t="shared" si="3"/>
        <v>5982.13</v>
      </c>
      <c r="M28" s="104">
        <f t="shared" si="4"/>
        <v>5982.13</v>
      </c>
      <c r="N28" s="108"/>
      <c r="O28" s="95"/>
      <c r="P28" s="100"/>
      <c r="Q28" s="103"/>
      <c r="R28" s="109">
        <f t="shared" si="5"/>
        <v>0</v>
      </c>
      <c r="S28" s="110">
        <f t="shared" si="6"/>
        <v>5982.13</v>
      </c>
      <c r="T28" s="110">
        <f t="shared" si="7"/>
        <v>5982.13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378</v>
      </c>
      <c r="C29" s="113" t="s">
        <v>410</v>
      </c>
      <c r="D29" s="88"/>
      <c r="E29" s="89" t="s">
        <v>141</v>
      </c>
      <c r="F29" s="114">
        <v>6</v>
      </c>
      <c r="G29" s="96">
        <v>2361.64</v>
      </c>
      <c r="H29" s="91">
        <f t="shared" si="0"/>
        <v>1628.72</v>
      </c>
      <c r="I29" s="92">
        <f t="shared" si="1"/>
        <v>14169.84</v>
      </c>
      <c r="J29" s="106"/>
      <c r="K29" s="90">
        <f t="shared" si="2"/>
        <v>6</v>
      </c>
      <c r="L29" s="91">
        <f t="shared" si="3"/>
        <v>1653.15</v>
      </c>
      <c r="M29" s="91">
        <f t="shared" si="4"/>
        <v>9918.9</v>
      </c>
      <c r="N29" s="115">
        <v>-0.2</v>
      </c>
      <c r="O29" s="95"/>
      <c r="P29" s="116"/>
      <c r="Q29" s="96"/>
      <c r="R29" s="96">
        <f t="shared" si="5"/>
        <v>0</v>
      </c>
      <c r="S29" s="96">
        <f t="shared" si="6"/>
        <v>708.49</v>
      </c>
      <c r="T29" s="96">
        <f t="shared" si="7"/>
        <v>4250.9399999999996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203</v>
      </c>
      <c r="C30" s="16" t="s">
        <v>379</v>
      </c>
      <c r="D30" s="88"/>
      <c r="E30" s="101">
        <v>4000</v>
      </c>
      <c r="F30" s="102">
        <v>1</v>
      </c>
      <c r="G30" s="103">
        <v>93190.26</v>
      </c>
      <c r="H30" s="104">
        <f t="shared" si="0"/>
        <v>64269.14</v>
      </c>
      <c r="I30" s="105">
        <f t="shared" si="1"/>
        <v>93190.26</v>
      </c>
      <c r="J30" s="106"/>
      <c r="K30" s="107">
        <f t="shared" si="2"/>
        <v>1</v>
      </c>
      <c r="L30" s="104">
        <f t="shared" si="3"/>
        <v>51254.64</v>
      </c>
      <c r="M30" s="104">
        <f t="shared" si="4"/>
        <v>51254.64</v>
      </c>
      <c r="N30" s="108">
        <v>-0.05</v>
      </c>
      <c r="O30" s="95"/>
      <c r="P30" s="100"/>
      <c r="Q30" s="103"/>
      <c r="R30" s="109">
        <f t="shared" si="5"/>
        <v>0</v>
      </c>
      <c r="S30" s="110">
        <f t="shared" si="6"/>
        <v>41935.620000000003</v>
      </c>
      <c r="T30" s="110">
        <f t="shared" si="7"/>
        <v>41935.620000000003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/>
      <c r="C31" s="113" t="s">
        <v>245</v>
      </c>
      <c r="D31" s="88"/>
      <c r="E31" s="89"/>
      <c r="F31" s="114"/>
      <c r="G31" s="96"/>
      <c r="H31" s="91">
        <f t="shared" si="0"/>
        <v>0</v>
      </c>
      <c r="I31" s="92">
        <f t="shared" si="1"/>
        <v>0</v>
      </c>
      <c r="J31" s="106"/>
      <c r="K31" s="90">
        <f t="shared" si="2"/>
        <v>0</v>
      </c>
      <c r="L31" s="91">
        <f t="shared" si="3"/>
        <v>0</v>
      </c>
      <c r="M31" s="91">
        <f t="shared" si="4"/>
        <v>0</v>
      </c>
      <c r="N31" s="115"/>
      <c r="O31" s="95"/>
      <c r="P31" s="116"/>
      <c r="Q31" s="96"/>
      <c r="R31" s="96">
        <f t="shared" si="5"/>
        <v>0</v>
      </c>
      <c r="S31" s="96">
        <f t="shared" si="6"/>
        <v>0</v>
      </c>
      <c r="T31" s="96">
        <f t="shared" si="7"/>
        <v>0</v>
      </c>
      <c r="U31" s="97">
        <f t="shared" si="8"/>
        <v>0</v>
      </c>
      <c r="V31" s="97">
        <f t="shared" si="9"/>
        <v>0</v>
      </c>
      <c r="W31" s="98"/>
      <c r="X31" s="99"/>
      <c r="Y31" s="8"/>
      <c r="Z31" s="8"/>
    </row>
    <row r="32" spans="2:26" ht="15.75" customHeight="1">
      <c r="B32" s="100" t="s">
        <v>380</v>
      </c>
      <c r="C32" s="16" t="s">
        <v>381</v>
      </c>
      <c r="D32" s="88"/>
      <c r="E32" s="101" t="s">
        <v>141</v>
      </c>
      <c r="F32" s="102">
        <v>1</v>
      </c>
      <c r="G32" s="103">
        <v>773.93</v>
      </c>
      <c r="H32" s="104">
        <f t="shared" si="0"/>
        <v>533.74</v>
      </c>
      <c r="I32" s="105">
        <f t="shared" si="1"/>
        <v>773.93</v>
      </c>
      <c r="J32" s="106"/>
      <c r="K32" s="107">
        <f t="shared" si="2"/>
        <v>1</v>
      </c>
      <c r="L32" s="104">
        <f t="shared" si="3"/>
        <v>425.66</v>
      </c>
      <c r="M32" s="104">
        <f t="shared" si="4"/>
        <v>425.66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348.27</v>
      </c>
      <c r="T32" s="110">
        <f t="shared" si="7"/>
        <v>348.27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 t="s">
        <v>382</v>
      </c>
      <c r="C33" s="113" t="s">
        <v>383</v>
      </c>
      <c r="D33" s="88"/>
      <c r="E33" s="89" t="s">
        <v>141</v>
      </c>
      <c r="F33" s="114">
        <v>1</v>
      </c>
      <c r="G33" s="96">
        <v>773.93</v>
      </c>
      <c r="H33" s="91">
        <f t="shared" si="0"/>
        <v>533.74</v>
      </c>
      <c r="I33" s="92">
        <f t="shared" si="1"/>
        <v>773.93</v>
      </c>
      <c r="J33" s="106"/>
      <c r="K33" s="90">
        <f t="shared" si="2"/>
        <v>1</v>
      </c>
      <c r="L33" s="91">
        <f t="shared" si="3"/>
        <v>425.66</v>
      </c>
      <c r="M33" s="91">
        <f t="shared" si="4"/>
        <v>425.66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348.27</v>
      </c>
      <c r="T33" s="96">
        <f t="shared" si="7"/>
        <v>348.27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384</v>
      </c>
      <c r="C34" s="16" t="s">
        <v>270</v>
      </c>
      <c r="D34" s="88"/>
      <c r="E34" s="101" t="s">
        <v>141</v>
      </c>
      <c r="F34" s="102">
        <v>3</v>
      </c>
      <c r="G34" s="103">
        <v>857.3</v>
      </c>
      <c r="H34" s="104">
        <f t="shared" si="0"/>
        <v>591.24</v>
      </c>
      <c r="I34" s="105">
        <f t="shared" si="1"/>
        <v>2571.9</v>
      </c>
      <c r="J34" s="106"/>
      <c r="K34" s="107">
        <f t="shared" si="2"/>
        <v>3</v>
      </c>
      <c r="L34" s="104">
        <f t="shared" si="3"/>
        <v>471.52</v>
      </c>
      <c r="M34" s="104">
        <f t="shared" si="4"/>
        <v>1414.56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385.78</v>
      </c>
      <c r="T34" s="110">
        <f t="shared" si="7"/>
        <v>1157.3399999999999</v>
      </c>
      <c r="U34" s="111">
        <f t="shared" si="8"/>
        <v>0</v>
      </c>
      <c r="V34" s="111">
        <f t="shared" si="9"/>
        <v>1</v>
      </c>
      <c r="W34" s="112"/>
    </row>
    <row r="35" spans="2:23" ht="15.75" customHeight="1">
      <c r="B35" s="86" t="s">
        <v>385</v>
      </c>
      <c r="C35" s="113" t="s">
        <v>157</v>
      </c>
      <c r="D35" s="88"/>
      <c r="E35" s="89" t="s">
        <v>141</v>
      </c>
      <c r="F35" s="114">
        <v>38</v>
      </c>
      <c r="G35" s="96">
        <v>10.050000000000001</v>
      </c>
      <c r="H35" s="91">
        <f t="shared" si="0"/>
        <v>6.93</v>
      </c>
      <c r="I35" s="92">
        <f t="shared" si="1"/>
        <v>381.9</v>
      </c>
      <c r="J35" s="106"/>
      <c r="K35" s="90">
        <f t="shared" si="2"/>
        <v>38</v>
      </c>
      <c r="L35" s="91">
        <f t="shared" si="3"/>
        <v>5.53</v>
      </c>
      <c r="M35" s="91">
        <f t="shared" si="4"/>
        <v>210.14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4.5199999999999996</v>
      </c>
      <c r="T35" s="96">
        <f t="shared" si="7"/>
        <v>171.76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386</v>
      </c>
      <c r="C36" s="16" t="s">
        <v>274</v>
      </c>
      <c r="D36" s="88"/>
      <c r="E36" s="101" t="s">
        <v>141</v>
      </c>
      <c r="F36" s="102">
        <v>38</v>
      </c>
      <c r="G36" s="103">
        <v>7.41</v>
      </c>
      <c r="H36" s="104">
        <f t="shared" si="0"/>
        <v>5.1100000000000003</v>
      </c>
      <c r="I36" s="105">
        <f t="shared" si="1"/>
        <v>281.58</v>
      </c>
      <c r="J36" s="106"/>
      <c r="K36" s="107">
        <f t="shared" si="2"/>
        <v>38</v>
      </c>
      <c r="L36" s="104">
        <f t="shared" si="3"/>
        <v>4.08</v>
      </c>
      <c r="M36" s="104">
        <f t="shared" si="4"/>
        <v>155.04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3.33</v>
      </c>
      <c r="T36" s="110">
        <f t="shared" si="7"/>
        <v>126.54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387</v>
      </c>
      <c r="C37" s="113" t="s">
        <v>272</v>
      </c>
      <c r="D37" s="88"/>
      <c r="E37" s="89" t="s">
        <v>141</v>
      </c>
      <c r="F37" s="114">
        <v>38</v>
      </c>
      <c r="G37" s="96">
        <v>8</v>
      </c>
      <c r="H37" s="91">
        <f t="shared" si="0"/>
        <v>5.52</v>
      </c>
      <c r="I37" s="92">
        <f t="shared" si="1"/>
        <v>304</v>
      </c>
      <c r="J37" s="106"/>
      <c r="K37" s="90">
        <f t="shared" si="2"/>
        <v>38</v>
      </c>
      <c r="L37" s="91">
        <f t="shared" si="3"/>
        <v>4.4000000000000004</v>
      </c>
      <c r="M37" s="91">
        <f t="shared" si="4"/>
        <v>167.2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3.6</v>
      </c>
      <c r="T37" s="96">
        <f t="shared" si="7"/>
        <v>136.80000000000001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388</v>
      </c>
      <c r="C38" s="16" t="s">
        <v>389</v>
      </c>
      <c r="D38" s="88"/>
      <c r="E38" s="101" t="s">
        <v>141</v>
      </c>
      <c r="F38" s="102">
        <v>6</v>
      </c>
      <c r="G38" s="103">
        <v>61.68</v>
      </c>
      <c r="H38" s="104">
        <f t="shared" si="0"/>
        <v>42.54</v>
      </c>
      <c r="I38" s="105">
        <f t="shared" si="1"/>
        <v>370.08</v>
      </c>
      <c r="J38" s="106"/>
      <c r="K38" s="107">
        <f t="shared" si="2"/>
        <v>6</v>
      </c>
      <c r="L38" s="104">
        <f t="shared" si="3"/>
        <v>33.92</v>
      </c>
      <c r="M38" s="104">
        <f t="shared" si="4"/>
        <v>203.52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27.76</v>
      </c>
      <c r="T38" s="110">
        <f t="shared" si="7"/>
        <v>166.56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390</v>
      </c>
      <c r="C39" s="113" t="s">
        <v>391</v>
      </c>
      <c r="D39" s="88"/>
      <c r="E39" s="89" t="s">
        <v>141</v>
      </c>
      <c r="F39" s="114">
        <v>9</v>
      </c>
      <c r="G39" s="96">
        <v>26.26</v>
      </c>
      <c r="H39" s="91">
        <f t="shared" si="0"/>
        <v>18.11</v>
      </c>
      <c r="I39" s="92">
        <f t="shared" si="1"/>
        <v>236.34</v>
      </c>
      <c r="J39" s="106"/>
      <c r="K39" s="90">
        <f t="shared" si="2"/>
        <v>9</v>
      </c>
      <c r="L39" s="91">
        <f t="shared" si="3"/>
        <v>14.44</v>
      </c>
      <c r="M39" s="91">
        <f t="shared" si="4"/>
        <v>129.96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11.82</v>
      </c>
      <c r="T39" s="96">
        <f t="shared" si="7"/>
        <v>106.38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392</v>
      </c>
      <c r="C40" s="16" t="s">
        <v>172</v>
      </c>
      <c r="D40" s="88"/>
      <c r="E40" s="101" t="s">
        <v>141</v>
      </c>
      <c r="F40" s="102">
        <v>3</v>
      </c>
      <c r="G40" s="103">
        <v>367.89</v>
      </c>
      <c r="H40" s="104">
        <f t="shared" si="0"/>
        <v>253.72</v>
      </c>
      <c r="I40" s="105">
        <f t="shared" si="1"/>
        <v>1103.67</v>
      </c>
      <c r="J40" s="106"/>
      <c r="K40" s="107">
        <f t="shared" si="2"/>
        <v>3</v>
      </c>
      <c r="L40" s="104">
        <f t="shared" si="3"/>
        <v>202.34</v>
      </c>
      <c r="M40" s="104">
        <f t="shared" si="4"/>
        <v>607.02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165.55</v>
      </c>
      <c r="T40" s="110">
        <f t="shared" si="7"/>
        <v>496.65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393</v>
      </c>
      <c r="C41" s="113" t="s">
        <v>220</v>
      </c>
      <c r="D41" s="88"/>
      <c r="E41" s="89" t="s">
        <v>141</v>
      </c>
      <c r="F41" s="114">
        <v>3</v>
      </c>
      <c r="G41" s="96">
        <v>743.06</v>
      </c>
      <c r="H41" s="91">
        <f t="shared" si="0"/>
        <v>512.46</v>
      </c>
      <c r="I41" s="92">
        <f t="shared" si="1"/>
        <v>2229.1799999999998</v>
      </c>
      <c r="J41" s="106"/>
      <c r="K41" s="90">
        <f t="shared" si="2"/>
        <v>3</v>
      </c>
      <c r="L41" s="91">
        <f t="shared" si="3"/>
        <v>408.68</v>
      </c>
      <c r="M41" s="91">
        <f t="shared" si="4"/>
        <v>1226.04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334.38</v>
      </c>
      <c r="T41" s="96">
        <f t="shared" si="7"/>
        <v>1003.14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394</v>
      </c>
      <c r="C42" s="16" t="s">
        <v>395</v>
      </c>
      <c r="D42" s="88"/>
      <c r="E42" s="101" t="s">
        <v>141</v>
      </c>
      <c r="F42" s="102">
        <v>3</v>
      </c>
      <c r="G42" s="103">
        <v>13470.19</v>
      </c>
      <c r="H42" s="104">
        <f t="shared" si="0"/>
        <v>9289.7900000000009</v>
      </c>
      <c r="I42" s="105">
        <f t="shared" si="1"/>
        <v>40410.57</v>
      </c>
      <c r="J42" s="106"/>
      <c r="K42" s="107">
        <f t="shared" si="2"/>
        <v>3</v>
      </c>
      <c r="L42" s="104">
        <f t="shared" si="3"/>
        <v>7408.6</v>
      </c>
      <c r="M42" s="104">
        <f t="shared" si="4"/>
        <v>22225.8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6061.59</v>
      </c>
      <c r="T42" s="110">
        <f t="shared" si="7"/>
        <v>18184.77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396</v>
      </c>
      <c r="C43" s="113" t="s">
        <v>174</v>
      </c>
      <c r="D43" s="88"/>
      <c r="E43" s="89" t="s">
        <v>141</v>
      </c>
      <c r="F43" s="114">
        <v>9</v>
      </c>
      <c r="G43" s="96">
        <v>27.87</v>
      </c>
      <c r="H43" s="91">
        <f t="shared" si="0"/>
        <v>19.22</v>
      </c>
      <c r="I43" s="92">
        <f t="shared" si="1"/>
        <v>250.83</v>
      </c>
      <c r="J43" s="106"/>
      <c r="K43" s="90">
        <f t="shared" si="2"/>
        <v>9</v>
      </c>
      <c r="L43" s="91">
        <f t="shared" si="3"/>
        <v>15.33</v>
      </c>
      <c r="M43" s="91">
        <f t="shared" si="4"/>
        <v>137.97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12.54</v>
      </c>
      <c r="T43" s="96">
        <f t="shared" si="7"/>
        <v>112.86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397</v>
      </c>
      <c r="C44" s="16" t="s">
        <v>167</v>
      </c>
      <c r="D44" s="88"/>
      <c r="E44" s="101" t="s">
        <v>141</v>
      </c>
      <c r="F44" s="102">
        <v>3</v>
      </c>
      <c r="G44" s="103">
        <v>476.2</v>
      </c>
      <c r="H44" s="104">
        <f t="shared" si="0"/>
        <v>328.41</v>
      </c>
      <c r="I44" s="105">
        <f t="shared" si="1"/>
        <v>1428.6</v>
      </c>
      <c r="J44" s="106"/>
      <c r="K44" s="107">
        <f t="shared" si="2"/>
        <v>3</v>
      </c>
      <c r="L44" s="104">
        <f t="shared" si="3"/>
        <v>261.91000000000003</v>
      </c>
      <c r="M44" s="104">
        <f t="shared" si="4"/>
        <v>785.73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214.29</v>
      </c>
      <c r="T44" s="110">
        <f t="shared" si="7"/>
        <v>642.87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5.7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5.75" customHeight="1">
      <c r="B47" s="86"/>
      <c r="C47" s="113" t="s">
        <v>419</v>
      </c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172</v>
      </c>
      <c r="G50" s="123">
        <f t="shared" si="10"/>
        <v>132957.74999999997</v>
      </c>
      <c r="H50" s="124">
        <f t="shared" si="10"/>
        <v>91694.98000000001</v>
      </c>
      <c r="I50" s="125">
        <f t="shared" si="10"/>
        <v>178278.68999999994</v>
      </c>
      <c r="J50" s="126"/>
      <c r="K50" s="127">
        <f t="shared" ref="K50:M50" si="11">SUM(K19:K49)</f>
        <v>172</v>
      </c>
      <c r="L50" s="124">
        <f t="shared" si="11"/>
        <v>72538.320000000007</v>
      </c>
      <c r="M50" s="125">
        <f t="shared" si="11"/>
        <v>99236.3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60419.429999999993</v>
      </c>
      <c r="T50" s="125">
        <f t="shared" si="12"/>
        <v>79042.389999999985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23" priority="1" stopIfTrue="1">
      <formula>$U$9&gt;100%</formula>
    </cfRule>
    <cfRule type="expression" dxfId="22" priority="2">
      <formula>$U$9&lt;50%</formula>
    </cfRule>
  </conditionalFormatting>
  <conditionalFormatting sqref="V9:V11">
    <cfRule type="expression" dxfId="21" priority="3">
      <formula>$V$9&lt;50%</formula>
    </cfRule>
    <cfRule type="expression" dxfId="20" priority="4">
      <formula>$V$9&gt;50%</formula>
    </cfRule>
  </conditionalFormatting>
  <dataValidations count="4">
    <dataValidation type="list" allowBlank="1" showErrorMessage="1" sqref="E19:E49" xr:uid="{00000000-0002-0000-1500-000000000000}">
      <formula1>$Z$19:$Z$30</formula1>
    </dataValidation>
    <dataValidation type="list" allowBlank="1" showErrorMessage="1" sqref="I14" xr:uid="{00000000-0002-0000-1500-000001000000}">
      <formula1>$Y$14:$Y$15</formula1>
    </dataValidation>
    <dataValidation type="list" allowBlank="1" showErrorMessage="1" sqref="J14" xr:uid="{00000000-0002-0000-1500-000002000000}">
      <formula1>$L$9</formula1>
    </dataValidation>
    <dataValidation type="list" allowBlank="1" showErrorMessage="1" sqref="Q15 G18 L18 Q18" xr:uid="{00000000-0002-0000-15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420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84742.440000000031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1984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43501.740000000005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41240.700000000026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421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0.48665934093943969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422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41240.699999999997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43501.740000000005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423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88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424</v>
      </c>
      <c r="C19" s="87" t="s">
        <v>114</v>
      </c>
      <c r="D19" s="88"/>
      <c r="E19" s="89">
        <v>500</v>
      </c>
      <c r="F19" s="90">
        <v>1</v>
      </c>
      <c r="G19" s="91">
        <v>76.37</v>
      </c>
      <c r="H19" s="91">
        <f t="shared" ref="H19:H49" si="0">ROUND(IF($G$18="USD $", G19*$F$16,G19*$E$16),2)</f>
        <v>52.67</v>
      </c>
      <c r="I19" s="92">
        <f t="shared" ref="I19:I49" si="1">ROUND(IF($I$18=$H$18,F19*H19,F19*G19),2)</f>
        <v>76.37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38.19</v>
      </c>
      <c r="M19" s="91">
        <f t="shared" ref="M19:M49" si="4">ROUND((K19*L19),2)</f>
        <v>38.19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38.18</v>
      </c>
      <c r="T19" s="96">
        <f t="shared" ref="T19:T49" si="7">ROUND(I19-M19,2)</f>
        <v>38.18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118</v>
      </c>
      <c r="C20" s="16" t="s">
        <v>231</v>
      </c>
      <c r="D20" s="88"/>
      <c r="E20" s="101">
        <v>500</v>
      </c>
      <c r="F20" s="102">
        <v>1</v>
      </c>
      <c r="G20" s="103">
        <v>82.94</v>
      </c>
      <c r="H20" s="104">
        <f t="shared" si="0"/>
        <v>57.2</v>
      </c>
      <c r="I20" s="105">
        <f t="shared" si="1"/>
        <v>82.94</v>
      </c>
      <c r="J20" s="106"/>
      <c r="K20" s="107">
        <f t="shared" si="2"/>
        <v>1</v>
      </c>
      <c r="L20" s="104">
        <f t="shared" si="3"/>
        <v>41.47</v>
      </c>
      <c r="M20" s="104">
        <f t="shared" si="4"/>
        <v>41.47</v>
      </c>
      <c r="N20" s="108"/>
      <c r="O20" s="95"/>
      <c r="P20" s="100"/>
      <c r="Q20" s="103"/>
      <c r="R20" s="109">
        <f t="shared" si="5"/>
        <v>0</v>
      </c>
      <c r="S20" s="110">
        <f t="shared" si="6"/>
        <v>41.47</v>
      </c>
      <c r="T20" s="110">
        <f t="shared" si="7"/>
        <v>41.47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115</v>
      </c>
      <c r="C21" s="113" t="s">
        <v>229</v>
      </c>
      <c r="D21" s="88"/>
      <c r="E21" s="89">
        <v>500</v>
      </c>
      <c r="F21" s="114">
        <v>1</v>
      </c>
      <c r="G21" s="96">
        <v>65.349999999999994</v>
      </c>
      <c r="H21" s="91">
        <f t="shared" si="0"/>
        <v>45.07</v>
      </c>
      <c r="I21" s="92">
        <f t="shared" si="1"/>
        <v>65.349999999999994</v>
      </c>
      <c r="J21" s="106"/>
      <c r="K21" s="90">
        <f t="shared" si="2"/>
        <v>1</v>
      </c>
      <c r="L21" s="91">
        <f t="shared" si="3"/>
        <v>32.68</v>
      </c>
      <c r="M21" s="91">
        <f t="shared" si="4"/>
        <v>32.68</v>
      </c>
      <c r="N21" s="115"/>
      <c r="O21" s="95"/>
      <c r="P21" s="116"/>
      <c r="Q21" s="96"/>
      <c r="R21" s="96">
        <f t="shared" si="5"/>
        <v>0</v>
      </c>
      <c r="S21" s="96">
        <f t="shared" si="6"/>
        <v>32.67</v>
      </c>
      <c r="T21" s="96">
        <f t="shared" si="7"/>
        <v>32.67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425</v>
      </c>
      <c r="C22" s="16" t="s">
        <v>125</v>
      </c>
      <c r="D22" s="88"/>
      <c r="E22" s="101">
        <v>1000</v>
      </c>
      <c r="F22" s="102">
        <v>1</v>
      </c>
      <c r="G22" s="103">
        <v>37.14</v>
      </c>
      <c r="H22" s="104">
        <f t="shared" si="0"/>
        <v>25.61</v>
      </c>
      <c r="I22" s="105">
        <f t="shared" si="1"/>
        <v>37.14</v>
      </c>
      <c r="J22" s="106"/>
      <c r="K22" s="107">
        <f t="shared" si="2"/>
        <v>1</v>
      </c>
      <c r="L22" s="104">
        <f t="shared" si="3"/>
        <v>18.57</v>
      </c>
      <c r="M22" s="104">
        <f t="shared" si="4"/>
        <v>18.57</v>
      </c>
      <c r="N22" s="108"/>
      <c r="O22" s="95"/>
      <c r="P22" s="100"/>
      <c r="Q22" s="103"/>
      <c r="R22" s="109">
        <f t="shared" si="5"/>
        <v>0</v>
      </c>
      <c r="S22" s="110">
        <f t="shared" si="6"/>
        <v>18.57</v>
      </c>
      <c r="T22" s="110">
        <f t="shared" si="7"/>
        <v>18.57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363</v>
      </c>
      <c r="C23" s="113" t="s">
        <v>426</v>
      </c>
      <c r="D23" s="88"/>
      <c r="E23" s="89">
        <v>1000</v>
      </c>
      <c r="F23" s="114">
        <v>1</v>
      </c>
      <c r="G23" s="96">
        <v>119.52</v>
      </c>
      <c r="H23" s="91">
        <f t="shared" si="0"/>
        <v>82.43</v>
      </c>
      <c r="I23" s="92">
        <f t="shared" si="1"/>
        <v>119.52</v>
      </c>
      <c r="J23" s="106"/>
      <c r="K23" s="90">
        <f t="shared" si="2"/>
        <v>1</v>
      </c>
      <c r="L23" s="91">
        <f t="shared" si="3"/>
        <v>59.76</v>
      </c>
      <c r="M23" s="91">
        <f t="shared" si="4"/>
        <v>59.76</v>
      </c>
      <c r="N23" s="115"/>
      <c r="O23" s="95"/>
      <c r="P23" s="116"/>
      <c r="Q23" s="96"/>
      <c r="R23" s="96">
        <f t="shared" si="5"/>
        <v>0</v>
      </c>
      <c r="S23" s="96">
        <f t="shared" si="6"/>
        <v>59.76</v>
      </c>
      <c r="T23" s="96">
        <f t="shared" si="7"/>
        <v>59.76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427</v>
      </c>
      <c r="C24" s="16" t="s">
        <v>426</v>
      </c>
      <c r="D24" s="88"/>
      <c r="E24" s="101">
        <v>1000</v>
      </c>
      <c r="F24" s="102">
        <v>1</v>
      </c>
      <c r="G24" s="103">
        <v>215.04</v>
      </c>
      <c r="H24" s="104">
        <f t="shared" si="0"/>
        <v>148.30000000000001</v>
      </c>
      <c r="I24" s="105">
        <f t="shared" si="1"/>
        <v>215.04</v>
      </c>
      <c r="J24" s="106"/>
      <c r="K24" s="107">
        <f t="shared" si="2"/>
        <v>1</v>
      </c>
      <c r="L24" s="104">
        <f t="shared" si="3"/>
        <v>107.52</v>
      </c>
      <c r="M24" s="104">
        <f t="shared" si="4"/>
        <v>107.52</v>
      </c>
      <c r="N24" s="108"/>
      <c r="O24" s="95"/>
      <c r="P24" s="100"/>
      <c r="Q24" s="103"/>
      <c r="R24" s="109">
        <f t="shared" si="5"/>
        <v>0</v>
      </c>
      <c r="S24" s="110">
        <f t="shared" si="6"/>
        <v>107.52</v>
      </c>
      <c r="T24" s="110">
        <f t="shared" si="7"/>
        <v>107.52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235</v>
      </c>
      <c r="C25" s="113" t="s">
        <v>129</v>
      </c>
      <c r="D25" s="88"/>
      <c r="E25" s="89">
        <v>2000</v>
      </c>
      <c r="F25" s="114">
        <v>1</v>
      </c>
      <c r="G25" s="96">
        <v>150.63999999999999</v>
      </c>
      <c r="H25" s="91">
        <f t="shared" si="0"/>
        <v>103.89</v>
      </c>
      <c r="I25" s="92">
        <f t="shared" si="1"/>
        <v>150.63999999999999</v>
      </c>
      <c r="J25" s="106"/>
      <c r="K25" s="90">
        <f t="shared" si="2"/>
        <v>1</v>
      </c>
      <c r="L25" s="91">
        <f t="shared" si="3"/>
        <v>97.92</v>
      </c>
      <c r="M25" s="91">
        <f t="shared" si="4"/>
        <v>97.92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52.72</v>
      </c>
      <c r="T25" s="96">
        <f t="shared" si="7"/>
        <v>52.72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428</v>
      </c>
      <c r="C26" s="16" t="s">
        <v>132</v>
      </c>
      <c r="D26" s="88"/>
      <c r="E26" s="101">
        <v>2000</v>
      </c>
      <c r="F26" s="102">
        <v>1</v>
      </c>
      <c r="G26" s="103">
        <v>163.07</v>
      </c>
      <c r="H26" s="104">
        <f t="shared" si="0"/>
        <v>112.46</v>
      </c>
      <c r="I26" s="105">
        <f t="shared" si="1"/>
        <v>163.07</v>
      </c>
      <c r="J26" s="106"/>
      <c r="K26" s="107">
        <f t="shared" si="2"/>
        <v>1</v>
      </c>
      <c r="L26" s="104">
        <f t="shared" si="3"/>
        <v>106</v>
      </c>
      <c r="M26" s="104">
        <f t="shared" si="4"/>
        <v>106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57.07</v>
      </c>
      <c r="T26" s="110">
        <f t="shared" si="7"/>
        <v>57.07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429</v>
      </c>
      <c r="C27" s="113" t="s">
        <v>135</v>
      </c>
      <c r="D27" s="88"/>
      <c r="E27" s="89">
        <v>2000</v>
      </c>
      <c r="F27" s="114">
        <v>2</v>
      </c>
      <c r="G27" s="96">
        <v>72.05</v>
      </c>
      <c r="H27" s="91">
        <f t="shared" si="0"/>
        <v>49.69</v>
      </c>
      <c r="I27" s="92">
        <f t="shared" si="1"/>
        <v>144.1</v>
      </c>
      <c r="J27" s="106"/>
      <c r="K27" s="90">
        <f t="shared" si="2"/>
        <v>2</v>
      </c>
      <c r="L27" s="91">
        <f t="shared" si="3"/>
        <v>46.83</v>
      </c>
      <c r="M27" s="91">
        <f t="shared" si="4"/>
        <v>93.66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25.22</v>
      </c>
      <c r="T27" s="96">
        <f t="shared" si="7"/>
        <v>50.44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430</v>
      </c>
      <c r="C28" s="16" t="s">
        <v>431</v>
      </c>
      <c r="D28" s="88"/>
      <c r="E28" s="101" t="s">
        <v>141</v>
      </c>
      <c r="F28" s="102">
        <v>1</v>
      </c>
      <c r="G28" s="103">
        <v>12763.67</v>
      </c>
      <c r="H28" s="104">
        <f t="shared" si="0"/>
        <v>8802.5300000000007</v>
      </c>
      <c r="I28" s="105">
        <f t="shared" si="1"/>
        <v>12763.67</v>
      </c>
      <c r="J28" s="106"/>
      <c r="K28" s="107">
        <f t="shared" si="2"/>
        <v>1</v>
      </c>
      <c r="L28" s="104">
        <f t="shared" si="3"/>
        <v>6381.84</v>
      </c>
      <c r="M28" s="104">
        <f t="shared" si="4"/>
        <v>6381.84</v>
      </c>
      <c r="N28" s="108"/>
      <c r="O28" s="95"/>
      <c r="P28" s="100"/>
      <c r="Q28" s="103"/>
      <c r="R28" s="109">
        <f t="shared" si="5"/>
        <v>0</v>
      </c>
      <c r="S28" s="110">
        <f t="shared" si="6"/>
        <v>6381.83</v>
      </c>
      <c r="T28" s="110">
        <f t="shared" si="7"/>
        <v>6381.83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240</v>
      </c>
      <c r="C29" s="113" t="s">
        <v>432</v>
      </c>
      <c r="D29" s="88"/>
      <c r="E29" s="89" t="s">
        <v>141</v>
      </c>
      <c r="F29" s="114">
        <v>2</v>
      </c>
      <c r="G29" s="96">
        <v>825.82</v>
      </c>
      <c r="H29" s="91">
        <f t="shared" si="0"/>
        <v>569.53</v>
      </c>
      <c r="I29" s="92">
        <f t="shared" si="1"/>
        <v>1651.64</v>
      </c>
      <c r="J29" s="106"/>
      <c r="K29" s="90">
        <f t="shared" si="2"/>
        <v>2</v>
      </c>
      <c r="L29" s="91">
        <f t="shared" si="3"/>
        <v>412.91</v>
      </c>
      <c r="M29" s="91">
        <f t="shared" si="4"/>
        <v>825.82</v>
      </c>
      <c r="N29" s="115"/>
      <c r="O29" s="95"/>
      <c r="P29" s="116"/>
      <c r="Q29" s="96"/>
      <c r="R29" s="96">
        <f t="shared" si="5"/>
        <v>0</v>
      </c>
      <c r="S29" s="96">
        <f t="shared" si="6"/>
        <v>412.91</v>
      </c>
      <c r="T29" s="96">
        <f t="shared" si="7"/>
        <v>825.82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433</v>
      </c>
      <c r="C30" s="16" t="s">
        <v>147</v>
      </c>
      <c r="D30" s="88"/>
      <c r="E30" s="101" t="s">
        <v>141</v>
      </c>
      <c r="F30" s="102">
        <v>1</v>
      </c>
      <c r="G30" s="103">
        <v>9688.74</v>
      </c>
      <c r="H30" s="104">
        <f t="shared" si="0"/>
        <v>6681.89</v>
      </c>
      <c r="I30" s="105">
        <f t="shared" si="1"/>
        <v>9688.74</v>
      </c>
      <c r="J30" s="106"/>
      <c r="K30" s="107">
        <f t="shared" si="2"/>
        <v>1</v>
      </c>
      <c r="L30" s="104">
        <f t="shared" si="3"/>
        <v>4844.37</v>
      </c>
      <c r="M30" s="104">
        <f t="shared" si="4"/>
        <v>4844.37</v>
      </c>
      <c r="N30" s="108"/>
      <c r="O30" s="95"/>
      <c r="P30" s="100"/>
      <c r="Q30" s="103"/>
      <c r="R30" s="109">
        <f t="shared" si="5"/>
        <v>0</v>
      </c>
      <c r="S30" s="110">
        <f t="shared" si="6"/>
        <v>4844.37</v>
      </c>
      <c r="T30" s="110">
        <f t="shared" si="7"/>
        <v>4844.37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 t="s">
        <v>243</v>
      </c>
      <c r="C31" s="113" t="s">
        <v>434</v>
      </c>
      <c r="D31" s="88"/>
      <c r="E31" s="89" t="s">
        <v>141</v>
      </c>
      <c r="F31" s="114">
        <v>6</v>
      </c>
      <c r="G31" s="96">
        <v>577.79999999999995</v>
      </c>
      <c r="H31" s="91">
        <f t="shared" si="0"/>
        <v>398.48</v>
      </c>
      <c r="I31" s="92">
        <f t="shared" si="1"/>
        <v>3466.8</v>
      </c>
      <c r="J31" s="106"/>
      <c r="K31" s="90">
        <f t="shared" si="2"/>
        <v>6</v>
      </c>
      <c r="L31" s="91">
        <f t="shared" si="3"/>
        <v>404.46</v>
      </c>
      <c r="M31" s="91">
        <f t="shared" si="4"/>
        <v>2426.7600000000002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173.34</v>
      </c>
      <c r="T31" s="96">
        <f t="shared" si="7"/>
        <v>1040.04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435</v>
      </c>
      <c r="C32" s="134" t="s">
        <v>435</v>
      </c>
      <c r="D32" s="88"/>
      <c r="E32" s="101" t="s">
        <v>141</v>
      </c>
      <c r="F32" s="102">
        <v>4</v>
      </c>
      <c r="G32" s="135">
        <v>12187.24</v>
      </c>
      <c r="H32" s="104">
        <f t="shared" si="0"/>
        <v>8404.99</v>
      </c>
      <c r="I32" s="105">
        <f t="shared" si="1"/>
        <v>48748.959999999999</v>
      </c>
      <c r="J32" s="106"/>
      <c r="K32" s="107">
        <f t="shared" si="2"/>
        <v>4</v>
      </c>
      <c r="L32" s="104">
        <f t="shared" si="3"/>
        <v>6093.62</v>
      </c>
      <c r="M32" s="104">
        <f t="shared" si="4"/>
        <v>24374.48</v>
      </c>
      <c r="N32" s="108"/>
      <c r="O32" s="95"/>
      <c r="P32" s="100"/>
      <c r="Q32" s="103"/>
      <c r="R32" s="109">
        <f t="shared" si="5"/>
        <v>0</v>
      </c>
      <c r="S32" s="110">
        <f t="shared" si="6"/>
        <v>6093.62</v>
      </c>
      <c r="T32" s="110">
        <f t="shared" si="7"/>
        <v>24374.48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/>
      <c r="C33" s="113" t="s">
        <v>436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00" t="s">
        <v>437</v>
      </c>
      <c r="C34" s="16" t="s">
        <v>438</v>
      </c>
      <c r="D34" s="88"/>
      <c r="E34" s="101" t="s">
        <v>141</v>
      </c>
      <c r="F34" s="102">
        <v>1</v>
      </c>
      <c r="G34" s="103">
        <v>735.32</v>
      </c>
      <c r="H34" s="104">
        <f t="shared" si="0"/>
        <v>507.12</v>
      </c>
      <c r="I34" s="105">
        <f t="shared" si="1"/>
        <v>735.32</v>
      </c>
      <c r="J34" s="106"/>
      <c r="K34" s="107">
        <f t="shared" si="2"/>
        <v>1</v>
      </c>
      <c r="L34" s="104">
        <f t="shared" si="3"/>
        <v>404.43</v>
      </c>
      <c r="M34" s="104">
        <f t="shared" si="4"/>
        <v>404.43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330.89</v>
      </c>
      <c r="T34" s="110">
        <f t="shared" si="7"/>
        <v>330.89</v>
      </c>
      <c r="U34" s="111">
        <f t="shared" si="8"/>
        <v>0</v>
      </c>
      <c r="V34" s="111">
        <f t="shared" si="9"/>
        <v>1</v>
      </c>
      <c r="W34" s="112"/>
    </row>
    <row r="35" spans="2:23" ht="15.75" customHeight="1">
      <c r="B35" s="86" t="s">
        <v>439</v>
      </c>
      <c r="C35" s="113" t="s">
        <v>440</v>
      </c>
      <c r="D35" s="88"/>
      <c r="E35" s="89" t="s">
        <v>141</v>
      </c>
      <c r="F35" s="114">
        <v>1</v>
      </c>
      <c r="G35" s="96">
        <v>735.32</v>
      </c>
      <c r="H35" s="91">
        <f t="shared" si="0"/>
        <v>507.12</v>
      </c>
      <c r="I35" s="92">
        <f t="shared" si="1"/>
        <v>735.32</v>
      </c>
      <c r="J35" s="106"/>
      <c r="K35" s="90">
        <f t="shared" si="2"/>
        <v>1</v>
      </c>
      <c r="L35" s="91">
        <f t="shared" si="3"/>
        <v>404.43</v>
      </c>
      <c r="M35" s="91">
        <f t="shared" si="4"/>
        <v>404.43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330.89</v>
      </c>
      <c r="T35" s="96">
        <f t="shared" si="7"/>
        <v>330.89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441</v>
      </c>
      <c r="C36" s="16" t="s">
        <v>442</v>
      </c>
      <c r="D36" s="88"/>
      <c r="E36" s="101" t="s">
        <v>141</v>
      </c>
      <c r="F36" s="102">
        <v>2</v>
      </c>
      <c r="G36" s="103">
        <v>307.81</v>
      </c>
      <c r="H36" s="104">
        <f t="shared" si="0"/>
        <v>212.28</v>
      </c>
      <c r="I36" s="105">
        <f t="shared" si="1"/>
        <v>615.62</v>
      </c>
      <c r="J36" s="106"/>
      <c r="K36" s="107">
        <f t="shared" si="2"/>
        <v>2</v>
      </c>
      <c r="L36" s="104">
        <f t="shared" si="3"/>
        <v>169.3</v>
      </c>
      <c r="M36" s="104">
        <f t="shared" si="4"/>
        <v>338.6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138.51</v>
      </c>
      <c r="T36" s="110">
        <f t="shared" si="7"/>
        <v>277.02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443</v>
      </c>
      <c r="C37" s="113" t="s">
        <v>444</v>
      </c>
      <c r="D37" s="88"/>
      <c r="E37" s="89" t="s">
        <v>141</v>
      </c>
      <c r="F37" s="114">
        <v>3</v>
      </c>
      <c r="G37" s="96">
        <v>294.91000000000003</v>
      </c>
      <c r="H37" s="91">
        <f t="shared" si="0"/>
        <v>203.39</v>
      </c>
      <c r="I37" s="92">
        <f t="shared" si="1"/>
        <v>884.73</v>
      </c>
      <c r="J37" s="106"/>
      <c r="K37" s="90">
        <f t="shared" si="2"/>
        <v>3</v>
      </c>
      <c r="L37" s="91">
        <f t="shared" si="3"/>
        <v>162.19999999999999</v>
      </c>
      <c r="M37" s="91">
        <f t="shared" si="4"/>
        <v>486.6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132.71</v>
      </c>
      <c r="T37" s="96">
        <f t="shared" si="7"/>
        <v>398.13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445</v>
      </c>
      <c r="C38" s="16" t="s">
        <v>446</v>
      </c>
      <c r="D38" s="88"/>
      <c r="E38" s="101" t="s">
        <v>141</v>
      </c>
      <c r="F38" s="102">
        <v>2</v>
      </c>
      <c r="G38" s="103">
        <v>294.91000000000003</v>
      </c>
      <c r="H38" s="104">
        <f t="shared" si="0"/>
        <v>203.39</v>
      </c>
      <c r="I38" s="105">
        <f t="shared" si="1"/>
        <v>589.82000000000005</v>
      </c>
      <c r="J38" s="106"/>
      <c r="K38" s="107">
        <f t="shared" si="2"/>
        <v>2</v>
      </c>
      <c r="L38" s="104">
        <f t="shared" si="3"/>
        <v>162.19999999999999</v>
      </c>
      <c r="M38" s="104">
        <f t="shared" si="4"/>
        <v>324.39999999999998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132.71</v>
      </c>
      <c r="T38" s="110">
        <f t="shared" si="7"/>
        <v>265.42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447</v>
      </c>
      <c r="C39" s="113" t="s">
        <v>448</v>
      </c>
      <c r="D39" s="88"/>
      <c r="E39" s="89" t="s">
        <v>141</v>
      </c>
      <c r="F39" s="114">
        <v>3</v>
      </c>
      <c r="G39" s="96">
        <v>294.91000000000003</v>
      </c>
      <c r="H39" s="91">
        <f t="shared" si="0"/>
        <v>203.39</v>
      </c>
      <c r="I39" s="92">
        <f t="shared" si="1"/>
        <v>884.73</v>
      </c>
      <c r="J39" s="106"/>
      <c r="K39" s="90">
        <f t="shared" si="2"/>
        <v>3</v>
      </c>
      <c r="L39" s="91">
        <f t="shared" si="3"/>
        <v>162.19999999999999</v>
      </c>
      <c r="M39" s="91">
        <f t="shared" si="4"/>
        <v>486.6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132.71</v>
      </c>
      <c r="T39" s="96">
        <f t="shared" si="7"/>
        <v>398.13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449</v>
      </c>
      <c r="C40" s="16" t="s">
        <v>442</v>
      </c>
      <c r="D40" s="88"/>
      <c r="E40" s="101" t="s">
        <v>141</v>
      </c>
      <c r="F40" s="102">
        <v>2</v>
      </c>
      <c r="G40" s="103">
        <v>12.83</v>
      </c>
      <c r="H40" s="104">
        <f t="shared" si="0"/>
        <v>8.85</v>
      </c>
      <c r="I40" s="105">
        <f t="shared" si="1"/>
        <v>25.66</v>
      </c>
      <c r="J40" s="106"/>
      <c r="K40" s="107">
        <f t="shared" si="2"/>
        <v>2</v>
      </c>
      <c r="L40" s="104">
        <f t="shared" si="3"/>
        <v>7.06</v>
      </c>
      <c r="M40" s="104">
        <f t="shared" si="4"/>
        <v>14.12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5.77</v>
      </c>
      <c r="T40" s="110">
        <f t="shared" si="7"/>
        <v>11.54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161</v>
      </c>
      <c r="C41" s="113" t="s">
        <v>450</v>
      </c>
      <c r="D41" s="88"/>
      <c r="E41" s="89" t="s">
        <v>141</v>
      </c>
      <c r="F41" s="114">
        <v>8</v>
      </c>
      <c r="G41" s="96">
        <v>4.8499999999999996</v>
      </c>
      <c r="H41" s="91">
        <f t="shared" si="0"/>
        <v>3.34</v>
      </c>
      <c r="I41" s="92">
        <f t="shared" si="1"/>
        <v>38.799999999999997</v>
      </c>
      <c r="J41" s="106"/>
      <c r="K41" s="90">
        <f t="shared" si="2"/>
        <v>8</v>
      </c>
      <c r="L41" s="91">
        <f t="shared" si="3"/>
        <v>2.67</v>
      </c>
      <c r="M41" s="91">
        <f t="shared" si="4"/>
        <v>21.36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2.1800000000000002</v>
      </c>
      <c r="T41" s="96">
        <f t="shared" si="7"/>
        <v>17.440000000000001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271</v>
      </c>
      <c r="C42" s="16" t="s">
        <v>272</v>
      </c>
      <c r="D42" s="88"/>
      <c r="E42" s="101" t="s">
        <v>141</v>
      </c>
      <c r="F42" s="102">
        <v>8</v>
      </c>
      <c r="G42" s="103">
        <v>3.54</v>
      </c>
      <c r="H42" s="104">
        <f t="shared" si="0"/>
        <v>2.44</v>
      </c>
      <c r="I42" s="105">
        <f t="shared" si="1"/>
        <v>28.32</v>
      </c>
      <c r="J42" s="106"/>
      <c r="K42" s="107">
        <f t="shared" si="2"/>
        <v>8</v>
      </c>
      <c r="L42" s="104">
        <f t="shared" si="3"/>
        <v>1.95</v>
      </c>
      <c r="M42" s="104">
        <f t="shared" si="4"/>
        <v>15.6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1.59</v>
      </c>
      <c r="T42" s="110">
        <f t="shared" si="7"/>
        <v>12.72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451</v>
      </c>
      <c r="C43" s="113" t="s">
        <v>215</v>
      </c>
      <c r="D43" s="88"/>
      <c r="E43" s="89" t="s">
        <v>141</v>
      </c>
      <c r="F43" s="114">
        <v>2</v>
      </c>
      <c r="G43" s="96">
        <v>640.15</v>
      </c>
      <c r="H43" s="91">
        <f t="shared" si="0"/>
        <v>441.48</v>
      </c>
      <c r="I43" s="92">
        <f t="shared" si="1"/>
        <v>1280.3</v>
      </c>
      <c r="J43" s="106"/>
      <c r="K43" s="90">
        <f t="shared" si="2"/>
        <v>2</v>
      </c>
      <c r="L43" s="91">
        <f t="shared" si="3"/>
        <v>352.08</v>
      </c>
      <c r="M43" s="91">
        <f t="shared" si="4"/>
        <v>704.16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288.07</v>
      </c>
      <c r="T43" s="96">
        <f t="shared" si="7"/>
        <v>576.14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452</v>
      </c>
      <c r="C44" s="16" t="s">
        <v>453</v>
      </c>
      <c r="D44" s="88"/>
      <c r="E44" s="101" t="s">
        <v>141</v>
      </c>
      <c r="F44" s="102">
        <v>8</v>
      </c>
      <c r="G44" s="103">
        <v>20.170000000000002</v>
      </c>
      <c r="H44" s="104">
        <f t="shared" si="0"/>
        <v>13.91</v>
      </c>
      <c r="I44" s="105">
        <f t="shared" si="1"/>
        <v>161.36000000000001</v>
      </c>
      <c r="J44" s="106"/>
      <c r="K44" s="107">
        <f t="shared" si="2"/>
        <v>8</v>
      </c>
      <c r="L44" s="104">
        <f t="shared" si="3"/>
        <v>11.09</v>
      </c>
      <c r="M44" s="104">
        <f t="shared" si="4"/>
        <v>88.72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9.08</v>
      </c>
      <c r="T44" s="110">
        <f t="shared" si="7"/>
        <v>72.64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133" t="s">
        <v>454</v>
      </c>
      <c r="C45" s="113" t="s">
        <v>218</v>
      </c>
      <c r="D45" s="88"/>
      <c r="E45" s="89" t="s">
        <v>141</v>
      </c>
      <c r="F45" s="114">
        <v>8</v>
      </c>
      <c r="G45" s="96">
        <v>135.5</v>
      </c>
      <c r="H45" s="91">
        <f t="shared" si="0"/>
        <v>93.45</v>
      </c>
      <c r="I45" s="92">
        <f t="shared" si="1"/>
        <v>1084</v>
      </c>
      <c r="J45" s="106"/>
      <c r="K45" s="90">
        <f t="shared" si="2"/>
        <v>8</v>
      </c>
      <c r="L45" s="91">
        <f t="shared" si="3"/>
        <v>74.53</v>
      </c>
      <c r="M45" s="91">
        <f t="shared" si="4"/>
        <v>596.24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60.97</v>
      </c>
      <c r="T45" s="96">
        <f t="shared" si="7"/>
        <v>487.76</v>
      </c>
      <c r="U45" s="97">
        <f t="shared" si="8"/>
        <v>0</v>
      </c>
      <c r="V45" s="97">
        <f t="shared" si="9"/>
        <v>1</v>
      </c>
      <c r="W45" s="112"/>
    </row>
    <row r="46" spans="2:23" ht="15.75" customHeight="1">
      <c r="B46" s="100" t="s">
        <v>278</v>
      </c>
      <c r="C46" s="16" t="s">
        <v>167</v>
      </c>
      <c r="D46" s="88"/>
      <c r="E46" s="101" t="s">
        <v>141</v>
      </c>
      <c r="F46" s="102">
        <v>8</v>
      </c>
      <c r="G46" s="103">
        <v>13.95</v>
      </c>
      <c r="H46" s="104">
        <f t="shared" si="0"/>
        <v>9.6199999999999992</v>
      </c>
      <c r="I46" s="105">
        <f t="shared" si="1"/>
        <v>111.6</v>
      </c>
      <c r="J46" s="106"/>
      <c r="K46" s="107">
        <f t="shared" si="2"/>
        <v>8</v>
      </c>
      <c r="L46" s="104">
        <f t="shared" si="3"/>
        <v>7.67</v>
      </c>
      <c r="M46" s="104">
        <f t="shared" si="4"/>
        <v>61.36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6.28</v>
      </c>
      <c r="T46" s="110">
        <f t="shared" si="7"/>
        <v>50.24</v>
      </c>
      <c r="U46" s="111">
        <f t="shared" si="8"/>
        <v>0</v>
      </c>
      <c r="V46" s="111">
        <f t="shared" si="9"/>
        <v>1</v>
      </c>
      <c r="W46" s="112"/>
    </row>
    <row r="47" spans="2:23" ht="15.75" customHeight="1">
      <c r="B47" s="86" t="s">
        <v>173</v>
      </c>
      <c r="C47" s="113" t="s">
        <v>455</v>
      </c>
      <c r="D47" s="88"/>
      <c r="E47" s="89" t="s">
        <v>141</v>
      </c>
      <c r="F47" s="114">
        <v>8</v>
      </c>
      <c r="G47" s="96">
        <v>24.11</v>
      </c>
      <c r="H47" s="91">
        <f t="shared" si="0"/>
        <v>16.63</v>
      </c>
      <c r="I47" s="92">
        <f t="shared" si="1"/>
        <v>192.88</v>
      </c>
      <c r="J47" s="106"/>
      <c r="K47" s="90">
        <f t="shared" si="2"/>
        <v>8</v>
      </c>
      <c r="L47" s="91">
        <f t="shared" si="3"/>
        <v>13.26</v>
      </c>
      <c r="M47" s="91">
        <f t="shared" si="4"/>
        <v>106.08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86.8</v>
      </c>
      <c r="U47" s="97">
        <f t="shared" si="8"/>
        <v>0</v>
      </c>
      <c r="V47" s="97">
        <f t="shared" si="9"/>
        <v>1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88</v>
      </c>
      <c r="G50" s="123">
        <f t="shared" si="10"/>
        <v>40543.670000000006</v>
      </c>
      <c r="H50" s="124">
        <f t="shared" si="10"/>
        <v>27961.149999999991</v>
      </c>
      <c r="I50" s="125">
        <f t="shared" si="10"/>
        <v>84742.440000000031</v>
      </c>
      <c r="J50" s="126"/>
      <c r="K50" s="127">
        <f t="shared" ref="K50:M50" si="11">SUM(K19:K49)</f>
        <v>88</v>
      </c>
      <c r="L50" s="124">
        <f t="shared" si="11"/>
        <v>20621.21</v>
      </c>
      <c r="M50" s="125">
        <f t="shared" si="11"/>
        <v>43501.740000000005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19922.459999999995</v>
      </c>
      <c r="T50" s="125">
        <f t="shared" si="12"/>
        <v>41240.699999999997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19" priority="1" stopIfTrue="1">
      <formula>$U$9&gt;100%</formula>
    </cfRule>
    <cfRule type="expression" dxfId="18" priority="2">
      <formula>$U$9&lt;50%</formula>
    </cfRule>
  </conditionalFormatting>
  <conditionalFormatting sqref="V9:V11">
    <cfRule type="expression" dxfId="17" priority="3">
      <formula>$V$9&lt;50%</formula>
    </cfRule>
    <cfRule type="expression" dxfId="16" priority="4">
      <formula>$V$9&gt;50%</formula>
    </cfRule>
  </conditionalFormatting>
  <dataValidations count="4">
    <dataValidation type="list" allowBlank="1" showErrorMessage="1" sqref="E19:E49" xr:uid="{00000000-0002-0000-1600-000000000000}">
      <formula1>$Z$19:$Z$30</formula1>
    </dataValidation>
    <dataValidation type="list" allowBlank="1" showErrorMessage="1" sqref="I14" xr:uid="{00000000-0002-0000-1600-000001000000}">
      <formula1>$Y$14:$Y$15</formula1>
    </dataValidation>
    <dataValidation type="list" allowBlank="1" showErrorMessage="1" sqref="J14" xr:uid="{00000000-0002-0000-1600-000002000000}">
      <formula1>$L$9</formula1>
    </dataValidation>
    <dataValidation type="list" allowBlank="1" showErrorMessage="1" sqref="Q15 G18 L18 Q18" xr:uid="{00000000-0002-0000-16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456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84742.440000000031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1983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43501.740000000005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41240.700000000026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421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0.48665934093943969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457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41240.699999999997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43501.740000000005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423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88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424</v>
      </c>
      <c r="C19" s="87" t="s">
        <v>114</v>
      </c>
      <c r="D19" s="88"/>
      <c r="E19" s="89">
        <v>500</v>
      </c>
      <c r="F19" s="90">
        <v>1</v>
      </c>
      <c r="G19" s="91">
        <v>76.37</v>
      </c>
      <c r="H19" s="91">
        <f t="shared" ref="H19:H49" si="0">ROUND(IF($G$18="USD $", G19*$F$16,G19*$E$16),2)</f>
        <v>52.67</v>
      </c>
      <c r="I19" s="92">
        <f t="shared" ref="I19:I49" si="1">ROUND(IF($I$18=$H$18,F19*H19,F19*G19),2)</f>
        <v>76.37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38.19</v>
      </c>
      <c r="M19" s="91">
        <f t="shared" ref="M19:M49" si="4">ROUND((K19*L19),2)</f>
        <v>38.19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38.18</v>
      </c>
      <c r="T19" s="96">
        <f t="shared" ref="T19:T49" si="7">ROUND(I19-M19,2)</f>
        <v>38.18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118</v>
      </c>
      <c r="C20" s="16" t="s">
        <v>231</v>
      </c>
      <c r="D20" s="88"/>
      <c r="E20" s="101">
        <v>500</v>
      </c>
      <c r="F20" s="102">
        <v>1</v>
      </c>
      <c r="G20" s="103">
        <v>82.94</v>
      </c>
      <c r="H20" s="104">
        <f t="shared" si="0"/>
        <v>57.2</v>
      </c>
      <c r="I20" s="105">
        <f t="shared" si="1"/>
        <v>82.94</v>
      </c>
      <c r="J20" s="106"/>
      <c r="K20" s="107">
        <f t="shared" si="2"/>
        <v>1</v>
      </c>
      <c r="L20" s="104">
        <f t="shared" si="3"/>
        <v>41.47</v>
      </c>
      <c r="M20" s="104">
        <f t="shared" si="4"/>
        <v>41.47</v>
      </c>
      <c r="N20" s="108"/>
      <c r="O20" s="95"/>
      <c r="P20" s="100"/>
      <c r="Q20" s="103"/>
      <c r="R20" s="109">
        <f t="shared" si="5"/>
        <v>0</v>
      </c>
      <c r="S20" s="110">
        <f t="shared" si="6"/>
        <v>41.47</v>
      </c>
      <c r="T20" s="110">
        <f t="shared" si="7"/>
        <v>41.47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115</v>
      </c>
      <c r="C21" s="113" t="s">
        <v>229</v>
      </c>
      <c r="D21" s="88"/>
      <c r="E21" s="89">
        <v>500</v>
      </c>
      <c r="F21" s="114">
        <v>1</v>
      </c>
      <c r="G21" s="96">
        <v>65.349999999999994</v>
      </c>
      <c r="H21" s="91">
        <f t="shared" si="0"/>
        <v>45.07</v>
      </c>
      <c r="I21" s="92">
        <f t="shared" si="1"/>
        <v>65.349999999999994</v>
      </c>
      <c r="J21" s="106"/>
      <c r="K21" s="90">
        <f t="shared" si="2"/>
        <v>1</v>
      </c>
      <c r="L21" s="91">
        <f t="shared" si="3"/>
        <v>32.68</v>
      </c>
      <c r="M21" s="91">
        <f t="shared" si="4"/>
        <v>32.68</v>
      </c>
      <c r="N21" s="115"/>
      <c r="O21" s="95"/>
      <c r="P21" s="116"/>
      <c r="Q21" s="96"/>
      <c r="R21" s="96">
        <f t="shared" si="5"/>
        <v>0</v>
      </c>
      <c r="S21" s="96">
        <f t="shared" si="6"/>
        <v>32.67</v>
      </c>
      <c r="T21" s="96">
        <f t="shared" si="7"/>
        <v>32.67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425</v>
      </c>
      <c r="C22" s="16" t="s">
        <v>125</v>
      </c>
      <c r="D22" s="88"/>
      <c r="E22" s="101">
        <v>1000</v>
      </c>
      <c r="F22" s="102">
        <v>1</v>
      </c>
      <c r="G22" s="103">
        <v>37.14</v>
      </c>
      <c r="H22" s="104">
        <f t="shared" si="0"/>
        <v>25.61</v>
      </c>
      <c r="I22" s="105">
        <f t="shared" si="1"/>
        <v>37.14</v>
      </c>
      <c r="J22" s="106"/>
      <c r="K22" s="107">
        <f t="shared" si="2"/>
        <v>1</v>
      </c>
      <c r="L22" s="104">
        <f t="shared" si="3"/>
        <v>18.57</v>
      </c>
      <c r="M22" s="104">
        <f t="shared" si="4"/>
        <v>18.57</v>
      </c>
      <c r="N22" s="108"/>
      <c r="O22" s="95"/>
      <c r="P22" s="100"/>
      <c r="Q22" s="103"/>
      <c r="R22" s="109">
        <f t="shared" si="5"/>
        <v>0</v>
      </c>
      <c r="S22" s="110">
        <f t="shared" si="6"/>
        <v>18.57</v>
      </c>
      <c r="T22" s="110">
        <f t="shared" si="7"/>
        <v>18.57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363</v>
      </c>
      <c r="C23" s="113" t="s">
        <v>426</v>
      </c>
      <c r="D23" s="88"/>
      <c r="E23" s="89">
        <v>1000</v>
      </c>
      <c r="F23" s="114">
        <v>1</v>
      </c>
      <c r="G23" s="96">
        <v>119.52</v>
      </c>
      <c r="H23" s="91">
        <f t="shared" si="0"/>
        <v>82.43</v>
      </c>
      <c r="I23" s="92">
        <f t="shared" si="1"/>
        <v>119.52</v>
      </c>
      <c r="J23" s="106"/>
      <c r="K23" s="90">
        <f t="shared" si="2"/>
        <v>1</v>
      </c>
      <c r="L23" s="91">
        <f t="shared" si="3"/>
        <v>59.76</v>
      </c>
      <c r="M23" s="91">
        <f t="shared" si="4"/>
        <v>59.76</v>
      </c>
      <c r="N23" s="115"/>
      <c r="O23" s="95"/>
      <c r="P23" s="116"/>
      <c r="Q23" s="96"/>
      <c r="R23" s="96">
        <f t="shared" si="5"/>
        <v>0</v>
      </c>
      <c r="S23" s="96">
        <f t="shared" si="6"/>
        <v>59.76</v>
      </c>
      <c r="T23" s="96">
        <f t="shared" si="7"/>
        <v>59.76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427</v>
      </c>
      <c r="C24" s="16" t="s">
        <v>426</v>
      </c>
      <c r="D24" s="88"/>
      <c r="E24" s="101">
        <v>1000</v>
      </c>
      <c r="F24" s="102">
        <v>1</v>
      </c>
      <c r="G24" s="103">
        <v>215.04</v>
      </c>
      <c r="H24" s="104">
        <f t="shared" si="0"/>
        <v>148.30000000000001</v>
      </c>
      <c r="I24" s="105">
        <f t="shared" si="1"/>
        <v>215.04</v>
      </c>
      <c r="J24" s="106"/>
      <c r="K24" s="107">
        <f t="shared" si="2"/>
        <v>1</v>
      </c>
      <c r="L24" s="104">
        <f t="shared" si="3"/>
        <v>107.52</v>
      </c>
      <c r="M24" s="104">
        <f t="shared" si="4"/>
        <v>107.52</v>
      </c>
      <c r="N24" s="108"/>
      <c r="O24" s="95"/>
      <c r="P24" s="100"/>
      <c r="Q24" s="103"/>
      <c r="R24" s="109">
        <f t="shared" si="5"/>
        <v>0</v>
      </c>
      <c r="S24" s="110">
        <f t="shared" si="6"/>
        <v>107.52</v>
      </c>
      <c r="T24" s="110">
        <f t="shared" si="7"/>
        <v>107.52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235</v>
      </c>
      <c r="C25" s="113" t="s">
        <v>129</v>
      </c>
      <c r="D25" s="88"/>
      <c r="E25" s="89">
        <v>2000</v>
      </c>
      <c r="F25" s="114">
        <v>1</v>
      </c>
      <c r="G25" s="96">
        <v>150.63999999999999</v>
      </c>
      <c r="H25" s="91">
        <f t="shared" si="0"/>
        <v>103.89</v>
      </c>
      <c r="I25" s="92">
        <f t="shared" si="1"/>
        <v>150.63999999999999</v>
      </c>
      <c r="J25" s="106"/>
      <c r="K25" s="90">
        <f t="shared" si="2"/>
        <v>1</v>
      </c>
      <c r="L25" s="91">
        <f t="shared" si="3"/>
        <v>97.92</v>
      </c>
      <c r="M25" s="91">
        <f t="shared" si="4"/>
        <v>97.92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52.72</v>
      </c>
      <c r="T25" s="96">
        <f t="shared" si="7"/>
        <v>52.72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428</v>
      </c>
      <c r="C26" s="16" t="s">
        <v>132</v>
      </c>
      <c r="D26" s="88"/>
      <c r="E26" s="101">
        <v>2000</v>
      </c>
      <c r="F26" s="102">
        <v>1</v>
      </c>
      <c r="G26" s="103">
        <v>163.07</v>
      </c>
      <c r="H26" s="104">
        <f t="shared" si="0"/>
        <v>112.46</v>
      </c>
      <c r="I26" s="105">
        <f t="shared" si="1"/>
        <v>163.07</v>
      </c>
      <c r="J26" s="106"/>
      <c r="K26" s="107">
        <f t="shared" si="2"/>
        <v>1</v>
      </c>
      <c r="L26" s="104">
        <f t="shared" si="3"/>
        <v>106</v>
      </c>
      <c r="M26" s="104">
        <f t="shared" si="4"/>
        <v>106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57.07</v>
      </c>
      <c r="T26" s="110">
        <f t="shared" si="7"/>
        <v>57.07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429</v>
      </c>
      <c r="C27" s="113" t="s">
        <v>135</v>
      </c>
      <c r="D27" s="88"/>
      <c r="E27" s="89">
        <v>2000</v>
      </c>
      <c r="F27" s="114">
        <v>2</v>
      </c>
      <c r="G27" s="96">
        <v>72.05</v>
      </c>
      <c r="H27" s="91">
        <f t="shared" si="0"/>
        <v>49.69</v>
      </c>
      <c r="I27" s="92">
        <f t="shared" si="1"/>
        <v>144.1</v>
      </c>
      <c r="J27" s="106"/>
      <c r="K27" s="90">
        <f t="shared" si="2"/>
        <v>2</v>
      </c>
      <c r="L27" s="91">
        <f t="shared" si="3"/>
        <v>46.83</v>
      </c>
      <c r="M27" s="91">
        <f t="shared" si="4"/>
        <v>93.66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25.22</v>
      </c>
      <c r="T27" s="96">
        <f t="shared" si="7"/>
        <v>50.44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430</v>
      </c>
      <c r="C28" s="16" t="s">
        <v>431</v>
      </c>
      <c r="D28" s="88"/>
      <c r="E28" s="101" t="s">
        <v>141</v>
      </c>
      <c r="F28" s="102">
        <v>1</v>
      </c>
      <c r="G28" s="103">
        <v>12763.67</v>
      </c>
      <c r="H28" s="104">
        <f t="shared" si="0"/>
        <v>8802.5300000000007</v>
      </c>
      <c r="I28" s="105">
        <f t="shared" si="1"/>
        <v>12763.67</v>
      </c>
      <c r="J28" s="106"/>
      <c r="K28" s="107">
        <f t="shared" si="2"/>
        <v>1</v>
      </c>
      <c r="L28" s="104">
        <f t="shared" si="3"/>
        <v>6381.84</v>
      </c>
      <c r="M28" s="104">
        <f t="shared" si="4"/>
        <v>6381.84</v>
      </c>
      <c r="N28" s="108"/>
      <c r="O28" s="95"/>
      <c r="P28" s="100"/>
      <c r="Q28" s="103"/>
      <c r="R28" s="109">
        <f t="shared" si="5"/>
        <v>0</v>
      </c>
      <c r="S28" s="110">
        <f t="shared" si="6"/>
        <v>6381.83</v>
      </c>
      <c r="T28" s="110">
        <f t="shared" si="7"/>
        <v>6381.83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240</v>
      </c>
      <c r="C29" s="113" t="s">
        <v>432</v>
      </c>
      <c r="D29" s="88"/>
      <c r="E29" s="89" t="s">
        <v>141</v>
      </c>
      <c r="F29" s="114">
        <v>2</v>
      </c>
      <c r="G29" s="96">
        <v>825.82</v>
      </c>
      <c r="H29" s="91">
        <f t="shared" si="0"/>
        <v>569.53</v>
      </c>
      <c r="I29" s="92">
        <f t="shared" si="1"/>
        <v>1651.64</v>
      </c>
      <c r="J29" s="106"/>
      <c r="K29" s="90">
        <f t="shared" si="2"/>
        <v>2</v>
      </c>
      <c r="L29" s="91">
        <f t="shared" si="3"/>
        <v>412.91</v>
      </c>
      <c r="M29" s="91">
        <f t="shared" si="4"/>
        <v>825.82</v>
      </c>
      <c r="N29" s="115"/>
      <c r="O29" s="95"/>
      <c r="P29" s="116"/>
      <c r="Q29" s="96"/>
      <c r="R29" s="96">
        <f t="shared" si="5"/>
        <v>0</v>
      </c>
      <c r="S29" s="96">
        <f t="shared" si="6"/>
        <v>412.91</v>
      </c>
      <c r="T29" s="96">
        <f t="shared" si="7"/>
        <v>825.82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433</v>
      </c>
      <c r="C30" s="16" t="s">
        <v>147</v>
      </c>
      <c r="D30" s="88"/>
      <c r="E30" s="101" t="s">
        <v>141</v>
      </c>
      <c r="F30" s="102">
        <v>1</v>
      </c>
      <c r="G30" s="103">
        <v>9688.74</v>
      </c>
      <c r="H30" s="104">
        <f t="shared" si="0"/>
        <v>6681.89</v>
      </c>
      <c r="I30" s="105">
        <f t="shared" si="1"/>
        <v>9688.74</v>
      </c>
      <c r="J30" s="106"/>
      <c r="K30" s="107">
        <f t="shared" si="2"/>
        <v>1</v>
      </c>
      <c r="L30" s="104">
        <f t="shared" si="3"/>
        <v>4844.37</v>
      </c>
      <c r="M30" s="104">
        <f t="shared" si="4"/>
        <v>4844.37</v>
      </c>
      <c r="N30" s="108"/>
      <c r="O30" s="95"/>
      <c r="P30" s="100"/>
      <c r="Q30" s="103"/>
      <c r="R30" s="109">
        <f t="shared" si="5"/>
        <v>0</v>
      </c>
      <c r="S30" s="110">
        <f t="shared" si="6"/>
        <v>4844.37</v>
      </c>
      <c r="T30" s="110">
        <f t="shared" si="7"/>
        <v>4844.37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 t="s">
        <v>243</v>
      </c>
      <c r="C31" s="113" t="s">
        <v>434</v>
      </c>
      <c r="D31" s="88"/>
      <c r="E31" s="89" t="s">
        <v>141</v>
      </c>
      <c r="F31" s="114">
        <v>6</v>
      </c>
      <c r="G31" s="96">
        <v>577.79999999999995</v>
      </c>
      <c r="H31" s="91">
        <f t="shared" si="0"/>
        <v>398.48</v>
      </c>
      <c r="I31" s="92">
        <f t="shared" si="1"/>
        <v>3466.8</v>
      </c>
      <c r="J31" s="106"/>
      <c r="K31" s="90">
        <f t="shared" si="2"/>
        <v>6</v>
      </c>
      <c r="L31" s="91">
        <f t="shared" si="3"/>
        <v>404.46</v>
      </c>
      <c r="M31" s="91">
        <f t="shared" si="4"/>
        <v>2426.7600000000002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173.34</v>
      </c>
      <c r="T31" s="96">
        <f t="shared" si="7"/>
        <v>1040.04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435</v>
      </c>
      <c r="C32" s="16" t="s">
        <v>435</v>
      </c>
      <c r="D32" s="88"/>
      <c r="E32" s="101" t="s">
        <v>141</v>
      </c>
      <c r="F32" s="102">
        <v>4</v>
      </c>
      <c r="G32" s="103">
        <v>12187.24</v>
      </c>
      <c r="H32" s="104">
        <f t="shared" si="0"/>
        <v>8404.99</v>
      </c>
      <c r="I32" s="105">
        <f t="shared" si="1"/>
        <v>48748.959999999999</v>
      </c>
      <c r="J32" s="106"/>
      <c r="K32" s="107">
        <f t="shared" si="2"/>
        <v>4</v>
      </c>
      <c r="L32" s="104">
        <f t="shared" si="3"/>
        <v>6093.62</v>
      </c>
      <c r="M32" s="104">
        <f t="shared" si="4"/>
        <v>24374.48</v>
      </c>
      <c r="N32" s="108"/>
      <c r="O32" s="95"/>
      <c r="P32" s="100"/>
      <c r="Q32" s="103"/>
      <c r="R32" s="109">
        <f t="shared" si="5"/>
        <v>0</v>
      </c>
      <c r="S32" s="110">
        <f t="shared" si="6"/>
        <v>6093.62</v>
      </c>
      <c r="T32" s="110">
        <f t="shared" si="7"/>
        <v>24374.48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/>
      <c r="C33" s="113" t="s">
        <v>436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00" t="s">
        <v>437</v>
      </c>
      <c r="C34" s="16" t="s">
        <v>438</v>
      </c>
      <c r="D34" s="88"/>
      <c r="E34" s="101" t="s">
        <v>141</v>
      </c>
      <c r="F34" s="102">
        <v>1</v>
      </c>
      <c r="G34" s="103">
        <v>735.32</v>
      </c>
      <c r="H34" s="104">
        <f t="shared" si="0"/>
        <v>507.12</v>
      </c>
      <c r="I34" s="105">
        <f t="shared" si="1"/>
        <v>735.32</v>
      </c>
      <c r="J34" s="106"/>
      <c r="K34" s="107">
        <f t="shared" si="2"/>
        <v>1</v>
      </c>
      <c r="L34" s="104">
        <f t="shared" si="3"/>
        <v>404.43</v>
      </c>
      <c r="M34" s="104">
        <f t="shared" si="4"/>
        <v>404.43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330.89</v>
      </c>
      <c r="T34" s="110">
        <f t="shared" si="7"/>
        <v>330.89</v>
      </c>
      <c r="U34" s="111">
        <f t="shared" si="8"/>
        <v>0</v>
      </c>
      <c r="V34" s="111">
        <f t="shared" si="9"/>
        <v>1</v>
      </c>
      <c r="W34" s="112"/>
    </row>
    <row r="35" spans="2:23" ht="15.75" customHeight="1">
      <c r="B35" s="86" t="s">
        <v>439</v>
      </c>
      <c r="C35" s="113" t="s">
        <v>440</v>
      </c>
      <c r="D35" s="88"/>
      <c r="E35" s="89" t="s">
        <v>141</v>
      </c>
      <c r="F35" s="114">
        <v>1</v>
      </c>
      <c r="G35" s="96">
        <v>735.32</v>
      </c>
      <c r="H35" s="91">
        <f t="shared" si="0"/>
        <v>507.12</v>
      </c>
      <c r="I35" s="92">
        <f t="shared" si="1"/>
        <v>735.32</v>
      </c>
      <c r="J35" s="106"/>
      <c r="K35" s="90">
        <f t="shared" si="2"/>
        <v>1</v>
      </c>
      <c r="L35" s="91">
        <f t="shared" si="3"/>
        <v>404.43</v>
      </c>
      <c r="M35" s="91">
        <f t="shared" si="4"/>
        <v>404.43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330.89</v>
      </c>
      <c r="T35" s="96">
        <f t="shared" si="7"/>
        <v>330.89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441</v>
      </c>
      <c r="C36" s="16" t="s">
        <v>442</v>
      </c>
      <c r="D36" s="88"/>
      <c r="E36" s="101" t="s">
        <v>141</v>
      </c>
      <c r="F36" s="102">
        <v>2</v>
      </c>
      <c r="G36" s="103">
        <v>307.81</v>
      </c>
      <c r="H36" s="104">
        <f t="shared" si="0"/>
        <v>212.28</v>
      </c>
      <c r="I36" s="105">
        <f t="shared" si="1"/>
        <v>615.62</v>
      </c>
      <c r="J36" s="106"/>
      <c r="K36" s="107">
        <f t="shared" si="2"/>
        <v>2</v>
      </c>
      <c r="L36" s="104">
        <f t="shared" si="3"/>
        <v>169.3</v>
      </c>
      <c r="M36" s="104">
        <f t="shared" si="4"/>
        <v>338.6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138.51</v>
      </c>
      <c r="T36" s="110">
        <f t="shared" si="7"/>
        <v>277.02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443</v>
      </c>
      <c r="C37" s="113" t="s">
        <v>444</v>
      </c>
      <c r="D37" s="88"/>
      <c r="E37" s="89" t="s">
        <v>141</v>
      </c>
      <c r="F37" s="114">
        <v>3</v>
      </c>
      <c r="G37" s="96">
        <v>294.91000000000003</v>
      </c>
      <c r="H37" s="91">
        <f t="shared" si="0"/>
        <v>203.39</v>
      </c>
      <c r="I37" s="92">
        <f t="shared" si="1"/>
        <v>884.73</v>
      </c>
      <c r="J37" s="106"/>
      <c r="K37" s="90">
        <f t="shared" si="2"/>
        <v>3</v>
      </c>
      <c r="L37" s="91">
        <f t="shared" si="3"/>
        <v>162.19999999999999</v>
      </c>
      <c r="M37" s="91">
        <f t="shared" si="4"/>
        <v>486.6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132.71</v>
      </c>
      <c r="T37" s="96">
        <f t="shared" si="7"/>
        <v>398.13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445</v>
      </c>
      <c r="C38" s="16" t="s">
        <v>446</v>
      </c>
      <c r="D38" s="88"/>
      <c r="E38" s="101" t="s">
        <v>141</v>
      </c>
      <c r="F38" s="102">
        <v>2</v>
      </c>
      <c r="G38" s="103">
        <v>294.91000000000003</v>
      </c>
      <c r="H38" s="104">
        <f t="shared" si="0"/>
        <v>203.39</v>
      </c>
      <c r="I38" s="105">
        <f t="shared" si="1"/>
        <v>589.82000000000005</v>
      </c>
      <c r="J38" s="106"/>
      <c r="K38" s="107">
        <f t="shared" si="2"/>
        <v>2</v>
      </c>
      <c r="L38" s="104">
        <f t="shared" si="3"/>
        <v>162.19999999999999</v>
      </c>
      <c r="M38" s="104">
        <f t="shared" si="4"/>
        <v>324.39999999999998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132.71</v>
      </c>
      <c r="T38" s="110">
        <f t="shared" si="7"/>
        <v>265.42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447</v>
      </c>
      <c r="C39" s="113" t="s">
        <v>448</v>
      </c>
      <c r="D39" s="88"/>
      <c r="E39" s="89" t="s">
        <v>141</v>
      </c>
      <c r="F39" s="114">
        <v>3</v>
      </c>
      <c r="G39" s="96">
        <v>294.91000000000003</v>
      </c>
      <c r="H39" s="91">
        <f t="shared" si="0"/>
        <v>203.39</v>
      </c>
      <c r="I39" s="92">
        <f t="shared" si="1"/>
        <v>884.73</v>
      </c>
      <c r="J39" s="106"/>
      <c r="K39" s="90">
        <f t="shared" si="2"/>
        <v>3</v>
      </c>
      <c r="L39" s="91">
        <f t="shared" si="3"/>
        <v>162.19999999999999</v>
      </c>
      <c r="M39" s="91">
        <f t="shared" si="4"/>
        <v>486.6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132.71</v>
      </c>
      <c r="T39" s="96">
        <f t="shared" si="7"/>
        <v>398.13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449</v>
      </c>
      <c r="C40" s="16" t="s">
        <v>442</v>
      </c>
      <c r="D40" s="88"/>
      <c r="E40" s="101" t="s">
        <v>141</v>
      </c>
      <c r="F40" s="102">
        <v>2</v>
      </c>
      <c r="G40" s="103">
        <v>12.83</v>
      </c>
      <c r="H40" s="104">
        <f t="shared" si="0"/>
        <v>8.85</v>
      </c>
      <c r="I40" s="105">
        <f t="shared" si="1"/>
        <v>25.66</v>
      </c>
      <c r="J40" s="106"/>
      <c r="K40" s="107">
        <f t="shared" si="2"/>
        <v>2</v>
      </c>
      <c r="L40" s="104">
        <f t="shared" si="3"/>
        <v>7.06</v>
      </c>
      <c r="M40" s="104">
        <f t="shared" si="4"/>
        <v>14.12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5.77</v>
      </c>
      <c r="T40" s="110">
        <f t="shared" si="7"/>
        <v>11.54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161</v>
      </c>
      <c r="C41" s="113" t="s">
        <v>450</v>
      </c>
      <c r="D41" s="88"/>
      <c r="E41" s="89" t="s">
        <v>141</v>
      </c>
      <c r="F41" s="114">
        <v>8</v>
      </c>
      <c r="G41" s="96">
        <v>4.8499999999999996</v>
      </c>
      <c r="H41" s="91">
        <f t="shared" si="0"/>
        <v>3.34</v>
      </c>
      <c r="I41" s="92">
        <f t="shared" si="1"/>
        <v>38.799999999999997</v>
      </c>
      <c r="J41" s="106"/>
      <c r="K41" s="90">
        <f t="shared" si="2"/>
        <v>8</v>
      </c>
      <c r="L41" s="91">
        <f t="shared" si="3"/>
        <v>2.67</v>
      </c>
      <c r="M41" s="91">
        <f t="shared" si="4"/>
        <v>21.36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2.1800000000000002</v>
      </c>
      <c r="T41" s="96">
        <f t="shared" si="7"/>
        <v>17.440000000000001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271</v>
      </c>
      <c r="C42" s="16" t="s">
        <v>272</v>
      </c>
      <c r="D42" s="88"/>
      <c r="E42" s="101" t="s">
        <v>141</v>
      </c>
      <c r="F42" s="102">
        <v>8</v>
      </c>
      <c r="G42" s="103">
        <v>3.54</v>
      </c>
      <c r="H42" s="104">
        <f t="shared" si="0"/>
        <v>2.44</v>
      </c>
      <c r="I42" s="105">
        <f t="shared" si="1"/>
        <v>28.32</v>
      </c>
      <c r="J42" s="106"/>
      <c r="K42" s="107">
        <f t="shared" si="2"/>
        <v>8</v>
      </c>
      <c r="L42" s="104">
        <f t="shared" si="3"/>
        <v>1.95</v>
      </c>
      <c r="M42" s="104">
        <f t="shared" si="4"/>
        <v>15.6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1.59</v>
      </c>
      <c r="T42" s="110">
        <f t="shared" si="7"/>
        <v>12.72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451</v>
      </c>
      <c r="C43" s="113" t="s">
        <v>215</v>
      </c>
      <c r="D43" s="88"/>
      <c r="E43" s="89" t="s">
        <v>141</v>
      </c>
      <c r="F43" s="114">
        <v>2</v>
      </c>
      <c r="G43" s="96">
        <v>640.15</v>
      </c>
      <c r="H43" s="91">
        <f t="shared" si="0"/>
        <v>441.48</v>
      </c>
      <c r="I43" s="92">
        <f t="shared" si="1"/>
        <v>1280.3</v>
      </c>
      <c r="J43" s="106"/>
      <c r="K43" s="90">
        <f t="shared" si="2"/>
        <v>2</v>
      </c>
      <c r="L43" s="91">
        <f t="shared" si="3"/>
        <v>352.08</v>
      </c>
      <c r="M43" s="91">
        <f t="shared" si="4"/>
        <v>704.16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288.07</v>
      </c>
      <c r="T43" s="96">
        <f t="shared" si="7"/>
        <v>576.14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452</v>
      </c>
      <c r="C44" s="16" t="s">
        <v>453</v>
      </c>
      <c r="D44" s="88"/>
      <c r="E44" s="101" t="s">
        <v>141</v>
      </c>
      <c r="F44" s="102">
        <v>8</v>
      </c>
      <c r="G44" s="103">
        <v>20.170000000000002</v>
      </c>
      <c r="H44" s="104">
        <f t="shared" si="0"/>
        <v>13.91</v>
      </c>
      <c r="I44" s="105">
        <f t="shared" si="1"/>
        <v>161.36000000000001</v>
      </c>
      <c r="J44" s="106"/>
      <c r="K44" s="107">
        <f t="shared" si="2"/>
        <v>8</v>
      </c>
      <c r="L44" s="104">
        <f t="shared" si="3"/>
        <v>11.09</v>
      </c>
      <c r="M44" s="104">
        <f t="shared" si="4"/>
        <v>88.72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9.08</v>
      </c>
      <c r="T44" s="110">
        <f t="shared" si="7"/>
        <v>72.64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86" t="s">
        <v>454</v>
      </c>
      <c r="C45" s="113" t="s">
        <v>218</v>
      </c>
      <c r="D45" s="88"/>
      <c r="E45" s="89" t="s">
        <v>141</v>
      </c>
      <c r="F45" s="114">
        <v>8</v>
      </c>
      <c r="G45" s="96">
        <v>135.5</v>
      </c>
      <c r="H45" s="91">
        <f t="shared" si="0"/>
        <v>93.45</v>
      </c>
      <c r="I45" s="92">
        <f t="shared" si="1"/>
        <v>1084</v>
      </c>
      <c r="J45" s="106"/>
      <c r="K45" s="90">
        <f t="shared" si="2"/>
        <v>8</v>
      </c>
      <c r="L45" s="91">
        <f t="shared" si="3"/>
        <v>74.53</v>
      </c>
      <c r="M45" s="91">
        <f t="shared" si="4"/>
        <v>596.24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60.97</v>
      </c>
      <c r="T45" s="96">
        <f t="shared" si="7"/>
        <v>487.76</v>
      </c>
      <c r="U45" s="97">
        <f t="shared" si="8"/>
        <v>0</v>
      </c>
      <c r="V45" s="97">
        <f t="shared" si="9"/>
        <v>1</v>
      </c>
      <c r="W45" s="112"/>
    </row>
    <row r="46" spans="2:23" ht="15.75" customHeight="1">
      <c r="B46" s="100" t="s">
        <v>278</v>
      </c>
      <c r="C46" s="16" t="s">
        <v>167</v>
      </c>
      <c r="D46" s="88"/>
      <c r="E46" s="101" t="s">
        <v>141</v>
      </c>
      <c r="F46" s="102">
        <v>8</v>
      </c>
      <c r="G46" s="103">
        <v>13.95</v>
      </c>
      <c r="H46" s="104">
        <f t="shared" si="0"/>
        <v>9.6199999999999992</v>
      </c>
      <c r="I46" s="105">
        <f t="shared" si="1"/>
        <v>111.6</v>
      </c>
      <c r="J46" s="106"/>
      <c r="K46" s="107">
        <f t="shared" si="2"/>
        <v>8</v>
      </c>
      <c r="L46" s="104">
        <f t="shared" si="3"/>
        <v>7.67</v>
      </c>
      <c r="M46" s="104">
        <f t="shared" si="4"/>
        <v>61.36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6.28</v>
      </c>
      <c r="T46" s="110">
        <f t="shared" si="7"/>
        <v>50.24</v>
      </c>
      <c r="U46" s="111">
        <f t="shared" si="8"/>
        <v>0</v>
      </c>
      <c r="V46" s="111">
        <f t="shared" si="9"/>
        <v>1</v>
      </c>
      <c r="W46" s="112"/>
    </row>
    <row r="47" spans="2:23" ht="15.75" customHeight="1">
      <c r="B47" s="86" t="s">
        <v>173</v>
      </c>
      <c r="C47" s="113" t="s">
        <v>455</v>
      </c>
      <c r="D47" s="88"/>
      <c r="E47" s="89" t="s">
        <v>141</v>
      </c>
      <c r="F47" s="114">
        <v>8</v>
      </c>
      <c r="G47" s="96">
        <v>24.11</v>
      </c>
      <c r="H47" s="91">
        <f t="shared" si="0"/>
        <v>16.63</v>
      </c>
      <c r="I47" s="92">
        <f t="shared" si="1"/>
        <v>192.88</v>
      </c>
      <c r="J47" s="106"/>
      <c r="K47" s="90">
        <f t="shared" si="2"/>
        <v>8</v>
      </c>
      <c r="L47" s="91">
        <f t="shared" si="3"/>
        <v>13.26</v>
      </c>
      <c r="M47" s="91">
        <f t="shared" si="4"/>
        <v>106.08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86.8</v>
      </c>
      <c r="U47" s="97">
        <f t="shared" si="8"/>
        <v>0</v>
      </c>
      <c r="V47" s="97">
        <f t="shared" si="9"/>
        <v>1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88</v>
      </c>
      <c r="G50" s="123">
        <f t="shared" si="10"/>
        <v>40543.670000000006</v>
      </c>
      <c r="H50" s="124">
        <f t="shared" si="10"/>
        <v>27961.149999999991</v>
      </c>
      <c r="I50" s="125">
        <f t="shared" si="10"/>
        <v>84742.440000000031</v>
      </c>
      <c r="J50" s="126"/>
      <c r="K50" s="127">
        <f t="shared" ref="K50:M50" si="11">SUM(K19:K49)</f>
        <v>88</v>
      </c>
      <c r="L50" s="124">
        <f t="shared" si="11"/>
        <v>20621.21</v>
      </c>
      <c r="M50" s="125">
        <f t="shared" si="11"/>
        <v>43501.740000000005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19922.459999999995</v>
      </c>
      <c r="T50" s="125">
        <f t="shared" si="12"/>
        <v>41240.699999999997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15" priority="1" stopIfTrue="1">
      <formula>$U$9&gt;100%</formula>
    </cfRule>
    <cfRule type="expression" dxfId="14" priority="2">
      <formula>$U$9&lt;50%</formula>
    </cfRule>
  </conditionalFormatting>
  <conditionalFormatting sqref="V9:V11">
    <cfRule type="expression" dxfId="13" priority="3">
      <formula>$V$9&lt;50%</formula>
    </cfRule>
    <cfRule type="expression" dxfId="12" priority="4">
      <formula>$V$9&gt;50%</formula>
    </cfRule>
  </conditionalFormatting>
  <dataValidations count="4">
    <dataValidation type="list" allowBlank="1" showErrorMessage="1" sqref="E19:E49" xr:uid="{00000000-0002-0000-1700-000000000000}">
      <formula1>$Z$19:$Z$30</formula1>
    </dataValidation>
    <dataValidation type="list" allowBlank="1" showErrorMessage="1" sqref="I14" xr:uid="{00000000-0002-0000-1700-000001000000}">
      <formula1>$Y$14:$Y$15</formula1>
    </dataValidation>
    <dataValidation type="list" allowBlank="1" showErrorMessage="1" sqref="J14" xr:uid="{00000000-0002-0000-1700-000002000000}">
      <formula1>$L$9</formula1>
    </dataValidation>
    <dataValidation type="list" allowBlank="1" showErrorMessage="1" sqref="Q15 G18 L18 Q18" xr:uid="{00000000-0002-0000-17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1:Z56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458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I56</f>
        <v>163505.52999999997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1995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M56</f>
        <v>84515.21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78990.319999999963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459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0.48310488336388363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460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T56</f>
        <v>76177.060000000012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461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R56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84515.21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423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F56</f>
        <v>116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ROUND(R56*T15,2)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326</v>
      </c>
      <c r="C19" s="87" t="s">
        <v>114</v>
      </c>
      <c r="D19" s="88"/>
      <c r="E19" s="89">
        <v>500</v>
      </c>
      <c r="F19" s="90">
        <v>1</v>
      </c>
      <c r="G19" s="91">
        <v>59.71</v>
      </c>
      <c r="H19" s="91">
        <f t="shared" ref="H19:H55" si="0">ROUND(IF($G$18="USD $", G19*$F$16,G19*$E$16),2)</f>
        <v>41.18</v>
      </c>
      <c r="I19" s="92">
        <f t="shared" ref="I19:I55" si="1">ROUND(IF($I$18=$H$18,F19*H19,F19*G19),2)</f>
        <v>59.71</v>
      </c>
      <c r="J19" s="93"/>
      <c r="K19" s="90">
        <f t="shared" ref="K19:K55" si="2">F19</f>
        <v>1</v>
      </c>
      <c r="L19" s="91">
        <f t="shared" ref="L19:L55" si="3">ROUND(IF($L$18=$G$18,G19*($M$15-N19),H19*($M$15-N19)),2)</f>
        <v>29.86</v>
      </c>
      <c r="M19" s="91">
        <f t="shared" ref="M19:M55" si="4">ROUND((K19*L19),2)</f>
        <v>29.86</v>
      </c>
      <c r="N19" s="94"/>
      <c r="O19" s="95"/>
      <c r="P19" s="86"/>
      <c r="Q19" s="96"/>
      <c r="R19" s="96">
        <f t="shared" ref="R19:R55" si="5">ROUND(IF($R$18=$Q$18,Q19,IF($R$18="USD $",Q19*$E$16,Q19*$F$16))*F19,2)</f>
        <v>0</v>
      </c>
      <c r="S19" s="96">
        <f t="shared" ref="S19:S55" si="6">IFERROR(ROUND(T19/F19,2),0)</f>
        <v>29.85</v>
      </c>
      <c r="T19" s="96">
        <f t="shared" ref="T19:T55" si="7">ROUND(I19-M19,2)</f>
        <v>29.85</v>
      </c>
      <c r="U19" s="97">
        <f t="shared" ref="U19:U55" si="8">IFERROR(((L19-(R19/K19))/(R19/K19)),0)</f>
        <v>0</v>
      </c>
      <c r="V19" s="97">
        <f t="shared" ref="V19:V55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228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462</v>
      </c>
      <c r="C21" s="113" t="s">
        <v>233</v>
      </c>
      <c r="D21" s="88"/>
      <c r="E21" s="89">
        <v>1000</v>
      </c>
      <c r="F21" s="114">
        <v>1</v>
      </c>
      <c r="G21" s="96">
        <v>145.63999999999999</v>
      </c>
      <c r="H21" s="91">
        <f t="shared" si="0"/>
        <v>100.44</v>
      </c>
      <c r="I21" s="92">
        <f t="shared" si="1"/>
        <v>145.63999999999999</v>
      </c>
      <c r="J21" s="106"/>
      <c r="K21" s="90">
        <f t="shared" si="2"/>
        <v>1</v>
      </c>
      <c r="L21" s="91">
        <f t="shared" si="3"/>
        <v>72.819999999999993</v>
      </c>
      <c r="M21" s="91">
        <f t="shared" si="4"/>
        <v>72.819999999999993</v>
      </c>
      <c r="N21" s="115"/>
      <c r="O21" s="95"/>
      <c r="P21" s="116"/>
      <c r="Q21" s="96"/>
      <c r="R21" s="96">
        <f t="shared" si="5"/>
        <v>0</v>
      </c>
      <c r="S21" s="96">
        <f t="shared" si="6"/>
        <v>72.819999999999993</v>
      </c>
      <c r="T21" s="96">
        <f t="shared" si="7"/>
        <v>72.819999999999993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235</v>
      </c>
      <c r="C22" s="16" t="s">
        <v>129</v>
      </c>
      <c r="D22" s="88"/>
      <c r="E22" s="101">
        <v>2000</v>
      </c>
      <c r="F22" s="102">
        <v>1</v>
      </c>
      <c r="G22" s="103">
        <v>150.63999999999999</v>
      </c>
      <c r="H22" s="104">
        <f t="shared" si="0"/>
        <v>103.89</v>
      </c>
      <c r="I22" s="105">
        <f t="shared" si="1"/>
        <v>150.63999999999999</v>
      </c>
      <c r="J22" s="106"/>
      <c r="K22" s="107">
        <f t="shared" si="2"/>
        <v>1</v>
      </c>
      <c r="L22" s="104">
        <f t="shared" si="3"/>
        <v>97.92</v>
      </c>
      <c r="M22" s="104">
        <f t="shared" si="4"/>
        <v>97.92</v>
      </c>
      <c r="N22" s="108">
        <v>-0.15</v>
      </c>
      <c r="O22" s="95"/>
      <c r="P22" s="100"/>
      <c r="Q22" s="103"/>
      <c r="R22" s="109">
        <f t="shared" si="5"/>
        <v>0</v>
      </c>
      <c r="S22" s="110">
        <f t="shared" si="6"/>
        <v>52.72</v>
      </c>
      <c r="T22" s="110">
        <f t="shared" si="7"/>
        <v>52.72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236</v>
      </c>
      <c r="C23" s="113" t="s">
        <v>132</v>
      </c>
      <c r="D23" s="88"/>
      <c r="E23" s="89">
        <v>2000</v>
      </c>
      <c r="F23" s="114">
        <v>1</v>
      </c>
      <c r="G23" s="96">
        <v>115.2</v>
      </c>
      <c r="H23" s="91">
        <f t="shared" si="0"/>
        <v>79.45</v>
      </c>
      <c r="I23" s="92">
        <f t="shared" si="1"/>
        <v>115.2</v>
      </c>
      <c r="J23" s="106"/>
      <c r="K23" s="90">
        <f t="shared" si="2"/>
        <v>1</v>
      </c>
      <c r="L23" s="91">
        <f t="shared" si="3"/>
        <v>74.88</v>
      </c>
      <c r="M23" s="91">
        <f t="shared" si="4"/>
        <v>74.88</v>
      </c>
      <c r="N23" s="115">
        <v>-0.15</v>
      </c>
      <c r="O23" s="95"/>
      <c r="P23" s="116"/>
      <c r="Q23" s="96"/>
      <c r="R23" s="96">
        <f t="shared" si="5"/>
        <v>0</v>
      </c>
      <c r="S23" s="96">
        <f t="shared" si="6"/>
        <v>40.32</v>
      </c>
      <c r="T23" s="96">
        <f t="shared" si="7"/>
        <v>40.32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429</v>
      </c>
      <c r="C24" s="16" t="s">
        <v>135</v>
      </c>
      <c r="D24" s="88"/>
      <c r="E24" s="101">
        <v>2000</v>
      </c>
      <c r="F24" s="102">
        <v>2</v>
      </c>
      <c r="G24" s="103">
        <v>72.05</v>
      </c>
      <c r="H24" s="104">
        <f t="shared" si="0"/>
        <v>49.69</v>
      </c>
      <c r="I24" s="105">
        <f t="shared" si="1"/>
        <v>144.1</v>
      </c>
      <c r="J24" s="106"/>
      <c r="K24" s="107">
        <f t="shared" si="2"/>
        <v>2</v>
      </c>
      <c r="L24" s="104">
        <f t="shared" si="3"/>
        <v>46.83</v>
      </c>
      <c r="M24" s="104">
        <f t="shared" si="4"/>
        <v>93.66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25.22</v>
      </c>
      <c r="T24" s="110">
        <f t="shared" si="7"/>
        <v>50.44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407</v>
      </c>
      <c r="C25" s="113" t="s">
        <v>463</v>
      </c>
      <c r="D25" s="88"/>
      <c r="E25" s="89" t="s">
        <v>141</v>
      </c>
      <c r="F25" s="114">
        <v>1</v>
      </c>
      <c r="G25" s="96">
        <v>6800.97</v>
      </c>
      <c r="H25" s="91">
        <f t="shared" si="0"/>
        <v>4690.32</v>
      </c>
      <c r="I25" s="92">
        <f t="shared" si="1"/>
        <v>6800.97</v>
      </c>
      <c r="J25" s="106"/>
      <c r="K25" s="90">
        <f t="shared" si="2"/>
        <v>1</v>
      </c>
      <c r="L25" s="91">
        <f t="shared" si="3"/>
        <v>3400.49</v>
      </c>
      <c r="M25" s="91">
        <f t="shared" si="4"/>
        <v>3400.49</v>
      </c>
      <c r="N25" s="115"/>
      <c r="O25" s="95"/>
      <c r="P25" s="116"/>
      <c r="Q25" s="96"/>
      <c r="R25" s="96">
        <f t="shared" si="5"/>
        <v>0</v>
      </c>
      <c r="S25" s="96">
        <f t="shared" si="6"/>
        <v>3400.48</v>
      </c>
      <c r="T25" s="96">
        <f t="shared" si="7"/>
        <v>3400.48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376</v>
      </c>
      <c r="C26" s="16" t="s">
        <v>432</v>
      </c>
      <c r="D26" s="88"/>
      <c r="E26" s="101" t="s">
        <v>141</v>
      </c>
      <c r="F26" s="102">
        <v>4</v>
      </c>
      <c r="G26" s="103">
        <v>437.83</v>
      </c>
      <c r="H26" s="104">
        <f t="shared" si="0"/>
        <v>301.95</v>
      </c>
      <c r="I26" s="105">
        <f t="shared" si="1"/>
        <v>1751.32</v>
      </c>
      <c r="J26" s="106"/>
      <c r="K26" s="107">
        <f t="shared" si="2"/>
        <v>4</v>
      </c>
      <c r="L26" s="104">
        <f t="shared" si="3"/>
        <v>218.92</v>
      </c>
      <c r="M26" s="104">
        <f t="shared" si="4"/>
        <v>875.68</v>
      </c>
      <c r="N26" s="108"/>
      <c r="O26" s="95"/>
      <c r="P26" s="100"/>
      <c r="Q26" s="103"/>
      <c r="R26" s="109">
        <f t="shared" si="5"/>
        <v>0</v>
      </c>
      <c r="S26" s="110">
        <f t="shared" si="6"/>
        <v>218.91</v>
      </c>
      <c r="T26" s="110">
        <f t="shared" si="7"/>
        <v>875.64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133" t="s">
        <v>464</v>
      </c>
      <c r="C27" s="113" t="s">
        <v>147</v>
      </c>
      <c r="D27" s="88"/>
      <c r="E27" s="89" t="s">
        <v>141</v>
      </c>
      <c r="F27" s="114">
        <v>1</v>
      </c>
      <c r="G27" s="96">
        <v>11160.65</v>
      </c>
      <c r="H27" s="91">
        <f t="shared" si="0"/>
        <v>7697</v>
      </c>
      <c r="I27" s="92">
        <f t="shared" si="1"/>
        <v>11160.65</v>
      </c>
      <c r="J27" s="106"/>
      <c r="K27" s="90">
        <f t="shared" si="2"/>
        <v>1</v>
      </c>
      <c r="L27" s="91">
        <f t="shared" si="3"/>
        <v>5580.33</v>
      </c>
      <c r="M27" s="91">
        <f t="shared" si="4"/>
        <v>5580.33</v>
      </c>
      <c r="N27" s="115"/>
      <c r="O27" s="95"/>
      <c r="P27" s="116"/>
      <c r="Q27" s="96"/>
      <c r="R27" s="96">
        <f t="shared" si="5"/>
        <v>0</v>
      </c>
      <c r="S27" s="96">
        <f t="shared" si="6"/>
        <v>5580.32</v>
      </c>
      <c r="T27" s="96">
        <f t="shared" si="7"/>
        <v>5580.32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243</v>
      </c>
      <c r="C28" s="16" t="s">
        <v>465</v>
      </c>
      <c r="D28" s="88"/>
      <c r="E28" s="101" t="s">
        <v>141</v>
      </c>
      <c r="F28" s="102">
        <v>6</v>
      </c>
      <c r="G28" s="103">
        <v>577.79999999999995</v>
      </c>
      <c r="H28" s="104">
        <f t="shared" si="0"/>
        <v>398.48</v>
      </c>
      <c r="I28" s="105">
        <f t="shared" si="1"/>
        <v>3466.8</v>
      </c>
      <c r="J28" s="106"/>
      <c r="K28" s="107">
        <f t="shared" si="2"/>
        <v>6</v>
      </c>
      <c r="L28" s="104">
        <f t="shared" si="3"/>
        <v>404.46</v>
      </c>
      <c r="M28" s="104">
        <f t="shared" si="4"/>
        <v>2426.7600000000002</v>
      </c>
      <c r="N28" s="108">
        <v>-0.2</v>
      </c>
      <c r="O28" s="95"/>
      <c r="P28" s="100"/>
      <c r="Q28" s="103"/>
      <c r="R28" s="109">
        <f t="shared" si="5"/>
        <v>0</v>
      </c>
      <c r="S28" s="110">
        <f t="shared" si="6"/>
        <v>173.34</v>
      </c>
      <c r="T28" s="110">
        <f t="shared" si="7"/>
        <v>1040.04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136" t="s">
        <v>466</v>
      </c>
      <c r="C29" s="113" t="s">
        <v>467</v>
      </c>
      <c r="D29" s="88"/>
      <c r="E29" s="89" t="s">
        <v>141</v>
      </c>
      <c r="F29" s="114">
        <v>4</v>
      </c>
      <c r="G29" s="137">
        <v>24875</v>
      </c>
      <c r="H29" s="91">
        <f t="shared" si="0"/>
        <v>17155.169999999998</v>
      </c>
      <c r="I29" s="92">
        <f t="shared" si="1"/>
        <v>99500</v>
      </c>
      <c r="J29" s="106"/>
      <c r="K29" s="90">
        <f t="shared" si="2"/>
        <v>4</v>
      </c>
      <c r="L29" s="91">
        <f t="shared" si="3"/>
        <v>12437.5</v>
      </c>
      <c r="M29" s="91">
        <f t="shared" si="4"/>
        <v>49750</v>
      </c>
      <c r="N29" s="115"/>
      <c r="O29" s="95"/>
      <c r="P29" s="116"/>
      <c r="Q29" s="96"/>
      <c r="R29" s="96">
        <f t="shared" si="5"/>
        <v>0</v>
      </c>
      <c r="S29" s="96">
        <f t="shared" si="6"/>
        <v>12437.5</v>
      </c>
      <c r="T29" s="96">
        <f t="shared" si="7"/>
        <v>49750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/>
      <c r="C30" s="16" t="s">
        <v>468</v>
      </c>
      <c r="D30" s="88"/>
      <c r="E30" s="101"/>
      <c r="F30" s="102"/>
      <c r="G30" s="103"/>
      <c r="H30" s="104">
        <f t="shared" si="0"/>
        <v>0</v>
      </c>
      <c r="I30" s="105">
        <f t="shared" si="1"/>
        <v>0</v>
      </c>
      <c r="J30" s="106"/>
      <c r="K30" s="107">
        <f t="shared" si="2"/>
        <v>0</v>
      </c>
      <c r="L30" s="104">
        <f t="shared" si="3"/>
        <v>0</v>
      </c>
      <c r="M30" s="104">
        <f t="shared" si="4"/>
        <v>0</v>
      </c>
      <c r="N30" s="108"/>
      <c r="O30" s="95"/>
      <c r="P30" s="100"/>
      <c r="Q30" s="103"/>
      <c r="R30" s="109">
        <f t="shared" si="5"/>
        <v>0</v>
      </c>
      <c r="S30" s="110">
        <f t="shared" si="6"/>
        <v>0</v>
      </c>
      <c r="T30" s="110">
        <f t="shared" si="7"/>
        <v>0</v>
      </c>
      <c r="U30" s="111">
        <f t="shared" si="8"/>
        <v>0</v>
      </c>
      <c r="V30" s="111">
        <f t="shared" si="9"/>
        <v>0</v>
      </c>
      <c r="W30" s="112"/>
      <c r="X30" s="99"/>
      <c r="Y30" s="8" t="s">
        <v>145</v>
      </c>
      <c r="Z30" s="8"/>
    </row>
    <row r="31" spans="2:26" ht="15.75" customHeight="1">
      <c r="B31" s="86" t="s">
        <v>469</v>
      </c>
      <c r="C31" s="113" t="s">
        <v>215</v>
      </c>
      <c r="D31" s="88"/>
      <c r="E31" s="89" t="s">
        <v>141</v>
      </c>
      <c r="F31" s="114">
        <v>2</v>
      </c>
      <c r="G31" s="96">
        <v>668.88</v>
      </c>
      <c r="H31" s="91">
        <f t="shared" si="0"/>
        <v>461.3</v>
      </c>
      <c r="I31" s="92">
        <f t="shared" si="1"/>
        <v>1337.76</v>
      </c>
      <c r="J31" s="106"/>
      <c r="K31" s="90">
        <f t="shared" si="2"/>
        <v>2</v>
      </c>
      <c r="L31" s="91">
        <f t="shared" si="3"/>
        <v>367.88</v>
      </c>
      <c r="M31" s="91">
        <f t="shared" si="4"/>
        <v>735.76</v>
      </c>
      <c r="N31" s="115">
        <v>-0.05</v>
      </c>
      <c r="O31" s="95"/>
      <c r="P31" s="116"/>
      <c r="Q31" s="96"/>
      <c r="R31" s="96">
        <f t="shared" si="5"/>
        <v>0</v>
      </c>
      <c r="S31" s="96">
        <f t="shared" si="6"/>
        <v>301</v>
      </c>
      <c r="T31" s="96">
        <f t="shared" si="7"/>
        <v>602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273</v>
      </c>
      <c r="C32" s="16" t="s">
        <v>470</v>
      </c>
      <c r="D32" s="88"/>
      <c r="E32" s="101" t="s">
        <v>141</v>
      </c>
      <c r="F32" s="102">
        <v>8</v>
      </c>
      <c r="G32" s="103">
        <v>3.45</v>
      </c>
      <c r="H32" s="104">
        <f t="shared" si="0"/>
        <v>2.38</v>
      </c>
      <c r="I32" s="105">
        <f t="shared" si="1"/>
        <v>27.6</v>
      </c>
      <c r="J32" s="106"/>
      <c r="K32" s="107">
        <f t="shared" si="2"/>
        <v>8</v>
      </c>
      <c r="L32" s="104">
        <f t="shared" si="3"/>
        <v>1.9</v>
      </c>
      <c r="M32" s="104">
        <f t="shared" si="4"/>
        <v>15.2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1.55</v>
      </c>
      <c r="T32" s="110">
        <f t="shared" si="7"/>
        <v>12.4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 t="s">
        <v>271</v>
      </c>
      <c r="C33" s="113" t="s">
        <v>272</v>
      </c>
      <c r="D33" s="88"/>
      <c r="E33" s="89" t="s">
        <v>141</v>
      </c>
      <c r="F33" s="114">
        <v>8</v>
      </c>
      <c r="G33" s="96">
        <v>3.54</v>
      </c>
      <c r="H33" s="91">
        <f t="shared" si="0"/>
        <v>2.44</v>
      </c>
      <c r="I33" s="92">
        <f t="shared" si="1"/>
        <v>28.32</v>
      </c>
      <c r="J33" s="106"/>
      <c r="K33" s="90">
        <f t="shared" si="2"/>
        <v>8</v>
      </c>
      <c r="L33" s="91">
        <f t="shared" si="3"/>
        <v>1.95</v>
      </c>
      <c r="M33" s="91">
        <f t="shared" si="4"/>
        <v>15.6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1.59</v>
      </c>
      <c r="T33" s="96">
        <f t="shared" si="7"/>
        <v>12.72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161</v>
      </c>
      <c r="C34" s="16" t="s">
        <v>157</v>
      </c>
      <c r="D34" s="88"/>
      <c r="E34" s="101" t="s">
        <v>141</v>
      </c>
      <c r="F34" s="102">
        <v>8</v>
      </c>
      <c r="G34" s="103">
        <v>4.8499999999999996</v>
      </c>
      <c r="H34" s="104">
        <f t="shared" si="0"/>
        <v>3.34</v>
      </c>
      <c r="I34" s="105">
        <f t="shared" si="1"/>
        <v>38.799999999999997</v>
      </c>
      <c r="J34" s="106"/>
      <c r="K34" s="107">
        <f t="shared" si="2"/>
        <v>8</v>
      </c>
      <c r="L34" s="104">
        <f t="shared" si="3"/>
        <v>2.67</v>
      </c>
      <c r="M34" s="104">
        <f t="shared" si="4"/>
        <v>21.36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2.1800000000000002</v>
      </c>
      <c r="T34" s="110">
        <f t="shared" si="7"/>
        <v>17.440000000000001</v>
      </c>
      <c r="U34" s="111">
        <f t="shared" si="8"/>
        <v>0</v>
      </c>
      <c r="V34" s="111">
        <f t="shared" si="9"/>
        <v>1</v>
      </c>
      <c r="W34" s="112"/>
    </row>
    <row r="35" spans="2:23" ht="15.75" customHeight="1">
      <c r="B35" s="86" t="s">
        <v>471</v>
      </c>
      <c r="C35" s="113" t="s">
        <v>472</v>
      </c>
      <c r="D35" s="88"/>
      <c r="E35" s="89" t="s">
        <v>141</v>
      </c>
      <c r="F35" s="114">
        <v>1</v>
      </c>
      <c r="G35" s="96">
        <v>663.81</v>
      </c>
      <c r="H35" s="91">
        <f t="shared" si="0"/>
        <v>457.8</v>
      </c>
      <c r="I35" s="92">
        <f t="shared" si="1"/>
        <v>663.81</v>
      </c>
      <c r="J35" s="106"/>
      <c r="K35" s="90">
        <f t="shared" si="2"/>
        <v>1</v>
      </c>
      <c r="L35" s="91">
        <f t="shared" si="3"/>
        <v>365.1</v>
      </c>
      <c r="M35" s="91">
        <f t="shared" si="4"/>
        <v>365.1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298.70999999999998</v>
      </c>
      <c r="T35" s="96">
        <f t="shared" si="7"/>
        <v>298.70999999999998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473</v>
      </c>
      <c r="C36" s="16" t="s">
        <v>474</v>
      </c>
      <c r="D36" s="88"/>
      <c r="E36" s="101" t="s">
        <v>141</v>
      </c>
      <c r="F36" s="102">
        <v>3</v>
      </c>
      <c r="G36" s="103">
        <v>684.66</v>
      </c>
      <c r="H36" s="104">
        <f t="shared" si="0"/>
        <v>472.18</v>
      </c>
      <c r="I36" s="105">
        <f t="shared" si="1"/>
        <v>2053.98</v>
      </c>
      <c r="J36" s="106"/>
      <c r="K36" s="107">
        <f t="shared" si="2"/>
        <v>3</v>
      </c>
      <c r="L36" s="104">
        <f t="shared" si="3"/>
        <v>376.56</v>
      </c>
      <c r="M36" s="104">
        <f t="shared" si="4"/>
        <v>1129.68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308.10000000000002</v>
      </c>
      <c r="T36" s="110">
        <f t="shared" si="7"/>
        <v>924.3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475</v>
      </c>
      <c r="C37" s="113" t="s">
        <v>476</v>
      </c>
      <c r="D37" s="88"/>
      <c r="E37" s="89" t="s">
        <v>141</v>
      </c>
      <c r="F37" s="114">
        <v>3</v>
      </c>
      <c r="G37" s="96">
        <v>684.66</v>
      </c>
      <c r="H37" s="91">
        <f t="shared" si="0"/>
        <v>472.18</v>
      </c>
      <c r="I37" s="92">
        <f t="shared" si="1"/>
        <v>2053.98</v>
      </c>
      <c r="J37" s="106"/>
      <c r="K37" s="90">
        <f t="shared" si="2"/>
        <v>3</v>
      </c>
      <c r="L37" s="91">
        <f t="shared" si="3"/>
        <v>376.56</v>
      </c>
      <c r="M37" s="91">
        <f t="shared" si="4"/>
        <v>1129.68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308.10000000000002</v>
      </c>
      <c r="T37" s="96">
        <f t="shared" si="7"/>
        <v>924.3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477</v>
      </c>
      <c r="C38" s="16" t="s">
        <v>157</v>
      </c>
      <c r="D38" s="88"/>
      <c r="E38" s="101" t="s">
        <v>141</v>
      </c>
      <c r="F38" s="102">
        <v>21</v>
      </c>
      <c r="G38" s="103">
        <v>24.42</v>
      </c>
      <c r="H38" s="104">
        <f t="shared" si="0"/>
        <v>16.84</v>
      </c>
      <c r="I38" s="105">
        <f t="shared" si="1"/>
        <v>512.82000000000005</v>
      </c>
      <c r="J38" s="106"/>
      <c r="K38" s="107">
        <f t="shared" si="2"/>
        <v>21</v>
      </c>
      <c r="L38" s="104">
        <f t="shared" si="3"/>
        <v>13.43</v>
      </c>
      <c r="M38" s="104">
        <f t="shared" si="4"/>
        <v>282.02999999999997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10.99</v>
      </c>
      <c r="T38" s="110">
        <f t="shared" si="7"/>
        <v>230.79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478</v>
      </c>
      <c r="C39" s="113" t="s">
        <v>272</v>
      </c>
      <c r="D39" s="88"/>
      <c r="E39" s="89" t="s">
        <v>141</v>
      </c>
      <c r="F39" s="114">
        <v>21</v>
      </c>
      <c r="G39" s="96">
        <v>15.72</v>
      </c>
      <c r="H39" s="91">
        <f t="shared" si="0"/>
        <v>10.84</v>
      </c>
      <c r="I39" s="92">
        <f t="shared" si="1"/>
        <v>330.12</v>
      </c>
      <c r="J39" s="106"/>
      <c r="K39" s="90">
        <f t="shared" si="2"/>
        <v>21</v>
      </c>
      <c r="L39" s="91">
        <f t="shared" si="3"/>
        <v>8.65</v>
      </c>
      <c r="M39" s="91">
        <f t="shared" si="4"/>
        <v>181.65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7.07</v>
      </c>
      <c r="T39" s="96">
        <f t="shared" si="7"/>
        <v>148.47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441</v>
      </c>
      <c r="C40" s="16" t="s">
        <v>442</v>
      </c>
      <c r="D40" s="88"/>
      <c r="E40" s="101" t="s">
        <v>141</v>
      </c>
      <c r="F40" s="102">
        <v>2</v>
      </c>
      <c r="G40" s="103">
        <v>307.81</v>
      </c>
      <c r="H40" s="104">
        <f t="shared" si="0"/>
        <v>212.28</v>
      </c>
      <c r="I40" s="105">
        <f t="shared" si="1"/>
        <v>615.62</v>
      </c>
      <c r="J40" s="106"/>
      <c r="K40" s="107">
        <f t="shared" si="2"/>
        <v>2</v>
      </c>
      <c r="L40" s="104">
        <f t="shared" si="3"/>
        <v>169.3</v>
      </c>
      <c r="M40" s="104">
        <f t="shared" si="4"/>
        <v>338.6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138.51</v>
      </c>
      <c r="T40" s="110">
        <f t="shared" si="7"/>
        <v>277.02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479</v>
      </c>
      <c r="C41" s="113" t="s">
        <v>207</v>
      </c>
      <c r="D41" s="88"/>
      <c r="E41" s="89" t="s">
        <v>141</v>
      </c>
      <c r="F41" s="114">
        <v>1</v>
      </c>
      <c r="G41" s="96">
        <v>16239.69</v>
      </c>
      <c r="H41" s="91">
        <f t="shared" si="0"/>
        <v>11199.79</v>
      </c>
      <c r="I41" s="92">
        <f t="shared" si="1"/>
        <v>16239.69</v>
      </c>
      <c r="J41" s="106"/>
      <c r="K41" s="90">
        <f t="shared" si="2"/>
        <v>1</v>
      </c>
      <c r="L41" s="91">
        <f t="shared" si="3"/>
        <v>8931.83</v>
      </c>
      <c r="M41" s="91">
        <f t="shared" si="4"/>
        <v>8931.83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7307.86</v>
      </c>
      <c r="T41" s="96">
        <f t="shared" si="7"/>
        <v>7307.86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449</v>
      </c>
      <c r="C42" s="16" t="s">
        <v>442</v>
      </c>
      <c r="D42" s="88"/>
      <c r="E42" s="101" t="s">
        <v>141</v>
      </c>
      <c r="F42" s="102">
        <v>1</v>
      </c>
      <c r="G42" s="103">
        <v>12.83</v>
      </c>
      <c r="H42" s="104">
        <f t="shared" si="0"/>
        <v>8.85</v>
      </c>
      <c r="I42" s="105">
        <f t="shared" si="1"/>
        <v>12.83</v>
      </c>
      <c r="J42" s="106"/>
      <c r="K42" s="107">
        <f t="shared" si="2"/>
        <v>1</v>
      </c>
      <c r="L42" s="104">
        <f t="shared" si="3"/>
        <v>7.06</v>
      </c>
      <c r="M42" s="104">
        <f t="shared" si="4"/>
        <v>7.06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5.77</v>
      </c>
      <c r="T42" s="110">
        <f t="shared" si="7"/>
        <v>5.77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480</v>
      </c>
      <c r="C43" s="113" t="s">
        <v>481</v>
      </c>
      <c r="D43" s="88"/>
      <c r="E43" s="89" t="s">
        <v>141</v>
      </c>
      <c r="F43" s="114">
        <v>2</v>
      </c>
      <c r="G43" s="96">
        <v>471.51</v>
      </c>
      <c r="H43" s="91">
        <f t="shared" si="0"/>
        <v>325.18</v>
      </c>
      <c r="I43" s="92">
        <f t="shared" si="1"/>
        <v>943.02</v>
      </c>
      <c r="J43" s="106"/>
      <c r="K43" s="90">
        <f t="shared" si="2"/>
        <v>2</v>
      </c>
      <c r="L43" s="91">
        <f t="shared" si="3"/>
        <v>259.33</v>
      </c>
      <c r="M43" s="91">
        <f t="shared" si="4"/>
        <v>518.66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212.18</v>
      </c>
      <c r="T43" s="96">
        <f t="shared" si="7"/>
        <v>424.36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482</v>
      </c>
      <c r="C44" s="16" t="s">
        <v>444</v>
      </c>
      <c r="D44" s="88"/>
      <c r="E44" s="101" t="s">
        <v>141</v>
      </c>
      <c r="F44" s="102">
        <v>3</v>
      </c>
      <c r="G44" s="103">
        <v>471.51</v>
      </c>
      <c r="H44" s="104">
        <f t="shared" si="0"/>
        <v>325.18</v>
      </c>
      <c r="I44" s="105">
        <f t="shared" si="1"/>
        <v>1414.53</v>
      </c>
      <c r="J44" s="106"/>
      <c r="K44" s="107">
        <f t="shared" si="2"/>
        <v>3</v>
      </c>
      <c r="L44" s="104">
        <f t="shared" si="3"/>
        <v>259.33</v>
      </c>
      <c r="M44" s="104">
        <f t="shared" si="4"/>
        <v>777.99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212.18</v>
      </c>
      <c r="T44" s="110">
        <f t="shared" si="7"/>
        <v>636.54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86" t="s">
        <v>483</v>
      </c>
      <c r="C45" s="113" t="s">
        <v>448</v>
      </c>
      <c r="D45" s="88"/>
      <c r="E45" s="89" t="s">
        <v>141</v>
      </c>
      <c r="F45" s="114">
        <v>3</v>
      </c>
      <c r="G45" s="96">
        <v>471.51</v>
      </c>
      <c r="H45" s="91">
        <f t="shared" si="0"/>
        <v>325.18</v>
      </c>
      <c r="I45" s="92">
        <f t="shared" si="1"/>
        <v>1414.53</v>
      </c>
      <c r="J45" s="106"/>
      <c r="K45" s="90">
        <f t="shared" si="2"/>
        <v>3</v>
      </c>
      <c r="L45" s="91">
        <f t="shared" si="3"/>
        <v>259.33</v>
      </c>
      <c r="M45" s="91">
        <f t="shared" si="4"/>
        <v>777.99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212.18</v>
      </c>
      <c r="T45" s="96">
        <f t="shared" si="7"/>
        <v>636.54</v>
      </c>
      <c r="U45" s="97">
        <f t="shared" si="8"/>
        <v>0</v>
      </c>
      <c r="V45" s="97">
        <f t="shared" si="9"/>
        <v>1</v>
      </c>
      <c r="W45" s="112"/>
    </row>
    <row r="46" spans="2:23" ht="15.75" customHeight="1">
      <c r="B46" s="100" t="s">
        <v>484</v>
      </c>
      <c r="C46" s="16" t="s">
        <v>442</v>
      </c>
      <c r="D46" s="88"/>
      <c r="E46" s="101" t="s">
        <v>141</v>
      </c>
      <c r="F46" s="102">
        <v>2</v>
      </c>
      <c r="G46" s="103">
        <v>236.96</v>
      </c>
      <c r="H46" s="104">
        <f t="shared" si="0"/>
        <v>163.41999999999999</v>
      </c>
      <c r="I46" s="105">
        <f t="shared" si="1"/>
        <v>473.92</v>
      </c>
      <c r="J46" s="106"/>
      <c r="K46" s="107">
        <f t="shared" si="2"/>
        <v>2</v>
      </c>
      <c r="L46" s="104">
        <f t="shared" si="3"/>
        <v>130.33000000000001</v>
      </c>
      <c r="M46" s="104">
        <f t="shared" si="4"/>
        <v>260.66000000000003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106.63</v>
      </c>
      <c r="T46" s="110">
        <f t="shared" si="7"/>
        <v>213.26</v>
      </c>
      <c r="U46" s="111">
        <f t="shared" si="8"/>
        <v>0</v>
      </c>
      <c r="V46" s="111">
        <f t="shared" si="9"/>
        <v>1</v>
      </c>
      <c r="W46" s="112"/>
    </row>
    <row r="47" spans="2:23" ht="15.75" customHeight="1">
      <c r="B47" s="86" t="s">
        <v>485</v>
      </c>
      <c r="C47" s="113" t="s">
        <v>486</v>
      </c>
      <c r="D47" s="88"/>
      <c r="E47" s="89" t="s">
        <v>141</v>
      </c>
      <c r="F47" s="114">
        <v>2</v>
      </c>
      <c r="G47" s="96">
        <v>1999.05</v>
      </c>
      <c r="H47" s="91">
        <f t="shared" si="0"/>
        <v>1378.66</v>
      </c>
      <c r="I47" s="92">
        <f t="shared" si="1"/>
        <v>3998.1</v>
      </c>
      <c r="J47" s="106"/>
      <c r="K47" s="90">
        <f t="shared" si="2"/>
        <v>2</v>
      </c>
      <c r="L47" s="91">
        <f t="shared" si="3"/>
        <v>1099.48</v>
      </c>
      <c r="M47" s="91">
        <f t="shared" si="4"/>
        <v>2198.96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899.57</v>
      </c>
      <c r="T47" s="96">
        <f t="shared" si="7"/>
        <v>1799.14</v>
      </c>
      <c r="U47" s="97">
        <f t="shared" si="8"/>
        <v>0</v>
      </c>
      <c r="V47" s="97">
        <f t="shared" si="9"/>
        <v>1</v>
      </c>
      <c r="W47" s="112"/>
    </row>
    <row r="48" spans="2:23" ht="15.75" customHeight="1">
      <c r="B48" s="138" t="s">
        <v>487</v>
      </c>
      <c r="C48" s="139" t="s">
        <v>488</v>
      </c>
      <c r="D48" s="88"/>
      <c r="E48" s="140" t="s">
        <v>141</v>
      </c>
      <c r="F48" s="141">
        <v>1</v>
      </c>
      <c r="G48" s="142">
        <v>866.83</v>
      </c>
      <c r="H48" s="143">
        <f t="shared" si="0"/>
        <v>597.80999999999995</v>
      </c>
      <c r="I48" s="144">
        <f t="shared" si="1"/>
        <v>866.83</v>
      </c>
      <c r="J48" s="106"/>
      <c r="K48" s="145">
        <f t="shared" si="2"/>
        <v>1</v>
      </c>
      <c r="L48" s="143">
        <f t="shared" si="3"/>
        <v>476.76</v>
      </c>
      <c r="M48" s="143">
        <f t="shared" si="4"/>
        <v>476.76</v>
      </c>
      <c r="N48" s="146">
        <v>-0.05</v>
      </c>
      <c r="O48" s="95"/>
      <c r="P48" s="138"/>
      <c r="Q48" s="142"/>
      <c r="R48" s="147">
        <f t="shared" si="5"/>
        <v>0</v>
      </c>
      <c r="S48" s="148">
        <f t="shared" si="6"/>
        <v>390.07</v>
      </c>
      <c r="T48" s="148">
        <f t="shared" si="7"/>
        <v>390.07</v>
      </c>
      <c r="U48" s="111">
        <f t="shared" si="8"/>
        <v>0</v>
      </c>
      <c r="V48" s="111">
        <f t="shared" si="9"/>
        <v>1</v>
      </c>
      <c r="W48" s="112"/>
    </row>
    <row r="49" spans="2:23" ht="15.75" customHeight="1">
      <c r="B49" s="116" t="s">
        <v>489</v>
      </c>
      <c r="C49" s="116" t="s">
        <v>490</v>
      </c>
      <c r="D49" s="149"/>
      <c r="E49" s="150" t="s">
        <v>141</v>
      </c>
      <c r="F49" s="114">
        <v>1</v>
      </c>
      <c r="G49" s="96">
        <v>866.83</v>
      </c>
      <c r="H49" s="96">
        <f t="shared" si="0"/>
        <v>597.80999999999995</v>
      </c>
      <c r="I49" s="96">
        <f t="shared" si="1"/>
        <v>866.83</v>
      </c>
      <c r="J49" s="151"/>
      <c r="K49" s="114">
        <f t="shared" si="2"/>
        <v>1</v>
      </c>
      <c r="L49" s="96">
        <f t="shared" si="3"/>
        <v>476.76</v>
      </c>
      <c r="M49" s="96">
        <f t="shared" si="4"/>
        <v>476.76</v>
      </c>
      <c r="N49" s="152">
        <v>-0.05</v>
      </c>
      <c r="O49" s="153"/>
      <c r="P49" s="116"/>
      <c r="Q49" s="96"/>
      <c r="R49" s="96">
        <f t="shared" si="5"/>
        <v>0</v>
      </c>
      <c r="S49" s="96">
        <f t="shared" si="6"/>
        <v>390.07</v>
      </c>
      <c r="T49" s="96">
        <f t="shared" si="7"/>
        <v>390.07</v>
      </c>
      <c r="U49" s="154">
        <f t="shared" si="8"/>
        <v>0</v>
      </c>
      <c r="V49" s="97">
        <f t="shared" si="9"/>
        <v>1</v>
      </c>
      <c r="W49" s="112"/>
    </row>
    <row r="50" spans="2:23" ht="15.75" customHeight="1">
      <c r="B50" s="116" t="s">
        <v>491</v>
      </c>
      <c r="C50" s="116" t="s">
        <v>492</v>
      </c>
      <c r="D50" s="149"/>
      <c r="E50" s="150" t="s">
        <v>141</v>
      </c>
      <c r="F50" s="114">
        <v>6</v>
      </c>
      <c r="G50" s="96">
        <v>693.41</v>
      </c>
      <c r="H50" s="96">
        <f t="shared" si="0"/>
        <v>478.21</v>
      </c>
      <c r="I50" s="96">
        <f t="shared" si="1"/>
        <v>4160.46</v>
      </c>
      <c r="J50" s="151"/>
      <c r="K50" s="114">
        <f t="shared" si="2"/>
        <v>6</v>
      </c>
      <c r="L50" s="96">
        <f t="shared" si="3"/>
        <v>381.38</v>
      </c>
      <c r="M50" s="96">
        <f t="shared" si="4"/>
        <v>2288.2800000000002</v>
      </c>
      <c r="N50" s="152">
        <v>-0.05</v>
      </c>
      <c r="O50" s="153"/>
      <c r="P50" s="116"/>
      <c r="Q50" s="96"/>
      <c r="R50" s="96">
        <f t="shared" si="5"/>
        <v>0</v>
      </c>
      <c r="S50" s="96">
        <f t="shared" si="6"/>
        <v>312.02999999999997</v>
      </c>
      <c r="T50" s="96">
        <f t="shared" si="7"/>
        <v>1872.18</v>
      </c>
      <c r="U50" s="154">
        <f t="shared" si="8"/>
        <v>0</v>
      </c>
      <c r="V50" s="97">
        <f t="shared" si="9"/>
        <v>1</v>
      </c>
      <c r="W50" s="112"/>
    </row>
    <row r="51" spans="2:23" ht="15.75" customHeight="1">
      <c r="B51" s="116" t="s">
        <v>493</v>
      </c>
      <c r="C51" s="116" t="s">
        <v>450</v>
      </c>
      <c r="D51" s="149"/>
      <c r="E51" s="150" t="s">
        <v>141</v>
      </c>
      <c r="F51" s="114">
        <v>12</v>
      </c>
      <c r="G51" s="96">
        <v>35.630000000000003</v>
      </c>
      <c r="H51" s="96">
        <f t="shared" si="0"/>
        <v>24.57</v>
      </c>
      <c r="I51" s="96">
        <f t="shared" si="1"/>
        <v>427.56</v>
      </c>
      <c r="J51" s="151"/>
      <c r="K51" s="114">
        <f t="shared" si="2"/>
        <v>12</v>
      </c>
      <c r="L51" s="96">
        <f t="shared" si="3"/>
        <v>19.600000000000001</v>
      </c>
      <c r="M51" s="96">
        <f t="shared" si="4"/>
        <v>235.2</v>
      </c>
      <c r="N51" s="152">
        <v>-0.05</v>
      </c>
      <c r="O51" s="153"/>
      <c r="P51" s="116"/>
      <c r="Q51" s="96"/>
      <c r="R51" s="96">
        <f t="shared" si="5"/>
        <v>0</v>
      </c>
      <c r="S51" s="96">
        <f t="shared" si="6"/>
        <v>16.03</v>
      </c>
      <c r="T51" s="96">
        <f t="shared" si="7"/>
        <v>192.36</v>
      </c>
      <c r="U51" s="154">
        <f t="shared" si="8"/>
        <v>0</v>
      </c>
      <c r="V51" s="97">
        <f t="shared" si="9"/>
        <v>1</v>
      </c>
      <c r="W51" s="112"/>
    </row>
    <row r="52" spans="2:23" ht="15.75" customHeight="1">
      <c r="B52" s="116" t="s">
        <v>494</v>
      </c>
      <c r="C52" s="116" t="s">
        <v>272</v>
      </c>
      <c r="D52" s="149"/>
      <c r="E52" s="150" t="s">
        <v>141</v>
      </c>
      <c r="F52" s="114">
        <v>14</v>
      </c>
      <c r="G52" s="96">
        <v>28.7</v>
      </c>
      <c r="H52" s="96">
        <f t="shared" si="0"/>
        <v>19.79</v>
      </c>
      <c r="I52" s="96">
        <f t="shared" si="1"/>
        <v>401.8</v>
      </c>
      <c r="J52" s="151"/>
      <c r="K52" s="114">
        <f t="shared" si="2"/>
        <v>14</v>
      </c>
      <c r="L52" s="96">
        <f t="shared" si="3"/>
        <v>15.79</v>
      </c>
      <c r="M52" s="96">
        <f t="shared" si="4"/>
        <v>221.06</v>
      </c>
      <c r="N52" s="152">
        <v>-0.05</v>
      </c>
      <c r="O52" s="153"/>
      <c r="P52" s="116"/>
      <c r="Q52" s="96"/>
      <c r="R52" s="96">
        <f t="shared" si="5"/>
        <v>0</v>
      </c>
      <c r="S52" s="96">
        <f t="shared" si="6"/>
        <v>12.91</v>
      </c>
      <c r="T52" s="96">
        <f t="shared" si="7"/>
        <v>180.74</v>
      </c>
      <c r="U52" s="154">
        <f t="shared" si="8"/>
        <v>0</v>
      </c>
      <c r="V52" s="97">
        <f t="shared" si="9"/>
        <v>1</v>
      </c>
      <c r="W52" s="112"/>
    </row>
    <row r="53" spans="2:23" ht="15.75" customHeight="1">
      <c r="B53" s="116" t="s">
        <v>495</v>
      </c>
      <c r="C53" s="116" t="s">
        <v>450</v>
      </c>
      <c r="D53" s="149"/>
      <c r="E53" s="150" t="s">
        <v>141</v>
      </c>
      <c r="F53" s="114">
        <v>2</v>
      </c>
      <c r="G53" s="96">
        <v>33.32</v>
      </c>
      <c r="H53" s="96">
        <f t="shared" si="0"/>
        <v>22.98</v>
      </c>
      <c r="I53" s="96">
        <f t="shared" si="1"/>
        <v>66.64</v>
      </c>
      <c r="J53" s="151"/>
      <c r="K53" s="114">
        <f t="shared" si="2"/>
        <v>2</v>
      </c>
      <c r="L53" s="96">
        <f t="shared" si="3"/>
        <v>18.329999999999998</v>
      </c>
      <c r="M53" s="96">
        <f t="shared" si="4"/>
        <v>36.659999999999997</v>
      </c>
      <c r="N53" s="152">
        <v>-0.05</v>
      </c>
      <c r="O53" s="153"/>
      <c r="P53" s="116"/>
      <c r="Q53" s="96"/>
      <c r="R53" s="96">
        <f t="shared" si="5"/>
        <v>0</v>
      </c>
      <c r="S53" s="96">
        <f t="shared" si="6"/>
        <v>14.99</v>
      </c>
      <c r="T53" s="96">
        <f t="shared" si="7"/>
        <v>29.98</v>
      </c>
      <c r="U53" s="154">
        <f t="shared" si="8"/>
        <v>0</v>
      </c>
      <c r="V53" s="97">
        <f t="shared" si="9"/>
        <v>1</v>
      </c>
      <c r="W53" s="112"/>
    </row>
    <row r="54" spans="2:23" ht="15.75" customHeight="1">
      <c r="B54" s="116" t="s">
        <v>454</v>
      </c>
      <c r="C54" s="116" t="s">
        <v>496</v>
      </c>
      <c r="D54" s="149"/>
      <c r="E54" s="150" t="s">
        <v>141</v>
      </c>
      <c r="F54" s="114">
        <v>8</v>
      </c>
      <c r="G54" s="96">
        <v>135.5</v>
      </c>
      <c r="H54" s="96">
        <f t="shared" si="0"/>
        <v>93.45</v>
      </c>
      <c r="I54" s="96">
        <f t="shared" si="1"/>
        <v>1084</v>
      </c>
      <c r="J54" s="151"/>
      <c r="K54" s="114">
        <f t="shared" si="2"/>
        <v>8</v>
      </c>
      <c r="L54" s="96">
        <f t="shared" si="3"/>
        <v>74.53</v>
      </c>
      <c r="M54" s="96">
        <f t="shared" si="4"/>
        <v>596.24</v>
      </c>
      <c r="N54" s="152">
        <v>-0.05</v>
      </c>
      <c r="O54" s="153"/>
      <c r="P54" s="116"/>
      <c r="Q54" s="96"/>
      <c r="R54" s="96">
        <f t="shared" si="5"/>
        <v>0</v>
      </c>
      <c r="S54" s="96">
        <f t="shared" si="6"/>
        <v>60.97</v>
      </c>
      <c r="T54" s="96">
        <f t="shared" si="7"/>
        <v>487.76</v>
      </c>
      <c r="U54" s="154">
        <f t="shared" si="8"/>
        <v>0</v>
      </c>
      <c r="V54" s="97">
        <f t="shared" si="9"/>
        <v>1</v>
      </c>
      <c r="W54" s="112"/>
    </row>
    <row r="55" spans="2:23" ht="15.75" customHeight="1">
      <c r="B55" s="116" t="s">
        <v>278</v>
      </c>
      <c r="C55" s="116" t="s">
        <v>167</v>
      </c>
      <c r="D55" s="149"/>
      <c r="E55" s="150" t="s">
        <v>141</v>
      </c>
      <c r="F55" s="114">
        <v>8</v>
      </c>
      <c r="G55" s="96">
        <v>13.95</v>
      </c>
      <c r="H55" s="96">
        <f t="shared" si="0"/>
        <v>9.6199999999999992</v>
      </c>
      <c r="I55" s="96">
        <f t="shared" si="1"/>
        <v>111.6</v>
      </c>
      <c r="J55" s="151"/>
      <c r="K55" s="114">
        <f t="shared" si="2"/>
        <v>8</v>
      </c>
      <c r="L55" s="96">
        <f t="shared" si="3"/>
        <v>7.67</v>
      </c>
      <c r="M55" s="96">
        <f t="shared" si="4"/>
        <v>61.36</v>
      </c>
      <c r="N55" s="152">
        <v>-0.05</v>
      </c>
      <c r="O55" s="153"/>
      <c r="P55" s="116"/>
      <c r="Q55" s="96"/>
      <c r="R55" s="96">
        <f t="shared" si="5"/>
        <v>0</v>
      </c>
      <c r="S55" s="96">
        <f t="shared" si="6"/>
        <v>6.28</v>
      </c>
      <c r="T55" s="96">
        <f t="shared" si="7"/>
        <v>50.24</v>
      </c>
      <c r="U55" s="154">
        <f t="shared" si="8"/>
        <v>0</v>
      </c>
      <c r="V55" s="97">
        <f t="shared" si="9"/>
        <v>1</v>
      </c>
      <c r="W55" s="112"/>
    </row>
    <row r="56" spans="2:23" ht="20.25" customHeight="1">
      <c r="B56" s="155"/>
      <c r="C56" s="155"/>
      <c r="D56" s="156"/>
      <c r="E56" s="157" t="s">
        <v>175</v>
      </c>
      <c r="F56" s="158">
        <f>SUM(F19:F49)</f>
        <v>116</v>
      </c>
      <c r="G56" s="159">
        <f t="shared" ref="G56:I56" si="10">SUM(G19:G55)</f>
        <v>70099.87000000001</v>
      </c>
      <c r="H56" s="160">
        <f t="shared" si="10"/>
        <v>48344.72</v>
      </c>
      <c r="I56" s="161">
        <f t="shared" si="10"/>
        <v>163505.52999999997</v>
      </c>
      <c r="J56" s="162"/>
      <c r="K56" s="163">
        <f>SUM(K19:K49)</f>
        <v>116</v>
      </c>
      <c r="L56" s="160">
        <f t="shared" ref="L56:M56" si="11">SUM(L19:L55)</f>
        <v>36498.200000000012</v>
      </c>
      <c r="M56" s="161">
        <f t="shared" si="11"/>
        <v>84515.21</v>
      </c>
      <c r="N56" s="161"/>
      <c r="O56" s="164"/>
      <c r="P56" s="165"/>
      <c r="Q56" s="160">
        <f t="shared" ref="Q56:T56" si="12">SUM(Q19:Q49)</f>
        <v>0</v>
      </c>
      <c r="R56" s="160">
        <f t="shared" si="12"/>
        <v>0</v>
      </c>
      <c r="S56" s="161">
        <f t="shared" si="12"/>
        <v>33178.46</v>
      </c>
      <c r="T56" s="161">
        <f t="shared" si="12"/>
        <v>76177.060000000012</v>
      </c>
      <c r="U56" s="130"/>
      <c r="V56" s="130"/>
      <c r="W56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11" priority="1" stopIfTrue="1">
      <formula>$U$9&gt;100%</formula>
    </cfRule>
    <cfRule type="expression" dxfId="10" priority="2">
      <formula>$U$9&lt;50%</formula>
    </cfRule>
  </conditionalFormatting>
  <conditionalFormatting sqref="V9:V11">
    <cfRule type="expression" dxfId="9" priority="3">
      <formula>$V$9&lt;50%</formula>
    </cfRule>
    <cfRule type="expression" dxfId="8" priority="4">
      <formula>$V$9&gt;50%</formula>
    </cfRule>
  </conditionalFormatting>
  <dataValidations count="4">
    <dataValidation type="list" allowBlank="1" showErrorMessage="1" sqref="E19:E55" xr:uid="{00000000-0002-0000-1800-000000000000}">
      <formula1>$Z$19:$Z$30</formula1>
    </dataValidation>
    <dataValidation type="list" allowBlank="1" showErrorMessage="1" sqref="I14" xr:uid="{00000000-0002-0000-1800-000001000000}">
      <formula1>$Y$14:$Y$15</formula1>
    </dataValidation>
    <dataValidation type="list" allowBlank="1" showErrorMessage="1" sqref="J14" xr:uid="{00000000-0002-0000-1800-000002000000}">
      <formula1>$L$9</formula1>
    </dataValidation>
    <dataValidation type="list" allowBlank="1" showErrorMessage="1" sqref="Q15 G18 L18 Q18" xr:uid="{00000000-0002-0000-18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497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129369.54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/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72356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498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57013.539999999994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499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0.4407029660923274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500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57013.539999999986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72356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121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85</v>
      </c>
      <c r="H18" s="79" t="str">
        <f>IF(G18="USD $", "CAD $", "USD $")</f>
        <v>CAD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501</v>
      </c>
      <c r="C19" s="87" t="s">
        <v>114</v>
      </c>
      <c r="D19" s="88"/>
      <c r="E19" s="89">
        <v>500</v>
      </c>
      <c r="F19" s="90">
        <v>1</v>
      </c>
      <c r="G19" s="91">
        <v>30.82</v>
      </c>
      <c r="H19" s="91">
        <f t="shared" ref="H19:H49" si="0">ROUND(IF($G$18="USD $", G19*$F$16,G19*$E$16),2)</f>
        <v>44.69</v>
      </c>
      <c r="I19" s="92">
        <f t="shared" ref="I19:I49" si="1">ROUND(IF($I$18=$H$18,F19*H19,F19*G19),2)</f>
        <v>44.69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22.35</v>
      </c>
      <c r="M19" s="91">
        <f t="shared" ref="M19:M49" si="4">ROUND((K19*L19),2)</f>
        <v>22.35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22.34</v>
      </c>
      <c r="T19" s="96">
        <f t="shared" ref="T19:T49" si="7">ROUND(I19-M19,2)</f>
        <v>22.34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502</v>
      </c>
      <c r="C20" s="16" t="s">
        <v>503</v>
      </c>
      <c r="D20" s="88"/>
      <c r="E20" s="101">
        <v>500</v>
      </c>
      <c r="F20" s="102">
        <v>1</v>
      </c>
      <c r="G20" s="103">
        <v>113.01</v>
      </c>
      <c r="H20" s="104">
        <f t="shared" si="0"/>
        <v>163.86</v>
      </c>
      <c r="I20" s="105">
        <f t="shared" si="1"/>
        <v>163.86</v>
      </c>
      <c r="J20" s="106"/>
      <c r="K20" s="107">
        <f t="shared" si="2"/>
        <v>1</v>
      </c>
      <c r="L20" s="104">
        <f t="shared" si="3"/>
        <v>81.93</v>
      </c>
      <c r="M20" s="104">
        <f t="shared" si="4"/>
        <v>81.93</v>
      </c>
      <c r="N20" s="108"/>
      <c r="O20" s="95"/>
      <c r="P20" s="100"/>
      <c r="Q20" s="103"/>
      <c r="R20" s="109">
        <f t="shared" si="5"/>
        <v>0</v>
      </c>
      <c r="S20" s="110">
        <f t="shared" si="6"/>
        <v>81.93</v>
      </c>
      <c r="T20" s="110">
        <f t="shared" si="7"/>
        <v>81.93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504</v>
      </c>
      <c r="C21" s="113" t="s">
        <v>505</v>
      </c>
      <c r="D21" s="88"/>
      <c r="E21" s="89">
        <v>500</v>
      </c>
      <c r="F21" s="114">
        <v>1</v>
      </c>
      <c r="G21" s="96">
        <v>49.24</v>
      </c>
      <c r="H21" s="91">
        <f t="shared" si="0"/>
        <v>71.400000000000006</v>
      </c>
      <c r="I21" s="92">
        <f t="shared" si="1"/>
        <v>71.400000000000006</v>
      </c>
      <c r="J21" s="106"/>
      <c r="K21" s="90">
        <f t="shared" si="2"/>
        <v>1</v>
      </c>
      <c r="L21" s="91">
        <f t="shared" si="3"/>
        <v>35.700000000000003</v>
      </c>
      <c r="M21" s="91">
        <f t="shared" si="4"/>
        <v>35.700000000000003</v>
      </c>
      <c r="N21" s="115"/>
      <c r="O21" s="95"/>
      <c r="P21" s="116"/>
      <c r="Q21" s="96"/>
      <c r="R21" s="96">
        <f t="shared" si="5"/>
        <v>0</v>
      </c>
      <c r="S21" s="96">
        <f t="shared" si="6"/>
        <v>35.700000000000003</v>
      </c>
      <c r="T21" s="96">
        <f t="shared" si="7"/>
        <v>35.700000000000003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506</v>
      </c>
      <c r="C22" s="16" t="s">
        <v>507</v>
      </c>
      <c r="D22" s="88"/>
      <c r="E22" s="101">
        <v>1000</v>
      </c>
      <c r="F22" s="102">
        <v>1</v>
      </c>
      <c r="G22" s="103">
        <v>120.8</v>
      </c>
      <c r="H22" s="104">
        <f t="shared" si="0"/>
        <v>175.16</v>
      </c>
      <c r="I22" s="105">
        <f t="shared" si="1"/>
        <v>175.16</v>
      </c>
      <c r="J22" s="106"/>
      <c r="K22" s="107">
        <f t="shared" si="2"/>
        <v>1</v>
      </c>
      <c r="L22" s="104">
        <f t="shared" si="3"/>
        <v>87.58</v>
      </c>
      <c r="M22" s="104">
        <f t="shared" si="4"/>
        <v>87.58</v>
      </c>
      <c r="N22" s="108"/>
      <c r="O22" s="95"/>
      <c r="P22" s="100"/>
      <c r="Q22" s="103"/>
      <c r="R22" s="109">
        <f t="shared" si="5"/>
        <v>0</v>
      </c>
      <c r="S22" s="110">
        <f t="shared" si="6"/>
        <v>87.58</v>
      </c>
      <c r="T22" s="110">
        <f t="shared" si="7"/>
        <v>87.58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508</v>
      </c>
      <c r="C23" s="113" t="s">
        <v>509</v>
      </c>
      <c r="D23" s="88"/>
      <c r="E23" s="89">
        <v>2000</v>
      </c>
      <c r="F23" s="114">
        <v>1</v>
      </c>
      <c r="G23" s="96">
        <v>56.32</v>
      </c>
      <c r="H23" s="91">
        <f t="shared" si="0"/>
        <v>81.66</v>
      </c>
      <c r="I23" s="92">
        <f t="shared" si="1"/>
        <v>81.66</v>
      </c>
      <c r="J23" s="106"/>
      <c r="K23" s="90">
        <f t="shared" si="2"/>
        <v>1</v>
      </c>
      <c r="L23" s="91">
        <f t="shared" si="3"/>
        <v>53.08</v>
      </c>
      <c r="M23" s="91">
        <f t="shared" si="4"/>
        <v>53.08</v>
      </c>
      <c r="N23" s="115">
        <v>-0.15</v>
      </c>
      <c r="O23" s="95"/>
      <c r="P23" s="116"/>
      <c r="Q23" s="96"/>
      <c r="R23" s="96">
        <f t="shared" si="5"/>
        <v>0</v>
      </c>
      <c r="S23" s="96">
        <f t="shared" si="6"/>
        <v>28.58</v>
      </c>
      <c r="T23" s="96">
        <f t="shared" si="7"/>
        <v>28.58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510</v>
      </c>
      <c r="C24" s="16" t="s">
        <v>129</v>
      </c>
      <c r="D24" s="88"/>
      <c r="E24" s="101">
        <v>2000</v>
      </c>
      <c r="F24" s="102">
        <v>1</v>
      </c>
      <c r="G24" s="103">
        <v>110.7</v>
      </c>
      <c r="H24" s="104">
        <f t="shared" si="0"/>
        <v>160.52000000000001</v>
      </c>
      <c r="I24" s="105">
        <f t="shared" si="1"/>
        <v>160.52000000000001</v>
      </c>
      <c r="J24" s="106"/>
      <c r="K24" s="107">
        <f t="shared" si="2"/>
        <v>1</v>
      </c>
      <c r="L24" s="104">
        <f t="shared" si="3"/>
        <v>104.34</v>
      </c>
      <c r="M24" s="104">
        <f t="shared" si="4"/>
        <v>104.34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56.18</v>
      </c>
      <c r="T24" s="110">
        <f t="shared" si="7"/>
        <v>56.18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511</v>
      </c>
      <c r="C25" s="113" t="s">
        <v>132</v>
      </c>
      <c r="D25" s="88"/>
      <c r="E25" s="89">
        <v>2000</v>
      </c>
      <c r="F25" s="114">
        <v>1</v>
      </c>
      <c r="G25" s="96">
        <v>80.34</v>
      </c>
      <c r="H25" s="91">
        <f t="shared" si="0"/>
        <v>116.49</v>
      </c>
      <c r="I25" s="92">
        <f t="shared" si="1"/>
        <v>116.49</v>
      </c>
      <c r="J25" s="106"/>
      <c r="K25" s="90">
        <f t="shared" si="2"/>
        <v>1</v>
      </c>
      <c r="L25" s="91">
        <f t="shared" si="3"/>
        <v>75.72</v>
      </c>
      <c r="M25" s="91">
        <f t="shared" si="4"/>
        <v>75.72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40.770000000000003</v>
      </c>
      <c r="T25" s="96">
        <f t="shared" si="7"/>
        <v>40.770000000000003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512</v>
      </c>
      <c r="C26" s="16" t="s">
        <v>135</v>
      </c>
      <c r="D26" s="88"/>
      <c r="E26" s="101">
        <v>2000</v>
      </c>
      <c r="F26" s="102">
        <v>1</v>
      </c>
      <c r="G26" s="103">
        <v>19.23</v>
      </c>
      <c r="H26" s="104">
        <f t="shared" si="0"/>
        <v>27.88</v>
      </c>
      <c r="I26" s="105">
        <f t="shared" si="1"/>
        <v>27.88</v>
      </c>
      <c r="J26" s="106"/>
      <c r="K26" s="107">
        <f t="shared" si="2"/>
        <v>1</v>
      </c>
      <c r="L26" s="104">
        <f t="shared" si="3"/>
        <v>18.12</v>
      </c>
      <c r="M26" s="104">
        <f t="shared" si="4"/>
        <v>18.12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9.76</v>
      </c>
      <c r="T26" s="110">
        <f t="shared" si="7"/>
        <v>9.76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513</v>
      </c>
      <c r="C27" s="113" t="s">
        <v>135</v>
      </c>
      <c r="D27" s="88"/>
      <c r="E27" s="89">
        <v>2000</v>
      </c>
      <c r="F27" s="114">
        <v>1</v>
      </c>
      <c r="G27" s="96">
        <v>68.150000000000006</v>
      </c>
      <c r="H27" s="91">
        <f t="shared" si="0"/>
        <v>98.82</v>
      </c>
      <c r="I27" s="92">
        <f t="shared" si="1"/>
        <v>98.82</v>
      </c>
      <c r="J27" s="106"/>
      <c r="K27" s="90">
        <f t="shared" si="2"/>
        <v>1</v>
      </c>
      <c r="L27" s="91">
        <f t="shared" si="3"/>
        <v>64.23</v>
      </c>
      <c r="M27" s="91">
        <f t="shared" si="4"/>
        <v>64.23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34.590000000000003</v>
      </c>
      <c r="T27" s="96">
        <f t="shared" si="7"/>
        <v>34.590000000000003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514</v>
      </c>
      <c r="C28" s="16" t="s">
        <v>297</v>
      </c>
      <c r="D28" s="88"/>
      <c r="E28" s="101" t="s">
        <v>141</v>
      </c>
      <c r="F28" s="102">
        <v>1</v>
      </c>
      <c r="G28" s="103">
        <v>6431.54</v>
      </c>
      <c r="H28" s="104">
        <f t="shared" si="0"/>
        <v>9325.73</v>
      </c>
      <c r="I28" s="105">
        <f t="shared" si="1"/>
        <v>9325.73</v>
      </c>
      <c r="J28" s="106"/>
      <c r="K28" s="107">
        <f t="shared" si="2"/>
        <v>1</v>
      </c>
      <c r="L28" s="104">
        <f t="shared" si="3"/>
        <v>6061.72</v>
      </c>
      <c r="M28" s="104">
        <f t="shared" si="4"/>
        <v>6061.72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3264.01</v>
      </c>
      <c r="T28" s="110">
        <f t="shared" si="7"/>
        <v>3264.01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515</v>
      </c>
      <c r="C29" s="113" t="s">
        <v>516</v>
      </c>
      <c r="D29" s="88"/>
      <c r="E29" s="89" t="s">
        <v>141</v>
      </c>
      <c r="F29" s="114">
        <v>1</v>
      </c>
      <c r="G29" s="96">
        <v>3660.4</v>
      </c>
      <c r="H29" s="91">
        <f t="shared" si="0"/>
        <v>5307.58</v>
      </c>
      <c r="I29" s="92">
        <f t="shared" si="1"/>
        <v>5307.58</v>
      </c>
      <c r="J29" s="106"/>
      <c r="K29" s="90">
        <f t="shared" si="2"/>
        <v>1</v>
      </c>
      <c r="L29" s="91">
        <f t="shared" si="3"/>
        <v>2653.79</v>
      </c>
      <c r="M29" s="91">
        <f t="shared" si="4"/>
        <v>2653.79</v>
      </c>
      <c r="N29" s="115"/>
      <c r="O29" s="95"/>
      <c r="P29" s="116"/>
      <c r="Q29" s="96"/>
      <c r="R29" s="96">
        <f t="shared" si="5"/>
        <v>0</v>
      </c>
      <c r="S29" s="96">
        <f t="shared" si="6"/>
        <v>2653.79</v>
      </c>
      <c r="T29" s="96">
        <f t="shared" si="7"/>
        <v>2653.79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517</v>
      </c>
      <c r="C30" s="16" t="s">
        <v>241</v>
      </c>
      <c r="D30" s="88"/>
      <c r="E30" s="101" t="s">
        <v>141</v>
      </c>
      <c r="F30" s="102">
        <v>2</v>
      </c>
      <c r="G30" s="103">
        <v>222.28</v>
      </c>
      <c r="H30" s="104">
        <f t="shared" si="0"/>
        <v>322.31</v>
      </c>
      <c r="I30" s="105">
        <f t="shared" si="1"/>
        <v>644.62</v>
      </c>
      <c r="J30" s="106"/>
      <c r="K30" s="107">
        <f t="shared" si="2"/>
        <v>2</v>
      </c>
      <c r="L30" s="104">
        <f t="shared" si="3"/>
        <v>161.16</v>
      </c>
      <c r="M30" s="104">
        <f t="shared" si="4"/>
        <v>322.32</v>
      </c>
      <c r="N30" s="108"/>
      <c r="O30" s="95"/>
      <c r="P30" s="100"/>
      <c r="Q30" s="103"/>
      <c r="R30" s="109">
        <f t="shared" si="5"/>
        <v>0</v>
      </c>
      <c r="S30" s="110">
        <f t="shared" si="6"/>
        <v>161.15</v>
      </c>
      <c r="T30" s="110">
        <f t="shared" si="7"/>
        <v>322.3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 t="s">
        <v>518</v>
      </c>
      <c r="C31" s="113" t="s">
        <v>147</v>
      </c>
      <c r="D31" s="88"/>
      <c r="E31" s="89" t="s">
        <v>141</v>
      </c>
      <c r="F31" s="114">
        <v>1</v>
      </c>
      <c r="G31" s="96">
        <v>3583.3</v>
      </c>
      <c r="H31" s="91">
        <f t="shared" si="0"/>
        <v>5195.79</v>
      </c>
      <c r="I31" s="92">
        <f t="shared" si="1"/>
        <v>5195.79</v>
      </c>
      <c r="J31" s="106"/>
      <c r="K31" s="90">
        <f t="shared" si="2"/>
        <v>1</v>
      </c>
      <c r="L31" s="91">
        <f t="shared" si="3"/>
        <v>2597.9</v>
      </c>
      <c r="M31" s="91">
        <f t="shared" si="4"/>
        <v>2597.9</v>
      </c>
      <c r="N31" s="115"/>
      <c r="O31" s="95"/>
      <c r="P31" s="116"/>
      <c r="Q31" s="96"/>
      <c r="R31" s="96">
        <f t="shared" si="5"/>
        <v>0</v>
      </c>
      <c r="S31" s="96">
        <f t="shared" si="6"/>
        <v>2597.89</v>
      </c>
      <c r="T31" s="96">
        <f t="shared" si="7"/>
        <v>2597.89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519</v>
      </c>
      <c r="C32" s="16" t="s">
        <v>465</v>
      </c>
      <c r="D32" s="88"/>
      <c r="E32" s="101" t="s">
        <v>141</v>
      </c>
      <c r="F32" s="102">
        <v>6</v>
      </c>
      <c r="G32" s="103">
        <v>614.29999999999995</v>
      </c>
      <c r="H32" s="104">
        <f t="shared" si="0"/>
        <v>890.74</v>
      </c>
      <c r="I32" s="105">
        <f t="shared" si="1"/>
        <v>5344.44</v>
      </c>
      <c r="J32" s="106"/>
      <c r="K32" s="107">
        <f t="shared" si="2"/>
        <v>6</v>
      </c>
      <c r="L32" s="104">
        <f t="shared" si="3"/>
        <v>623.52</v>
      </c>
      <c r="M32" s="104">
        <f t="shared" si="4"/>
        <v>3741.12</v>
      </c>
      <c r="N32" s="108">
        <v>-0.2</v>
      </c>
      <c r="O32" s="95"/>
      <c r="P32" s="100"/>
      <c r="Q32" s="103"/>
      <c r="R32" s="109">
        <f t="shared" si="5"/>
        <v>0</v>
      </c>
      <c r="S32" s="110">
        <f t="shared" si="6"/>
        <v>267.22000000000003</v>
      </c>
      <c r="T32" s="110">
        <f t="shared" si="7"/>
        <v>1603.32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 t="s">
        <v>203</v>
      </c>
      <c r="C33" s="113" t="s">
        <v>520</v>
      </c>
      <c r="D33" s="88"/>
      <c r="E33" s="89">
        <v>4000</v>
      </c>
      <c r="F33" s="114">
        <v>1</v>
      </c>
      <c r="G33" s="96">
        <v>64858.7</v>
      </c>
      <c r="H33" s="91">
        <f t="shared" si="0"/>
        <v>94045.119999999995</v>
      </c>
      <c r="I33" s="92">
        <f t="shared" si="1"/>
        <v>94045.119999999995</v>
      </c>
      <c r="J33" s="106"/>
      <c r="K33" s="90">
        <f t="shared" si="2"/>
        <v>1</v>
      </c>
      <c r="L33" s="91">
        <f t="shared" si="3"/>
        <v>51724.82</v>
      </c>
      <c r="M33" s="91">
        <f t="shared" si="4"/>
        <v>51724.82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42320.3</v>
      </c>
      <c r="T33" s="96">
        <f t="shared" si="7"/>
        <v>42320.3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/>
      <c r="C34" s="16" t="s">
        <v>521</v>
      </c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5.75" customHeight="1">
      <c r="B35" s="86" t="s">
        <v>522</v>
      </c>
      <c r="C35" s="113" t="s">
        <v>277</v>
      </c>
      <c r="D35" s="88"/>
      <c r="E35" s="89" t="s">
        <v>141</v>
      </c>
      <c r="F35" s="114">
        <v>3</v>
      </c>
      <c r="G35" s="96">
        <v>1448.87</v>
      </c>
      <c r="H35" s="91">
        <f t="shared" si="0"/>
        <v>2100.86</v>
      </c>
      <c r="I35" s="92">
        <f t="shared" si="1"/>
        <v>6302.58</v>
      </c>
      <c r="J35" s="106"/>
      <c r="K35" s="90">
        <f t="shared" si="2"/>
        <v>3</v>
      </c>
      <c r="L35" s="91">
        <f t="shared" si="3"/>
        <v>1155.47</v>
      </c>
      <c r="M35" s="91">
        <f t="shared" si="4"/>
        <v>3466.41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945.39</v>
      </c>
      <c r="T35" s="96">
        <f t="shared" si="7"/>
        <v>2836.17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523</v>
      </c>
      <c r="C36" s="16" t="s">
        <v>174</v>
      </c>
      <c r="D36" s="88"/>
      <c r="E36" s="101" t="s">
        <v>141</v>
      </c>
      <c r="F36" s="102">
        <v>3</v>
      </c>
      <c r="G36" s="103">
        <v>8.07</v>
      </c>
      <c r="H36" s="104">
        <f t="shared" si="0"/>
        <v>11.7</v>
      </c>
      <c r="I36" s="105">
        <f t="shared" si="1"/>
        <v>35.1</v>
      </c>
      <c r="J36" s="106"/>
      <c r="K36" s="107">
        <f t="shared" si="2"/>
        <v>3</v>
      </c>
      <c r="L36" s="104">
        <f t="shared" si="3"/>
        <v>6.44</v>
      </c>
      <c r="M36" s="104">
        <f t="shared" si="4"/>
        <v>19.32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5.26</v>
      </c>
      <c r="T36" s="110">
        <f t="shared" si="7"/>
        <v>15.78</v>
      </c>
      <c r="U36" s="111">
        <f t="shared" si="8"/>
        <v>0</v>
      </c>
      <c r="V36" s="111">
        <f t="shared" si="9"/>
        <v>1</v>
      </c>
      <c r="W36" s="112"/>
    </row>
    <row r="37" spans="2:23" ht="15.75" customHeight="1">
      <c r="B37" s="86" t="s">
        <v>524</v>
      </c>
      <c r="C37" s="113" t="s">
        <v>172</v>
      </c>
      <c r="D37" s="88"/>
      <c r="E37" s="89" t="s">
        <v>141</v>
      </c>
      <c r="F37" s="114">
        <v>3</v>
      </c>
      <c r="G37" s="96">
        <v>153.94999999999999</v>
      </c>
      <c r="H37" s="91">
        <f t="shared" si="0"/>
        <v>223.23</v>
      </c>
      <c r="I37" s="92">
        <f t="shared" si="1"/>
        <v>669.69</v>
      </c>
      <c r="J37" s="106"/>
      <c r="K37" s="90">
        <f t="shared" si="2"/>
        <v>3</v>
      </c>
      <c r="L37" s="91">
        <f t="shared" si="3"/>
        <v>122.78</v>
      </c>
      <c r="M37" s="91">
        <f t="shared" si="4"/>
        <v>368.34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100.45</v>
      </c>
      <c r="T37" s="96">
        <f t="shared" si="7"/>
        <v>301.35000000000002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525</v>
      </c>
      <c r="C38" s="16" t="s">
        <v>167</v>
      </c>
      <c r="D38" s="88"/>
      <c r="E38" s="101" t="s">
        <v>141</v>
      </c>
      <c r="F38" s="102">
        <v>3</v>
      </c>
      <c r="G38" s="103">
        <v>5.69</v>
      </c>
      <c r="H38" s="104">
        <f t="shared" si="0"/>
        <v>8.25</v>
      </c>
      <c r="I38" s="105">
        <f t="shared" si="1"/>
        <v>24.75</v>
      </c>
      <c r="J38" s="106"/>
      <c r="K38" s="107">
        <f t="shared" si="2"/>
        <v>3</v>
      </c>
      <c r="L38" s="104">
        <f t="shared" si="3"/>
        <v>4.54</v>
      </c>
      <c r="M38" s="104">
        <f t="shared" si="4"/>
        <v>13.62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3.71</v>
      </c>
      <c r="T38" s="110">
        <f t="shared" si="7"/>
        <v>11.13</v>
      </c>
      <c r="U38" s="111">
        <f t="shared" si="8"/>
        <v>0</v>
      </c>
      <c r="V38" s="111">
        <f t="shared" si="9"/>
        <v>1</v>
      </c>
      <c r="W38" s="112"/>
    </row>
    <row r="39" spans="2:23" ht="15.75" customHeight="1">
      <c r="B39" s="86" t="s">
        <v>526</v>
      </c>
      <c r="C39" s="113" t="s">
        <v>270</v>
      </c>
      <c r="D39" s="88"/>
      <c r="E39" s="89" t="s">
        <v>141</v>
      </c>
      <c r="F39" s="114">
        <v>2</v>
      </c>
      <c r="G39" s="96">
        <v>247.05</v>
      </c>
      <c r="H39" s="91">
        <f t="shared" si="0"/>
        <v>358.22</v>
      </c>
      <c r="I39" s="92">
        <f t="shared" si="1"/>
        <v>716.44</v>
      </c>
      <c r="J39" s="106"/>
      <c r="K39" s="90">
        <f t="shared" si="2"/>
        <v>2</v>
      </c>
      <c r="L39" s="91">
        <f t="shared" si="3"/>
        <v>197.02</v>
      </c>
      <c r="M39" s="91">
        <f t="shared" si="4"/>
        <v>394.04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161.19999999999999</v>
      </c>
      <c r="T39" s="96">
        <f t="shared" si="7"/>
        <v>322.39999999999998</v>
      </c>
      <c r="U39" s="97">
        <f t="shared" si="8"/>
        <v>0</v>
      </c>
      <c r="V39" s="97">
        <f t="shared" si="9"/>
        <v>1</v>
      </c>
      <c r="W39" s="112"/>
    </row>
    <row r="40" spans="2:23" ht="15.75" customHeight="1">
      <c r="B40" s="100" t="s">
        <v>527</v>
      </c>
      <c r="C40" s="16" t="s">
        <v>528</v>
      </c>
      <c r="D40" s="88"/>
      <c r="E40" s="101" t="s">
        <v>141</v>
      </c>
      <c r="F40" s="102">
        <v>1</v>
      </c>
      <c r="G40" s="103">
        <v>137.57</v>
      </c>
      <c r="H40" s="104">
        <f t="shared" si="0"/>
        <v>199.48</v>
      </c>
      <c r="I40" s="105">
        <f t="shared" si="1"/>
        <v>199.48</v>
      </c>
      <c r="J40" s="106"/>
      <c r="K40" s="107">
        <f t="shared" si="2"/>
        <v>1</v>
      </c>
      <c r="L40" s="104">
        <f t="shared" si="3"/>
        <v>109.71</v>
      </c>
      <c r="M40" s="104">
        <f t="shared" si="4"/>
        <v>109.71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89.77</v>
      </c>
      <c r="T40" s="110">
        <f t="shared" si="7"/>
        <v>89.77</v>
      </c>
      <c r="U40" s="111">
        <f t="shared" si="8"/>
        <v>0</v>
      </c>
      <c r="V40" s="111">
        <f t="shared" si="9"/>
        <v>1</v>
      </c>
      <c r="W40" s="112"/>
    </row>
    <row r="41" spans="2:23" ht="15.75" customHeight="1">
      <c r="B41" s="86" t="s">
        <v>529</v>
      </c>
      <c r="C41" s="113" t="s">
        <v>530</v>
      </c>
      <c r="D41" s="88"/>
      <c r="E41" s="89" t="s">
        <v>141</v>
      </c>
      <c r="F41" s="114">
        <v>1</v>
      </c>
      <c r="G41" s="96">
        <v>137.53</v>
      </c>
      <c r="H41" s="91">
        <f t="shared" si="0"/>
        <v>199.42</v>
      </c>
      <c r="I41" s="92">
        <f t="shared" si="1"/>
        <v>199.42</v>
      </c>
      <c r="J41" s="106"/>
      <c r="K41" s="90">
        <f t="shared" si="2"/>
        <v>1</v>
      </c>
      <c r="L41" s="91">
        <f t="shared" si="3"/>
        <v>109.68</v>
      </c>
      <c r="M41" s="91">
        <f t="shared" si="4"/>
        <v>109.68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89.74</v>
      </c>
      <c r="T41" s="96">
        <f t="shared" si="7"/>
        <v>89.74</v>
      </c>
      <c r="U41" s="97">
        <f t="shared" si="8"/>
        <v>0</v>
      </c>
      <c r="V41" s="97">
        <f t="shared" si="9"/>
        <v>1</v>
      </c>
      <c r="W41" s="112"/>
    </row>
    <row r="42" spans="2:23" ht="15.75" customHeight="1">
      <c r="B42" s="100" t="s">
        <v>531</v>
      </c>
      <c r="C42" s="16" t="s">
        <v>532</v>
      </c>
      <c r="D42" s="88"/>
      <c r="E42" s="101" t="s">
        <v>141</v>
      </c>
      <c r="F42" s="102">
        <v>28</v>
      </c>
      <c r="G42" s="103">
        <v>5.79</v>
      </c>
      <c r="H42" s="104">
        <f t="shared" si="0"/>
        <v>8.4</v>
      </c>
      <c r="I42" s="105">
        <f t="shared" si="1"/>
        <v>235.2</v>
      </c>
      <c r="J42" s="106"/>
      <c r="K42" s="107">
        <f t="shared" si="2"/>
        <v>28</v>
      </c>
      <c r="L42" s="104">
        <f t="shared" si="3"/>
        <v>4.62</v>
      </c>
      <c r="M42" s="104">
        <f t="shared" si="4"/>
        <v>129.36000000000001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3.78</v>
      </c>
      <c r="T42" s="110">
        <f t="shared" si="7"/>
        <v>105.84</v>
      </c>
      <c r="U42" s="111">
        <f t="shared" si="8"/>
        <v>0</v>
      </c>
      <c r="V42" s="111">
        <f t="shared" si="9"/>
        <v>1</v>
      </c>
      <c r="W42" s="112"/>
    </row>
    <row r="43" spans="2:23" ht="15.75" customHeight="1">
      <c r="B43" s="86" t="s">
        <v>533</v>
      </c>
      <c r="C43" s="113" t="s">
        <v>274</v>
      </c>
      <c r="D43" s="88"/>
      <c r="E43" s="89" t="s">
        <v>141</v>
      </c>
      <c r="F43" s="114">
        <v>28</v>
      </c>
      <c r="G43" s="96">
        <v>1.5</v>
      </c>
      <c r="H43" s="91">
        <f t="shared" si="0"/>
        <v>2.1800000000000002</v>
      </c>
      <c r="I43" s="92">
        <f t="shared" si="1"/>
        <v>61.04</v>
      </c>
      <c r="J43" s="106"/>
      <c r="K43" s="90">
        <f t="shared" si="2"/>
        <v>28</v>
      </c>
      <c r="L43" s="91">
        <f t="shared" si="3"/>
        <v>1.2</v>
      </c>
      <c r="M43" s="91">
        <f t="shared" si="4"/>
        <v>33.6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0.98</v>
      </c>
      <c r="T43" s="96">
        <f t="shared" si="7"/>
        <v>27.44</v>
      </c>
      <c r="U43" s="97">
        <f t="shared" si="8"/>
        <v>0</v>
      </c>
      <c r="V43" s="97">
        <f t="shared" si="9"/>
        <v>1</v>
      </c>
      <c r="W43" s="112"/>
    </row>
    <row r="44" spans="2:23" ht="15.75" customHeight="1">
      <c r="B44" s="100" t="s">
        <v>534</v>
      </c>
      <c r="C44" s="16" t="s">
        <v>272</v>
      </c>
      <c r="D44" s="88"/>
      <c r="E44" s="101" t="s">
        <v>141</v>
      </c>
      <c r="F44" s="102">
        <v>28</v>
      </c>
      <c r="G44" s="103">
        <v>3.01</v>
      </c>
      <c r="H44" s="104">
        <f t="shared" si="0"/>
        <v>4.3600000000000003</v>
      </c>
      <c r="I44" s="105">
        <f t="shared" si="1"/>
        <v>122.08</v>
      </c>
      <c r="J44" s="106"/>
      <c r="K44" s="107">
        <f t="shared" si="2"/>
        <v>28</v>
      </c>
      <c r="L44" s="104">
        <f t="shared" si="3"/>
        <v>2.4</v>
      </c>
      <c r="M44" s="104">
        <f t="shared" si="4"/>
        <v>67.2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1.96</v>
      </c>
      <c r="T44" s="110">
        <f t="shared" si="7"/>
        <v>54.88</v>
      </c>
      <c r="U44" s="111">
        <f t="shared" si="8"/>
        <v>0</v>
      </c>
      <c r="V44" s="111">
        <f t="shared" si="9"/>
        <v>1</v>
      </c>
      <c r="W44" s="112"/>
    </row>
    <row r="45" spans="2:23" ht="15.7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5.7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5.7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121</v>
      </c>
      <c r="G50" s="123">
        <f t="shared" si="10"/>
        <v>82168.160000000003</v>
      </c>
      <c r="H50" s="124">
        <f t="shared" si="10"/>
        <v>119143.84999999998</v>
      </c>
      <c r="I50" s="125">
        <f t="shared" si="10"/>
        <v>129369.54</v>
      </c>
      <c r="J50" s="126"/>
      <c r="K50" s="127">
        <f t="shared" ref="K50:M50" si="11">SUM(K19:K49)</f>
        <v>121</v>
      </c>
      <c r="L50" s="124">
        <f t="shared" si="11"/>
        <v>66079.819999999992</v>
      </c>
      <c r="M50" s="125">
        <f t="shared" si="11"/>
        <v>72356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53064.029999999992</v>
      </c>
      <c r="T50" s="125">
        <f t="shared" si="12"/>
        <v>57013.539999999986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7" priority="1" stopIfTrue="1">
      <formula>$U$9&gt;100%</formula>
    </cfRule>
    <cfRule type="expression" dxfId="6" priority="2">
      <formula>$U$9&lt;50%</formula>
    </cfRule>
  </conditionalFormatting>
  <conditionalFormatting sqref="V9:V11">
    <cfRule type="expression" dxfId="5" priority="3">
      <formula>$V$9&lt;50%</formula>
    </cfRule>
    <cfRule type="expression" dxfId="4" priority="4">
      <formula>$V$9&gt;50%</formula>
    </cfRule>
  </conditionalFormatting>
  <dataValidations count="4">
    <dataValidation type="list" allowBlank="1" showErrorMessage="1" sqref="E19:E49" xr:uid="{00000000-0002-0000-1900-000000000000}">
      <formula1>$Z$19:$Z$30</formula1>
    </dataValidation>
    <dataValidation type="list" allowBlank="1" showErrorMessage="1" sqref="I14" xr:uid="{00000000-0002-0000-1900-000001000000}">
      <formula1>$Y$14:$Y$15</formula1>
    </dataValidation>
    <dataValidation type="list" allowBlank="1" showErrorMessage="1" sqref="J14" xr:uid="{00000000-0002-0000-1900-000002000000}">
      <formula1>$L$9</formula1>
    </dataValidation>
    <dataValidation type="list" allowBlank="1" showErrorMessage="1" sqref="Q15 G18 L18 Q18" xr:uid="{00000000-0002-0000-19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535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266425.84000000003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/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140150.65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536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126275.19000000003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537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0.47395999577218195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538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126275.19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140150.65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539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27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85</v>
      </c>
      <c r="H18" s="79" t="str">
        <f>IF(G18="USD $", "CAD $", "USD $")</f>
        <v>CAD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>
      <c r="B19" s="86" t="s">
        <v>540</v>
      </c>
      <c r="C19" s="87" t="s">
        <v>114</v>
      </c>
      <c r="D19" s="88"/>
      <c r="E19" s="89">
        <v>500</v>
      </c>
      <c r="F19" s="90">
        <v>1</v>
      </c>
      <c r="G19" s="91">
        <v>34.909999999999997</v>
      </c>
      <c r="H19" s="91">
        <f t="shared" ref="H19:H49" si="0">ROUND(IF($G$18="USD $", G19*$F$16,G19*$E$16),2)</f>
        <v>50.62</v>
      </c>
      <c r="I19" s="92">
        <f t="shared" ref="I19:I49" si="1">ROUND(IF($I$18=$H$18,F19*H19,F19*G19),2)</f>
        <v>50.62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25.31</v>
      </c>
      <c r="M19" s="91">
        <f t="shared" ref="M19:M49" si="4">ROUND((K19*L19),2)</f>
        <v>25.31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25.31</v>
      </c>
      <c r="T19" s="96">
        <f t="shared" ref="T19:T49" si="7">ROUND(I19-M19,2)</f>
        <v>25.31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541</v>
      </c>
      <c r="C20" s="16" t="s">
        <v>542</v>
      </c>
      <c r="D20" s="88"/>
      <c r="E20" s="101">
        <v>500</v>
      </c>
      <c r="F20" s="102">
        <v>1</v>
      </c>
      <c r="G20" s="103">
        <v>19.059999999999999</v>
      </c>
      <c r="H20" s="104">
        <f t="shared" si="0"/>
        <v>27.64</v>
      </c>
      <c r="I20" s="105">
        <f t="shared" si="1"/>
        <v>27.64</v>
      </c>
      <c r="J20" s="106"/>
      <c r="K20" s="107">
        <f t="shared" si="2"/>
        <v>1</v>
      </c>
      <c r="L20" s="104">
        <f t="shared" si="3"/>
        <v>13.82</v>
      </c>
      <c r="M20" s="104">
        <f t="shared" si="4"/>
        <v>13.82</v>
      </c>
      <c r="N20" s="108"/>
      <c r="O20" s="95"/>
      <c r="P20" s="100"/>
      <c r="Q20" s="103"/>
      <c r="R20" s="109">
        <f t="shared" si="5"/>
        <v>0</v>
      </c>
      <c r="S20" s="110">
        <f t="shared" si="6"/>
        <v>13.82</v>
      </c>
      <c r="T20" s="110">
        <f t="shared" si="7"/>
        <v>13.82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>
      <c r="B21" s="86" t="s">
        <v>543</v>
      </c>
      <c r="C21" s="113" t="s">
        <v>544</v>
      </c>
      <c r="D21" s="88"/>
      <c r="E21" s="89">
        <v>500</v>
      </c>
      <c r="F21" s="114">
        <v>1</v>
      </c>
      <c r="G21" s="96">
        <v>30.37</v>
      </c>
      <c r="H21" s="91">
        <f t="shared" si="0"/>
        <v>44.04</v>
      </c>
      <c r="I21" s="92">
        <f t="shared" si="1"/>
        <v>44.04</v>
      </c>
      <c r="J21" s="106"/>
      <c r="K21" s="90">
        <f t="shared" si="2"/>
        <v>1</v>
      </c>
      <c r="L21" s="91">
        <f t="shared" si="3"/>
        <v>22.02</v>
      </c>
      <c r="M21" s="91">
        <f t="shared" si="4"/>
        <v>22.02</v>
      </c>
      <c r="N21" s="115"/>
      <c r="O21" s="95"/>
      <c r="P21" s="116"/>
      <c r="Q21" s="96"/>
      <c r="R21" s="96">
        <f t="shared" si="5"/>
        <v>0</v>
      </c>
      <c r="S21" s="96">
        <f t="shared" si="6"/>
        <v>22.02</v>
      </c>
      <c r="T21" s="96">
        <f t="shared" si="7"/>
        <v>22.02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5.75" customHeight="1">
      <c r="B22" s="100" t="s">
        <v>545</v>
      </c>
      <c r="C22" s="16" t="s">
        <v>546</v>
      </c>
      <c r="D22" s="88"/>
      <c r="E22" s="101">
        <v>1000</v>
      </c>
      <c r="F22" s="102">
        <v>1</v>
      </c>
      <c r="G22" s="103">
        <v>211.2</v>
      </c>
      <c r="H22" s="104">
        <f t="shared" si="0"/>
        <v>306.24</v>
      </c>
      <c r="I22" s="105">
        <f t="shared" si="1"/>
        <v>306.24</v>
      </c>
      <c r="J22" s="106"/>
      <c r="K22" s="107">
        <f t="shared" si="2"/>
        <v>1</v>
      </c>
      <c r="L22" s="104">
        <f t="shared" si="3"/>
        <v>153.12</v>
      </c>
      <c r="M22" s="104">
        <f t="shared" si="4"/>
        <v>153.12</v>
      </c>
      <c r="N22" s="108"/>
      <c r="O22" s="95"/>
      <c r="P22" s="100"/>
      <c r="Q22" s="103"/>
      <c r="R22" s="109">
        <f t="shared" si="5"/>
        <v>0</v>
      </c>
      <c r="S22" s="110">
        <f t="shared" si="6"/>
        <v>153.12</v>
      </c>
      <c r="T22" s="110">
        <f t="shared" si="7"/>
        <v>153.12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5.75" customHeight="1">
      <c r="B23" s="86" t="s">
        <v>547</v>
      </c>
      <c r="C23" s="113" t="s">
        <v>125</v>
      </c>
      <c r="D23" s="88"/>
      <c r="E23" s="89">
        <v>1000</v>
      </c>
      <c r="F23" s="114">
        <v>1</v>
      </c>
      <c r="G23" s="96">
        <v>19.91</v>
      </c>
      <c r="H23" s="91">
        <f t="shared" si="0"/>
        <v>28.87</v>
      </c>
      <c r="I23" s="92">
        <f t="shared" si="1"/>
        <v>28.87</v>
      </c>
      <c r="J23" s="106"/>
      <c r="K23" s="90">
        <f t="shared" si="2"/>
        <v>1</v>
      </c>
      <c r="L23" s="91">
        <f t="shared" si="3"/>
        <v>14.44</v>
      </c>
      <c r="M23" s="91">
        <f t="shared" si="4"/>
        <v>14.44</v>
      </c>
      <c r="N23" s="115"/>
      <c r="O23" s="95"/>
      <c r="P23" s="116"/>
      <c r="Q23" s="96"/>
      <c r="R23" s="96">
        <f t="shared" si="5"/>
        <v>0</v>
      </c>
      <c r="S23" s="96">
        <f t="shared" si="6"/>
        <v>14.43</v>
      </c>
      <c r="T23" s="96">
        <f t="shared" si="7"/>
        <v>14.43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548</v>
      </c>
      <c r="C24" s="16" t="s">
        <v>549</v>
      </c>
      <c r="D24" s="88"/>
      <c r="E24" s="101">
        <v>1000</v>
      </c>
      <c r="F24" s="102">
        <v>2</v>
      </c>
      <c r="G24" s="103">
        <v>151.16999999999999</v>
      </c>
      <c r="H24" s="104">
        <f t="shared" si="0"/>
        <v>219.2</v>
      </c>
      <c r="I24" s="105">
        <f t="shared" si="1"/>
        <v>438.4</v>
      </c>
      <c r="J24" s="106"/>
      <c r="K24" s="107">
        <f t="shared" si="2"/>
        <v>2</v>
      </c>
      <c r="L24" s="104">
        <f t="shared" si="3"/>
        <v>109.6</v>
      </c>
      <c r="M24" s="104">
        <f t="shared" si="4"/>
        <v>219.2</v>
      </c>
      <c r="N24" s="108"/>
      <c r="O24" s="95"/>
      <c r="P24" s="100"/>
      <c r="Q24" s="103"/>
      <c r="R24" s="109">
        <f t="shared" si="5"/>
        <v>0</v>
      </c>
      <c r="S24" s="110">
        <f t="shared" si="6"/>
        <v>109.6</v>
      </c>
      <c r="T24" s="110">
        <f t="shared" si="7"/>
        <v>219.2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5.75" customHeight="1">
      <c r="B25" s="86" t="s">
        <v>550</v>
      </c>
      <c r="C25" s="113" t="s">
        <v>125</v>
      </c>
      <c r="D25" s="88"/>
      <c r="E25" s="89">
        <v>1000</v>
      </c>
      <c r="F25" s="114">
        <v>1</v>
      </c>
      <c r="G25" s="96">
        <v>200.64</v>
      </c>
      <c r="H25" s="91">
        <f t="shared" si="0"/>
        <v>290.93</v>
      </c>
      <c r="I25" s="92">
        <f t="shared" si="1"/>
        <v>290.93</v>
      </c>
      <c r="J25" s="106"/>
      <c r="K25" s="90">
        <f t="shared" si="2"/>
        <v>1</v>
      </c>
      <c r="L25" s="91">
        <f t="shared" si="3"/>
        <v>145.47</v>
      </c>
      <c r="M25" s="91">
        <f t="shared" si="4"/>
        <v>145.47</v>
      </c>
      <c r="N25" s="115"/>
      <c r="O25" s="95"/>
      <c r="P25" s="116"/>
      <c r="Q25" s="96"/>
      <c r="R25" s="96">
        <f t="shared" si="5"/>
        <v>0</v>
      </c>
      <c r="S25" s="96">
        <f t="shared" si="6"/>
        <v>145.46</v>
      </c>
      <c r="T25" s="96">
        <f t="shared" si="7"/>
        <v>145.46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5.75" customHeight="1">
      <c r="B26" s="100" t="s">
        <v>551</v>
      </c>
      <c r="C26" s="16" t="s">
        <v>129</v>
      </c>
      <c r="D26" s="88"/>
      <c r="E26" s="101">
        <v>2000</v>
      </c>
      <c r="F26" s="102">
        <v>1</v>
      </c>
      <c r="G26" s="103">
        <v>121.53</v>
      </c>
      <c r="H26" s="104">
        <f t="shared" si="0"/>
        <v>176.22</v>
      </c>
      <c r="I26" s="105">
        <f t="shared" si="1"/>
        <v>176.22</v>
      </c>
      <c r="J26" s="106"/>
      <c r="K26" s="107">
        <f t="shared" si="2"/>
        <v>1</v>
      </c>
      <c r="L26" s="104">
        <f t="shared" si="3"/>
        <v>114.54</v>
      </c>
      <c r="M26" s="104">
        <f t="shared" si="4"/>
        <v>114.54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61.68</v>
      </c>
      <c r="T26" s="110">
        <f t="shared" si="7"/>
        <v>61.68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5.75" customHeight="1">
      <c r="B27" s="86" t="s">
        <v>552</v>
      </c>
      <c r="C27" s="113" t="s">
        <v>132</v>
      </c>
      <c r="D27" s="88"/>
      <c r="E27" s="89">
        <v>2000</v>
      </c>
      <c r="F27" s="114">
        <v>1</v>
      </c>
      <c r="G27" s="96">
        <v>121.23</v>
      </c>
      <c r="H27" s="91">
        <f t="shared" si="0"/>
        <v>175.78</v>
      </c>
      <c r="I27" s="92">
        <f t="shared" si="1"/>
        <v>175.78</v>
      </c>
      <c r="J27" s="106"/>
      <c r="K27" s="90">
        <f t="shared" si="2"/>
        <v>1</v>
      </c>
      <c r="L27" s="91">
        <f t="shared" si="3"/>
        <v>114.26</v>
      </c>
      <c r="M27" s="91">
        <f t="shared" si="4"/>
        <v>114.26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61.52</v>
      </c>
      <c r="T27" s="96">
        <f t="shared" si="7"/>
        <v>61.52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5.75" customHeight="1">
      <c r="B28" s="100" t="s">
        <v>553</v>
      </c>
      <c r="C28" s="16" t="s">
        <v>135</v>
      </c>
      <c r="D28" s="88"/>
      <c r="E28" s="101">
        <v>2000</v>
      </c>
      <c r="F28" s="102">
        <v>1</v>
      </c>
      <c r="G28" s="103">
        <v>117.74</v>
      </c>
      <c r="H28" s="104">
        <f t="shared" si="0"/>
        <v>170.72</v>
      </c>
      <c r="I28" s="105">
        <f t="shared" si="1"/>
        <v>170.72</v>
      </c>
      <c r="J28" s="106"/>
      <c r="K28" s="107">
        <f t="shared" si="2"/>
        <v>1</v>
      </c>
      <c r="L28" s="104">
        <f t="shared" si="3"/>
        <v>110.97</v>
      </c>
      <c r="M28" s="104">
        <f t="shared" si="4"/>
        <v>110.97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59.75</v>
      </c>
      <c r="T28" s="110">
        <f t="shared" si="7"/>
        <v>59.75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5.75" customHeight="1">
      <c r="B29" s="86" t="s">
        <v>554</v>
      </c>
      <c r="C29" s="113" t="s">
        <v>555</v>
      </c>
      <c r="D29" s="88"/>
      <c r="E29" s="89" t="s">
        <v>141</v>
      </c>
      <c r="F29" s="114">
        <v>1</v>
      </c>
      <c r="G29" s="96">
        <v>5112.3100000000004</v>
      </c>
      <c r="H29" s="91">
        <f t="shared" si="0"/>
        <v>7412.85</v>
      </c>
      <c r="I29" s="92">
        <f t="shared" si="1"/>
        <v>7412.85</v>
      </c>
      <c r="J29" s="106"/>
      <c r="K29" s="90">
        <f t="shared" si="2"/>
        <v>1</v>
      </c>
      <c r="L29" s="91">
        <f t="shared" si="3"/>
        <v>3706.43</v>
      </c>
      <c r="M29" s="91">
        <f t="shared" si="4"/>
        <v>3706.43</v>
      </c>
      <c r="N29" s="115"/>
      <c r="O29" s="95"/>
      <c r="P29" s="116"/>
      <c r="Q29" s="96"/>
      <c r="R29" s="96">
        <f t="shared" si="5"/>
        <v>0</v>
      </c>
      <c r="S29" s="96">
        <f t="shared" si="6"/>
        <v>3706.42</v>
      </c>
      <c r="T29" s="96">
        <f t="shared" si="7"/>
        <v>3706.42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5.75" customHeight="1">
      <c r="B30" s="100" t="s">
        <v>517</v>
      </c>
      <c r="C30" s="16" t="s">
        <v>556</v>
      </c>
      <c r="D30" s="88"/>
      <c r="E30" s="101" t="s">
        <v>141</v>
      </c>
      <c r="F30" s="102">
        <v>2</v>
      </c>
      <c r="G30" s="103">
        <v>222.28</v>
      </c>
      <c r="H30" s="104">
        <f t="shared" si="0"/>
        <v>322.31</v>
      </c>
      <c r="I30" s="105">
        <f t="shared" si="1"/>
        <v>644.62</v>
      </c>
      <c r="J30" s="106"/>
      <c r="K30" s="107">
        <f t="shared" si="2"/>
        <v>2</v>
      </c>
      <c r="L30" s="104">
        <f t="shared" si="3"/>
        <v>161.16</v>
      </c>
      <c r="M30" s="104">
        <f t="shared" si="4"/>
        <v>322.32</v>
      </c>
      <c r="N30" s="108"/>
      <c r="O30" s="95"/>
      <c r="P30" s="100"/>
      <c r="Q30" s="103"/>
      <c r="R30" s="109">
        <f t="shared" si="5"/>
        <v>0</v>
      </c>
      <c r="S30" s="110">
        <f t="shared" si="6"/>
        <v>161.15</v>
      </c>
      <c r="T30" s="110">
        <f t="shared" si="7"/>
        <v>322.3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5.75" customHeight="1">
      <c r="B31" s="86" t="s">
        <v>557</v>
      </c>
      <c r="C31" s="113" t="s">
        <v>147</v>
      </c>
      <c r="D31" s="88"/>
      <c r="E31" s="89" t="s">
        <v>141</v>
      </c>
      <c r="F31" s="114">
        <v>1</v>
      </c>
      <c r="G31" s="96">
        <v>5303.48</v>
      </c>
      <c r="H31" s="91">
        <f t="shared" si="0"/>
        <v>7690.05</v>
      </c>
      <c r="I31" s="92">
        <f t="shared" si="1"/>
        <v>7690.05</v>
      </c>
      <c r="J31" s="106"/>
      <c r="K31" s="90">
        <f t="shared" si="2"/>
        <v>1</v>
      </c>
      <c r="L31" s="91">
        <f t="shared" si="3"/>
        <v>3845.03</v>
      </c>
      <c r="M31" s="91">
        <f t="shared" si="4"/>
        <v>3845.03</v>
      </c>
      <c r="N31" s="115"/>
      <c r="O31" s="95"/>
      <c r="P31" s="116"/>
      <c r="Q31" s="96"/>
      <c r="R31" s="96">
        <f t="shared" si="5"/>
        <v>0</v>
      </c>
      <c r="S31" s="96">
        <f t="shared" si="6"/>
        <v>3845.02</v>
      </c>
      <c r="T31" s="96">
        <f t="shared" si="7"/>
        <v>3845.02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558</v>
      </c>
      <c r="C32" s="16" t="s">
        <v>410</v>
      </c>
      <c r="D32" s="88"/>
      <c r="E32" s="101" t="s">
        <v>141</v>
      </c>
      <c r="F32" s="102">
        <v>6</v>
      </c>
      <c r="G32" s="103">
        <v>3942.11</v>
      </c>
      <c r="H32" s="104">
        <f t="shared" si="0"/>
        <v>5716.06</v>
      </c>
      <c r="I32" s="105">
        <f t="shared" si="1"/>
        <v>34296.36</v>
      </c>
      <c r="J32" s="106"/>
      <c r="K32" s="107">
        <f t="shared" si="2"/>
        <v>6</v>
      </c>
      <c r="L32" s="104">
        <f t="shared" si="3"/>
        <v>4001.24</v>
      </c>
      <c r="M32" s="104">
        <f t="shared" si="4"/>
        <v>24007.439999999999</v>
      </c>
      <c r="N32" s="108">
        <v>-0.2</v>
      </c>
      <c r="O32" s="95"/>
      <c r="P32" s="100"/>
      <c r="Q32" s="103"/>
      <c r="R32" s="109">
        <f t="shared" si="5"/>
        <v>0</v>
      </c>
      <c r="S32" s="110">
        <f t="shared" si="6"/>
        <v>1714.82</v>
      </c>
      <c r="T32" s="110">
        <f t="shared" si="7"/>
        <v>10288.92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5.75" customHeight="1">
      <c r="B33" s="86" t="s">
        <v>466</v>
      </c>
      <c r="C33" s="113" t="s">
        <v>467</v>
      </c>
      <c r="D33" s="88"/>
      <c r="E33" s="89" t="s">
        <v>141</v>
      </c>
      <c r="F33" s="114">
        <v>6</v>
      </c>
      <c r="G33" s="96">
        <v>24675</v>
      </c>
      <c r="H33" s="91">
        <f t="shared" si="0"/>
        <v>35778.75</v>
      </c>
      <c r="I33" s="92">
        <f t="shared" si="1"/>
        <v>214672.5</v>
      </c>
      <c r="J33" s="106"/>
      <c r="K33" s="90">
        <f t="shared" si="2"/>
        <v>6</v>
      </c>
      <c r="L33" s="91">
        <f t="shared" si="3"/>
        <v>17889.38</v>
      </c>
      <c r="M33" s="91">
        <f t="shared" si="4"/>
        <v>107336.28</v>
      </c>
      <c r="N33" s="115"/>
      <c r="O33" s="95"/>
      <c r="P33" s="116"/>
      <c r="Q33" s="96"/>
      <c r="R33" s="96">
        <f t="shared" si="5"/>
        <v>0</v>
      </c>
      <c r="S33" s="96">
        <f t="shared" si="6"/>
        <v>17889.37</v>
      </c>
      <c r="T33" s="96">
        <f t="shared" si="7"/>
        <v>107336.22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/>
      <c r="C34" s="16"/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5.75" customHeight="1">
      <c r="B35" s="86"/>
      <c r="C35" s="113"/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5.75" customHeight="1">
      <c r="B36" s="100"/>
      <c r="C36" s="16"/>
      <c r="D36" s="88"/>
      <c r="E36" s="101"/>
      <c r="F36" s="102"/>
      <c r="G36" s="103"/>
      <c r="H36" s="104">
        <f t="shared" si="0"/>
        <v>0</v>
      </c>
      <c r="I36" s="105">
        <f t="shared" si="1"/>
        <v>0</v>
      </c>
      <c r="J36" s="106"/>
      <c r="K36" s="107">
        <f t="shared" si="2"/>
        <v>0</v>
      </c>
      <c r="L36" s="104">
        <f t="shared" si="3"/>
        <v>0</v>
      </c>
      <c r="M36" s="104">
        <f t="shared" si="4"/>
        <v>0</v>
      </c>
      <c r="N36" s="108"/>
      <c r="O36" s="95"/>
      <c r="P36" s="100"/>
      <c r="Q36" s="103"/>
      <c r="R36" s="109">
        <f t="shared" si="5"/>
        <v>0</v>
      </c>
      <c r="S36" s="110">
        <f t="shared" si="6"/>
        <v>0</v>
      </c>
      <c r="T36" s="110">
        <f t="shared" si="7"/>
        <v>0</v>
      </c>
      <c r="U36" s="111">
        <f t="shared" si="8"/>
        <v>0</v>
      </c>
      <c r="V36" s="111">
        <f t="shared" si="9"/>
        <v>0</v>
      </c>
      <c r="W36" s="112"/>
    </row>
    <row r="37" spans="2:23" ht="15.75" customHeight="1">
      <c r="B37" s="86"/>
      <c r="C37" s="113"/>
      <c r="D37" s="88"/>
      <c r="E37" s="89"/>
      <c r="F37" s="114"/>
      <c r="G37" s="96"/>
      <c r="H37" s="91">
        <f t="shared" si="0"/>
        <v>0</v>
      </c>
      <c r="I37" s="92">
        <f t="shared" si="1"/>
        <v>0</v>
      </c>
      <c r="J37" s="106"/>
      <c r="K37" s="90">
        <f t="shared" si="2"/>
        <v>0</v>
      </c>
      <c r="L37" s="91">
        <f t="shared" si="3"/>
        <v>0</v>
      </c>
      <c r="M37" s="91">
        <f t="shared" si="4"/>
        <v>0</v>
      </c>
      <c r="N37" s="115"/>
      <c r="O37" s="95"/>
      <c r="P37" s="116"/>
      <c r="Q37" s="96"/>
      <c r="R37" s="96">
        <f t="shared" si="5"/>
        <v>0</v>
      </c>
      <c r="S37" s="96">
        <f t="shared" si="6"/>
        <v>0</v>
      </c>
      <c r="T37" s="96">
        <f t="shared" si="7"/>
        <v>0</v>
      </c>
      <c r="U37" s="97">
        <f t="shared" si="8"/>
        <v>0</v>
      </c>
      <c r="V37" s="97">
        <f t="shared" si="9"/>
        <v>0</v>
      </c>
      <c r="W37" s="98"/>
    </row>
    <row r="38" spans="2:23" ht="15.75" customHeight="1">
      <c r="B38" s="100"/>
      <c r="C38" s="16"/>
      <c r="D38" s="88"/>
      <c r="E38" s="101"/>
      <c r="F38" s="102"/>
      <c r="G38" s="103"/>
      <c r="H38" s="104">
        <f t="shared" si="0"/>
        <v>0</v>
      </c>
      <c r="I38" s="105">
        <f t="shared" si="1"/>
        <v>0</v>
      </c>
      <c r="J38" s="106"/>
      <c r="K38" s="107">
        <f t="shared" si="2"/>
        <v>0</v>
      </c>
      <c r="L38" s="104">
        <f t="shared" si="3"/>
        <v>0</v>
      </c>
      <c r="M38" s="104">
        <f t="shared" si="4"/>
        <v>0</v>
      </c>
      <c r="N38" s="108"/>
      <c r="O38" s="95"/>
      <c r="P38" s="100"/>
      <c r="Q38" s="103"/>
      <c r="R38" s="109">
        <f t="shared" si="5"/>
        <v>0</v>
      </c>
      <c r="S38" s="110">
        <f t="shared" si="6"/>
        <v>0</v>
      </c>
      <c r="T38" s="110">
        <f t="shared" si="7"/>
        <v>0</v>
      </c>
      <c r="U38" s="111">
        <f t="shared" si="8"/>
        <v>0</v>
      </c>
      <c r="V38" s="111">
        <f t="shared" si="9"/>
        <v>0</v>
      </c>
      <c r="W38" s="112"/>
    </row>
    <row r="39" spans="2:23" ht="15.75" customHeight="1">
      <c r="B39" s="86"/>
      <c r="C39" s="113"/>
      <c r="D39" s="88"/>
      <c r="E39" s="89"/>
      <c r="F39" s="114"/>
      <c r="G39" s="96"/>
      <c r="H39" s="91">
        <f t="shared" si="0"/>
        <v>0</v>
      </c>
      <c r="I39" s="92">
        <f t="shared" si="1"/>
        <v>0</v>
      </c>
      <c r="J39" s="106"/>
      <c r="K39" s="90">
        <f t="shared" si="2"/>
        <v>0</v>
      </c>
      <c r="L39" s="91">
        <f t="shared" si="3"/>
        <v>0</v>
      </c>
      <c r="M39" s="91">
        <f t="shared" si="4"/>
        <v>0</v>
      </c>
      <c r="N39" s="115"/>
      <c r="O39" s="95"/>
      <c r="P39" s="116"/>
      <c r="Q39" s="96"/>
      <c r="R39" s="96">
        <f t="shared" si="5"/>
        <v>0</v>
      </c>
      <c r="S39" s="96">
        <f t="shared" si="6"/>
        <v>0</v>
      </c>
      <c r="T39" s="96">
        <f t="shared" si="7"/>
        <v>0</v>
      </c>
      <c r="U39" s="97">
        <f t="shared" si="8"/>
        <v>0</v>
      </c>
      <c r="V39" s="97">
        <f t="shared" si="9"/>
        <v>0</v>
      </c>
      <c r="W39" s="112"/>
    </row>
    <row r="40" spans="2:23" ht="15.75" customHeight="1">
      <c r="B40" s="100"/>
      <c r="C40" s="16"/>
      <c r="D40" s="88"/>
      <c r="E40" s="101"/>
      <c r="F40" s="102"/>
      <c r="G40" s="103"/>
      <c r="H40" s="104">
        <f t="shared" si="0"/>
        <v>0</v>
      </c>
      <c r="I40" s="105">
        <f t="shared" si="1"/>
        <v>0</v>
      </c>
      <c r="J40" s="106"/>
      <c r="K40" s="107">
        <f t="shared" si="2"/>
        <v>0</v>
      </c>
      <c r="L40" s="104">
        <f t="shared" si="3"/>
        <v>0</v>
      </c>
      <c r="M40" s="104">
        <f t="shared" si="4"/>
        <v>0</v>
      </c>
      <c r="N40" s="108"/>
      <c r="O40" s="95"/>
      <c r="P40" s="100"/>
      <c r="Q40" s="103"/>
      <c r="R40" s="109">
        <f t="shared" si="5"/>
        <v>0</v>
      </c>
      <c r="S40" s="110">
        <f t="shared" si="6"/>
        <v>0</v>
      </c>
      <c r="T40" s="110">
        <f t="shared" si="7"/>
        <v>0</v>
      </c>
      <c r="U40" s="111">
        <f t="shared" si="8"/>
        <v>0</v>
      </c>
      <c r="V40" s="111">
        <f t="shared" si="9"/>
        <v>0</v>
      </c>
      <c r="W40" s="112"/>
    </row>
    <row r="41" spans="2:23" ht="15.75" customHeight="1">
      <c r="B41" s="86"/>
      <c r="C41" s="113"/>
      <c r="D41" s="88"/>
      <c r="E41" s="89"/>
      <c r="F41" s="114"/>
      <c r="G41" s="96"/>
      <c r="H41" s="91">
        <f t="shared" si="0"/>
        <v>0</v>
      </c>
      <c r="I41" s="92">
        <f t="shared" si="1"/>
        <v>0</v>
      </c>
      <c r="J41" s="106"/>
      <c r="K41" s="90">
        <f t="shared" si="2"/>
        <v>0</v>
      </c>
      <c r="L41" s="91">
        <f t="shared" si="3"/>
        <v>0</v>
      </c>
      <c r="M41" s="91">
        <f t="shared" si="4"/>
        <v>0</v>
      </c>
      <c r="N41" s="115"/>
      <c r="O41" s="95"/>
      <c r="P41" s="116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2"/>
    </row>
    <row r="42" spans="2:23" ht="15.75" customHeight="1">
      <c r="B42" s="100"/>
      <c r="C42" s="16"/>
      <c r="D42" s="88"/>
      <c r="E42" s="101"/>
      <c r="F42" s="102"/>
      <c r="G42" s="103"/>
      <c r="H42" s="104">
        <f t="shared" si="0"/>
        <v>0</v>
      </c>
      <c r="I42" s="105">
        <f t="shared" si="1"/>
        <v>0</v>
      </c>
      <c r="J42" s="106"/>
      <c r="K42" s="107">
        <f t="shared" si="2"/>
        <v>0</v>
      </c>
      <c r="L42" s="104">
        <f t="shared" si="3"/>
        <v>0</v>
      </c>
      <c r="M42" s="104">
        <f t="shared" si="4"/>
        <v>0</v>
      </c>
      <c r="N42" s="108"/>
      <c r="O42" s="95"/>
      <c r="P42" s="100"/>
      <c r="Q42" s="103"/>
      <c r="R42" s="109">
        <f t="shared" si="5"/>
        <v>0</v>
      </c>
      <c r="S42" s="110">
        <f t="shared" si="6"/>
        <v>0</v>
      </c>
      <c r="T42" s="110">
        <f t="shared" si="7"/>
        <v>0</v>
      </c>
      <c r="U42" s="111">
        <f t="shared" si="8"/>
        <v>0</v>
      </c>
      <c r="V42" s="111">
        <f t="shared" si="9"/>
        <v>0</v>
      </c>
      <c r="W42" s="112"/>
    </row>
    <row r="43" spans="2:23" ht="15.75" customHeight="1">
      <c r="B43" s="86"/>
      <c r="C43" s="113"/>
      <c r="D43" s="88"/>
      <c r="E43" s="89"/>
      <c r="F43" s="114"/>
      <c r="G43" s="96"/>
      <c r="H43" s="91">
        <f t="shared" si="0"/>
        <v>0</v>
      </c>
      <c r="I43" s="92">
        <f t="shared" si="1"/>
        <v>0</v>
      </c>
      <c r="J43" s="106"/>
      <c r="K43" s="90">
        <f t="shared" si="2"/>
        <v>0</v>
      </c>
      <c r="L43" s="91">
        <f t="shared" si="3"/>
        <v>0</v>
      </c>
      <c r="M43" s="91">
        <f t="shared" si="4"/>
        <v>0</v>
      </c>
      <c r="N43" s="115"/>
      <c r="O43" s="95"/>
      <c r="P43" s="116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2"/>
    </row>
    <row r="44" spans="2:23" ht="15.75" customHeight="1">
      <c r="B44" s="100"/>
      <c r="C44" s="16"/>
      <c r="D44" s="88"/>
      <c r="E44" s="101"/>
      <c r="F44" s="102"/>
      <c r="G44" s="103"/>
      <c r="H44" s="104">
        <f t="shared" si="0"/>
        <v>0</v>
      </c>
      <c r="I44" s="105">
        <f t="shared" si="1"/>
        <v>0</v>
      </c>
      <c r="J44" s="106"/>
      <c r="K44" s="107">
        <f t="shared" si="2"/>
        <v>0</v>
      </c>
      <c r="L44" s="104">
        <f t="shared" si="3"/>
        <v>0</v>
      </c>
      <c r="M44" s="104">
        <f t="shared" si="4"/>
        <v>0</v>
      </c>
      <c r="N44" s="108"/>
      <c r="O44" s="95"/>
      <c r="P44" s="100"/>
      <c r="Q44" s="103"/>
      <c r="R44" s="109">
        <f t="shared" si="5"/>
        <v>0</v>
      </c>
      <c r="S44" s="110">
        <f t="shared" si="6"/>
        <v>0</v>
      </c>
      <c r="T44" s="110">
        <f t="shared" si="7"/>
        <v>0</v>
      </c>
      <c r="U44" s="111">
        <f t="shared" si="8"/>
        <v>0</v>
      </c>
      <c r="V44" s="111">
        <f t="shared" si="9"/>
        <v>0</v>
      </c>
      <c r="W44" s="112"/>
    </row>
    <row r="45" spans="2:23" ht="15.7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5.7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5.7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5.7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5.7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27</v>
      </c>
      <c r="G50" s="123">
        <f t="shared" si="10"/>
        <v>40282.94</v>
      </c>
      <c r="H50" s="124">
        <f t="shared" si="10"/>
        <v>58410.28</v>
      </c>
      <c r="I50" s="125">
        <f t="shared" si="10"/>
        <v>266425.84000000003</v>
      </c>
      <c r="J50" s="126"/>
      <c r="K50" s="127">
        <f t="shared" ref="K50:M50" si="11">SUM(K19:K49)</f>
        <v>27</v>
      </c>
      <c r="L50" s="124">
        <f t="shared" si="11"/>
        <v>30426.79</v>
      </c>
      <c r="M50" s="125">
        <f t="shared" si="11"/>
        <v>140150.65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27983.489999999998</v>
      </c>
      <c r="T50" s="125">
        <f t="shared" si="12"/>
        <v>126275.19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3" priority="1" stopIfTrue="1">
      <formula>$U$9&gt;100%</formula>
    </cfRule>
    <cfRule type="expression" dxfId="2" priority="2">
      <formula>$U$9&lt;50%</formula>
    </cfRule>
  </conditionalFormatting>
  <conditionalFormatting sqref="V9:V11">
    <cfRule type="expression" dxfId="1" priority="3">
      <formula>$V$9&lt;50%</formula>
    </cfRule>
    <cfRule type="expression" dxfId="0" priority="4">
      <formula>$V$9&gt;50%</formula>
    </cfRule>
  </conditionalFormatting>
  <dataValidations count="4">
    <dataValidation type="list" allowBlank="1" showErrorMessage="1" sqref="E19:E49" xr:uid="{00000000-0002-0000-1A00-000000000000}">
      <formula1>$Z$19:$Z$30</formula1>
    </dataValidation>
    <dataValidation type="list" allowBlank="1" showErrorMessage="1" sqref="I14" xr:uid="{00000000-0002-0000-1A00-000001000000}">
      <formula1>$Y$14:$Y$15</formula1>
    </dataValidation>
    <dataValidation type="list" allowBlank="1" showErrorMessage="1" sqref="J14" xr:uid="{00000000-0002-0000-1A00-000002000000}">
      <formula1>$L$9</formula1>
    </dataValidation>
    <dataValidation type="list" allowBlank="1" showErrorMessage="1" sqref="Q15 G18 L18 Q18" xr:uid="{00000000-0002-0000-1A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176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69251.53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2016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37616.250000000007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31635.279999999992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177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0.45681705516109161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166" t="s">
        <v>178</v>
      </c>
      <c r="H6" s="167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31635.279999999999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179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37616.250000000007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79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137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116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119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121</v>
      </c>
      <c r="C22" s="16" t="s">
        <v>122</v>
      </c>
      <c r="D22" s="88"/>
      <c r="E22" s="101">
        <v>1000</v>
      </c>
      <c r="F22" s="102">
        <v>1</v>
      </c>
      <c r="G22" s="103">
        <v>166.22</v>
      </c>
      <c r="H22" s="104">
        <f t="shared" si="0"/>
        <v>114.63</v>
      </c>
      <c r="I22" s="105">
        <f t="shared" si="1"/>
        <v>166.22</v>
      </c>
      <c r="J22" s="106"/>
      <c r="K22" s="107">
        <f t="shared" si="2"/>
        <v>1</v>
      </c>
      <c r="L22" s="104">
        <f t="shared" si="3"/>
        <v>83.11</v>
      </c>
      <c r="M22" s="104">
        <f t="shared" si="4"/>
        <v>83.11</v>
      </c>
      <c r="N22" s="108"/>
      <c r="O22" s="95"/>
      <c r="P22" s="100"/>
      <c r="Q22" s="103"/>
      <c r="R22" s="109">
        <f t="shared" si="5"/>
        <v>0</v>
      </c>
      <c r="S22" s="110">
        <f t="shared" si="6"/>
        <v>83.11</v>
      </c>
      <c r="T22" s="110">
        <f t="shared" si="7"/>
        <v>83.11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124</v>
      </c>
      <c r="C23" s="113" t="s">
        <v>125</v>
      </c>
      <c r="D23" s="88"/>
      <c r="E23" s="89">
        <v>1000</v>
      </c>
      <c r="F23" s="114">
        <v>1</v>
      </c>
      <c r="G23" s="96">
        <v>247.55</v>
      </c>
      <c r="H23" s="91">
        <f t="shared" si="0"/>
        <v>170.72</v>
      </c>
      <c r="I23" s="92">
        <f t="shared" si="1"/>
        <v>247.55</v>
      </c>
      <c r="J23" s="106"/>
      <c r="K23" s="90">
        <f t="shared" si="2"/>
        <v>1</v>
      </c>
      <c r="L23" s="91">
        <f t="shared" si="3"/>
        <v>123.78</v>
      </c>
      <c r="M23" s="91">
        <f t="shared" si="4"/>
        <v>123.78</v>
      </c>
      <c r="N23" s="115"/>
      <c r="O23" s="95"/>
      <c r="P23" s="116"/>
      <c r="Q23" s="96"/>
      <c r="R23" s="96">
        <f t="shared" si="5"/>
        <v>0</v>
      </c>
      <c r="S23" s="96">
        <f t="shared" si="6"/>
        <v>123.77</v>
      </c>
      <c r="T23" s="96">
        <f t="shared" si="7"/>
        <v>123.77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126</v>
      </c>
      <c r="C24" s="16" t="s">
        <v>125</v>
      </c>
      <c r="D24" s="88"/>
      <c r="E24" s="101">
        <v>1000</v>
      </c>
      <c r="F24" s="102">
        <v>1</v>
      </c>
      <c r="G24" s="103">
        <v>145.80000000000001</v>
      </c>
      <c r="H24" s="104">
        <f t="shared" si="0"/>
        <v>100.55</v>
      </c>
      <c r="I24" s="105">
        <f t="shared" si="1"/>
        <v>145.80000000000001</v>
      </c>
      <c r="J24" s="106"/>
      <c r="K24" s="107">
        <f t="shared" si="2"/>
        <v>1</v>
      </c>
      <c r="L24" s="104">
        <f t="shared" si="3"/>
        <v>72.900000000000006</v>
      </c>
      <c r="M24" s="104">
        <f t="shared" si="4"/>
        <v>72.900000000000006</v>
      </c>
      <c r="N24" s="108"/>
      <c r="O24" s="95"/>
      <c r="P24" s="100"/>
      <c r="Q24" s="103"/>
      <c r="R24" s="109">
        <f t="shared" si="5"/>
        <v>0</v>
      </c>
      <c r="S24" s="110">
        <f t="shared" si="6"/>
        <v>72.900000000000006</v>
      </c>
      <c r="T24" s="110">
        <f t="shared" si="7"/>
        <v>72.900000000000006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128</v>
      </c>
      <c r="C25" s="113" t="s">
        <v>129</v>
      </c>
      <c r="D25" s="88"/>
      <c r="E25" s="89">
        <v>2000</v>
      </c>
      <c r="F25" s="114">
        <v>1</v>
      </c>
      <c r="G25" s="96">
        <v>161.83000000000001</v>
      </c>
      <c r="H25" s="91">
        <f t="shared" si="0"/>
        <v>111.61</v>
      </c>
      <c r="I25" s="92">
        <f t="shared" si="1"/>
        <v>161.83000000000001</v>
      </c>
      <c r="J25" s="106"/>
      <c r="K25" s="90">
        <f t="shared" si="2"/>
        <v>1</v>
      </c>
      <c r="L25" s="91">
        <f t="shared" si="3"/>
        <v>105.19</v>
      </c>
      <c r="M25" s="91">
        <f t="shared" si="4"/>
        <v>105.19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56.64</v>
      </c>
      <c r="T25" s="96">
        <f t="shared" si="7"/>
        <v>56.64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131</v>
      </c>
      <c r="C26" s="16" t="s">
        <v>132</v>
      </c>
      <c r="D26" s="88"/>
      <c r="E26" s="101">
        <v>2000</v>
      </c>
      <c r="F26" s="102">
        <v>1</v>
      </c>
      <c r="G26" s="103">
        <v>106.34</v>
      </c>
      <c r="H26" s="104">
        <f t="shared" si="0"/>
        <v>73.34</v>
      </c>
      <c r="I26" s="105">
        <f t="shared" si="1"/>
        <v>106.34</v>
      </c>
      <c r="J26" s="106"/>
      <c r="K26" s="107">
        <f t="shared" si="2"/>
        <v>1</v>
      </c>
      <c r="L26" s="104">
        <f t="shared" si="3"/>
        <v>69.12</v>
      </c>
      <c r="M26" s="104">
        <f t="shared" si="4"/>
        <v>69.12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37.22</v>
      </c>
      <c r="T26" s="110">
        <f t="shared" si="7"/>
        <v>37.22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134</v>
      </c>
      <c r="C27" s="113" t="s">
        <v>135</v>
      </c>
      <c r="D27" s="88"/>
      <c r="E27" s="89">
        <v>2000</v>
      </c>
      <c r="F27" s="114">
        <v>1</v>
      </c>
      <c r="G27" s="96">
        <v>93.37</v>
      </c>
      <c r="H27" s="91">
        <f t="shared" si="0"/>
        <v>64.39</v>
      </c>
      <c r="I27" s="92">
        <f t="shared" si="1"/>
        <v>93.37</v>
      </c>
      <c r="J27" s="106"/>
      <c r="K27" s="90">
        <f t="shared" si="2"/>
        <v>1</v>
      </c>
      <c r="L27" s="91">
        <f t="shared" si="3"/>
        <v>60.69</v>
      </c>
      <c r="M27" s="91">
        <f t="shared" si="4"/>
        <v>60.69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32.68</v>
      </c>
      <c r="T27" s="96">
        <f t="shared" si="7"/>
        <v>32.68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137</v>
      </c>
      <c r="C28" s="16" t="s">
        <v>135</v>
      </c>
      <c r="D28" s="88"/>
      <c r="E28" s="101">
        <v>2000</v>
      </c>
      <c r="F28" s="102">
        <v>1</v>
      </c>
      <c r="G28" s="103">
        <v>75.08</v>
      </c>
      <c r="H28" s="104">
        <f t="shared" si="0"/>
        <v>51.78</v>
      </c>
      <c r="I28" s="105">
        <f t="shared" si="1"/>
        <v>75.08</v>
      </c>
      <c r="J28" s="106"/>
      <c r="K28" s="107">
        <f t="shared" si="2"/>
        <v>1</v>
      </c>
      <c r="L28" s="104">
        <f t="shared" si="3"/>
        <v>48.8</v>
      </c>
      <c r="M28" s="104">
        <f t="shared" si="4"/>
        <v>48.8</v>
      </c>
      <c r="N28" s="108">
        <v>-0.15</v>
      </c>
      <c r="O28" s="95"/>
      <c r="P28" s="100"/>
      <c r="Q28" s="103"/>
      <c r="R28" s="109">
        <f t="shared" si="5"/>
        <v>0</v>
      </c>
      <c r="S28" s="110">
        <f t="shared" si="6"/>
        <v>26.28</v>
      </c>
      <c r="T28" s="110">
        <f t="shared" si="7"/>
        <v>26.28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139</v>
      </c>
      <c r="C29" s="113" t="s">
        <v>140</v>
      </c>
      <c r="D29" s="88"/>
      <c r="E29" s="89" t="s">
        <v>141</v>
      </c>
      <c r="F29" s="114">
        <v>1</v>
      </c>
      <c r="G29" s="96">
        <v>9181.42</v>
      </c>
      <c r="H29" s="91">
        <f t="shared" si="0"/>
        <v>6332.01</v>
      </c>
      <c r="I29" s="92">
        <f t="shared" si="1"/>
        <v>9181.42</v>
      </c>
      <c r="J29" s="106"/>
      <c r="K29" s="90">
        <f t="shared" si="2"/>
        <v>1</v>
      </c>
      <c r="L29" s="91">
        <f t="shared" si="3"/>
        <v>4590.71</v>
      </c>
      <c r="M29" s="91">
        <f t="shared" si="4"/>
        <v>4590.71</v>
      </c>
      <c r="N29" s="115"/>
      <c r="O29" s="95"/>
      <c r="P29" s="116"/>
      <c r="Q29" s="96"/>
      <c r="R29" s="96">
        <f t="shared" si="5"/>
        <v>0</v>
      </c>
      <c r="S29" s="96">
        <f t="shared" si="6"/>
        <v>4590.71</v>
      </c>
      <c r="T29" s="96">
        <f t="shared" si="7"/>
        <v>4590.71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143</v>
      </c>
      <c r="C30" s="16" t="s">
        <v>144</v>
      </c>
      <c r="D30" s="88"/>
      <c r="E30" s="101" t="s">
        <v>141</v>
      </c>
      <c r="F30" s="102">
        <v>2</v>
      </c>
      <c r="G30" s="103">
        <v>786.41</v>
      </c>
      <c r="H30" s="104">
        <f t="shared" si="0"/>
        <v>542.35</v>
      </c>
      <c r="I30" s="105">
        <f t="shared" si="1"/>
        <v>1572.82</v>
      </c>
      <c r="J30" s="106"/>
      <c r="K30" s="107">
        <f t="shared" si="2"/>
        <v>2</v>
      </c>
      <c r="L30" s="104">
        <f t="shared" si="3"/>
        <v>393.21</v>
      </c>
      <c r="M30" s="104">
        <f t="shared" si="4"/>
        <v>786.42</v>
      </c>
      <c r="N30" s="108"/>
      <c r="O30" s="95"/>
      <c r="P30" s="100"/>
      <c r="Q30" s="103"/>
      <c r="R30" s="109">
        <f t="shared" si="5"/>
        <v>0</v>
      </c>
      <c r="S30" s="110">
        <f t="shared" si="6"/>
        <v>393.2</v>
      </c>
      <c r="T30" s="110">
        <f t="shared" si="7"/>
        <v>786.4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146</v>
      </c>
      <c r="C31" s="113" t="s">
        <v>147</v>
      </c>
      <c r="D31" s="88"/>
      <c r="E31" s="89" t="s">
        <v>141</v>
      </c>
      <c r="F31" s="114">
        <v>1</v>
      </c>
      <c r="G31" s="96">
        <v>7757.98</v>
      </c>
      <c r="H31" s="91">
        <f t="shared" si="0"/>
        <v>5350.33</v>
      </c>
      <c r="I31" s="92">
        <f t="shared" si="1"/>
        <v>7757.98</v>
      </c>
      <c r="J31" s="106"/>
      <c r="K31" s="90">
        <f t="shared" si="2"/>
        <v>1</v>
      </c>
      <c r="L31" s="91">
        <f t="shared" si="3"/>
        <v>3878.99</v>
      </c>
      <c r="M31" s="91">
        <f t="shared" si="4"/>
        <v>3878.99</v>
      </c>
      <c r="N31" s="115"/>
      <c r="O31" s="95"/>
      <c r="P31" s="116"/>
      <c r="Q31" s="96"/>
      <c r="R31" s="96">
        <f t="shared" si="5"/>
        <v>0</v>
      </c>
      <c r="S31" s="96">
        <f t="shared" si="6"/>
        <v>3878.99</v>
      </c>
      <c r="T31" s="96">
        <f t="shared" si="7"/>
        <v>3878.99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148</v>
      </c>
      <c r="C32" s="16" t="s">
        <v>149</v>
      </c>
      <c r="D32" s="88"/>
      <c r="E32" s="101" t="s">
        <v>141</v>
      </c>
      <c r="F32" s="102">
        <v>6</v>
      </c>
      <c r="G32" s="103">
        <v>2140.15</v>
      </c>
      <c r="H32" s="104">
        <f t="shared" si="0"/>
        <v>1475.97</v>
      </c>
      <c r="I32" s="105">
        <f t="shared" si="1"/>
        <v>12840.9</v>
      </c>
      <c r="J32" s="106"/>
      <c r="K32" s="107">
        <f t="shared" si="2"/>
        <v>6</v>
      </c>
      <c r="L32" s="104">
        <f t="shared" si="3"/>
        <v>1498.11</v>
      </c>
      <c r="M32" s="104">
        <f t="shared" si="4"/>
        <v>8988.66</v>
      </c>
      <c r="N32" s="108">
        <v>-0.2</v>
      </c>
      <c r="O32" s="95"/>
      <c r="P32" s="100"/>
      <c r="Q32" s="103"/>
      <c r="R32" s="109">
        <f t="shared" si="5"/>
        <v>0</v>
      </c>
      <c r="S32" s="110">
        <f t="shared" si="6"/>
        <v>642.04</v>
      </c>
      <c r="T32" s="110">
        <f t="shared" si="7"/>
        <v>3852.24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 t="s">
        <v>150</v>
      </c>
      <c r="C33" s="113" t="s">
        <v>150</v>
      </c>
      <c r="D33" s="88"/>
      <c r="E33" s="89" t="s">
        <v>141</v>
      </c>
      <c r="F33" s="114">
        <v>6</v>
      </c>
      <c r="G33" s="96">
        <v>4924.07</v>
      </c>
      <c r="H33" s="91">
        <f t="shared" si="0"/>
        <v>3395.91</v>
      </c>
      <c r="I33" s="92">
        <f t="shared" si="1"/>
        <v>29544.42</v>
      </c>
      <c r="J33" s="106"/>
      <c r="K33" s="90">
        <f t="shared" si="2"/>
        <v>6</v>
      </c>
      <c r="L33" s="91">
        <f t="shared" si="3"/>
        <v>2462.04</v>
      </c>
      <c r="M33" s="91">
        <f t="shared" si="4"/>
        <v>14772.24</v>
      </c>
      <c r="N33" s="115"/>
      <c r="O33" s="95"/>
      <c r="P33" s="116"/>
      <c r="Q33" s="96"/>
      <c r="R33" s="96">
        <f t="shared" si="5"/>
        <v>0</v>
      </c>
      <c r="S33" s="96">
        <f t="shared" si="6"/>
        <v>2462.0300000000002</v>
      </c>
      <c r="T33" s="96">
        <f t="shared" si="7"/>
        <v>14772.18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/>
      <c r="C34" s="16" t="s">
        <v>151</v>
      </c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4.25" customHeight="1">
      <c r="B35" s="86" t="s">
        <v>152</v>
      </c>
      <c r="C35" s="113" t="s">
        <v>153</v>
      </c>
      <c r="D35" s="88"/>
      <c r="E35" s="89" t="s">
        <v>141</v>
      </c>
      <c r="F35" s="114">
        <v>2</v>
      </c>
      <c r="G35" s="96">
        <v>428.39</v>
      </c>
      <c r="H35" s="91">
        <f t="shared" si="0"/>
        <v>295.44</v>
      </c>
      <c r="I35" s="92">
        <f t="shared" si="1"/>
        <v>856.78</v>
      </c>
      <c r="J35" s="106"/>
      <c r="K35" s="90">
        <f t="shared" si="2"/>
        <v>2</v>
      </c>
      <c r="L35" s="91">
        <f t="shared" si="3"/>
        <v>235.61</v>
      </c>
      <c r="M35" s="91">
        <f t="shared" si="4"/>
        <v>471.22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192.78</v>
      </c>
      <c r="T35" s="96">
        <f t="shared" si="7"/>
        <v>385.56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154</v>
      </c>
      <c r="C36" s="16" t="s">
        <v>155</v>
      </c>
      <c r="D36" s="88"/>
      <c r="E36" s="101" t="s">
        <v>141</v>
      </c>
      <c r="F36" s="102">
        <v>2</v>
      </c>
      <c r="G36" s="103">
        <v>246.48</v>
      </c>
      <c r="H36" s="104">
        <f t="shared" si="0"/>
        <v>169.99</v>
      </c>
      <c r="I36" s="105">
        <f t="shared" si="1"/>
        <v>492.96</v>
      </c>
      <c r="J36" s="106"/>
      <c r="K36" s="107">
        <f t="shared" si="2"/>
        <v>2</v>
      </c>
      <c r="L36" s="104">
        <f t="shared" si="3"/>
        <v>135.56</v>
      </c>
      <c r="M36" s="104">
        <f t="shared" si="4"/>
        <v>271.12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110.92</v>
      </c>
      <c r="T36" s="110">
        <f t="shared" si="7"/>
        <v>221.84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156</v>
      </c>
      <c r="C37" s="113" t="s">
        <v>157</v>
      </c>
      <c r="D37" s="88"/>
      <c r="E37" s="89" t="s">
        <v>141</v>
      </c>
      <c r="F37" s="114">
        <v>2</v>
      </c>
      <c r="G37" s="96">
        <v>6.07</v>
      </c>
      <c r="H37" s="91">
        <f t="shared" si="0"/>
        <v>4.1900000000000004</v>
      </c>
      <c r="I37" s="92">
        <f t="shared" si="1"/>
        <v>12.14</v>
      </c>
      <c r="J37" s="106"/>
      <c r="K37" s="90">
        <f t="shared" si="2"/>
        <v>2</v>
      </c>
      <c r="L37" s="91">
        <f t="shared" si="3"/>
        <v>3.34</v>
      </c>
      <c r="M37" s="91">
        <f t="shared" si="4"/>
        <v>6.68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2.73</v>
      </c>
      <c r="T37" s="96">
        <f t="shared" si="7"/>
        <v>5.46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158</v>
      </c>
      <c r="C38" s="16" t="s">
        <v>159</v>
      </c>
      <c r="D38" s="88"/>
      <c r="E38" s="101" t="s">
        <v>141</v>
      </c>
      <c r="F38" s="102">
        <v>42</v>
      </c>
      <c r="G38" s="103">
        <v>3.54</v>
      </c>
      <c r="H38" s="104">
        <f t="shared" si="0"/>
        <v>2.44</v>
      </c>
      <c r="I38" s="105">
        <f t="shared" si="1"/>
        <v>148.68</v>
      </c>
      <c r="J38" s="106"/>
      <c r="K38" s="107">
        <f t="shared" si="2"/>
        <v>42</v>
      </c>
      <c r="L38" s="104">
        <f t="shared" si="3"/>
        <v>1.95</v>
      </c>
      <c r="M38" s="104">
        <f t="shared" si="4"/>
        <v>81.900000000000006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1.59</v>
      </c>
      <c r="T38" s="110">
        <f t="shared" si="7"/>
        <v>66.78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160</v>
      </c>
      <c r="C39" s="113" t="s">
        <v>157</v>
      </c>
      <c r="D39" s="88"/>
      <c r="E39" s="89" t="s">
        <v>141</v>
      </c>
      <c r="F39" s="114">
        <v>6</v>
      </c>
      <c r="G39" s="96">
        <v>7.15</v>
      </c>
      <c r="H39" s="91">
        <f t="shared" si="0"/>
        <v>4.93</v>
      </c>
      <c r="I39" s="92">
        <f t="shared" si="1"/>
        <v>42.9</v>
      </c>
      <c r="J39" s="106"/>
      <c r="K39" s="90">
        <f t="shared" si="2"/>
        <v>6</v>
      </c>
      <c r="L39" s="91">
        <f t="shared" si="3"/>
        <v>3.93</v>
      </c>
      <c r="M39" s="91">
        <f t="shared" si="4"/>
        <v>23.58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3.22</v>
      </c>
      <c r="T39" s="96">
        <f t="shared" si="7"/>
        <v>19.32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161</v>
      </c>
      <c r="C40" s="16" t="s">
        <v>157</v>
      </c>
      <c r="D40" s="88"/>
      <c r="E40" s="101" t="s">
        <v>141</v>
      </c>
      <c r="F40" s="102">
        <v>34</v>
      </c>
      <c r="G40" s="103">
        <v>4.8499999999999996</v>
      </c>
      <c r="H40" s="104">
        <f t="shared" si="0"/>
        <v>3.34</v>
      </c>
      <c r="I40" s="105">
        <f t="shared" si="1"/>
        <v>164.9</v>
      </c>
      <c r="J40" s="106"/>
      <c r="K40" s="107">
        <f t="shared" si="2"/>
        <v>34</v>
      </c>
      <c r="L40" s="104">
        <f t="shared" si="3"/>
        <v>2.67</v>
      </c>
      <c r="M40" s="104">
        <f t="shared" si="4"/>
        <v>90.78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2.1800000000000002</v>
      </c>
      <c r="T40" s="110">
        <f t="shared" si="7"/>
        <v>74.12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162</v>
      </c>
      <c r="C41" s="113" t="s">
        <v>163</v>
      </c>
      <c r="D41" s="88"/>
      <c r="E41" s="89" t="s">
        <v>141</v>
      </c>
      <c r="F41" s="114">
        <v>2</v>
      </c>
      <c r="G41" s="96">
        <v>357.72</v>
      </c>
      <c r="H41" s="91">
        <f t="shared" si="0"/>
        <v>246.7</v>
      </c>
      <c r="I41" s="92">
        <f t="shared" si="1"/>
        <v>715.44</v>
      </c>
      <c r="J41" s="106"/>
      <c r="K41" s="90">
        <f t="shared" si="2"/>
        <v>2</v>
      </c>
      <c r="L41" s="91">
        <f t="shared" si="3"/>
        <v>196.75</v>
      </c>
      <c r="M41" s="91">
        <f t="shared" si="4"/>
        <v>393.5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160.97</v>
      </c>
      <c r="T41" s="96">
        <f t="shared" si="7"/>
        <v>321.94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164</v>
      </c>
      <c r="C42" s="16" t="s">
        <v>165</v>
      </c>
      <c r="D42" s="88"/>
      <c r="E42" s="101" t="s">
        <v>141</v>
      </c>
      <c r="F42" s="102">
        <v>6</v>
      </c>
      <c r="G42" s="103">
        <v>7.43</v>
      </c>
      <c r="H42" s="104">
        <f t="shared" si="0"/>
        <v>5.12</v>
      </c>
      <c r="I42" s="105">
        <f t="shared" si="1"/>
        <v>44.58</v>
      </c>
      <c r="J42" s="106"/>
      <c r="K42" s="107">
        <f t="shared" si="2"/>
        <v>6</v>
      </c>
      <c r="L42" s="104">
        <f t="shared" si="3"/>
        <v>4.09</v>
      </c>
      <c r="M42" s="104">
        <f t="shared" si="4"/>
        <v>24.54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3.34</v>
      </c>
      <c r="T42" s="110">
        <f t="shared" si="7"/>
        <v>20.04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166</v>
      </c>
      <c r="C43" s="113" t="s">
        <v>167</v>
      </c>
      <c r="D43" s="88"/>
      <c r="E43" s="89" t="s">
        <v>141</v>
      </c>
      <c r="F43" s="114">
        <v>3</v>
      </c>
      <c r="G43" s="96">
        <v>136.91</v>
      </c>
      <c r="H43" s="91">
        <f t="shared" si="0"/>
        <v>94.42</v>
      </c>
      <c r="I43" s="92">
        <f t="shared" si="1"/>
        <v>410.73</v>
      </c>
      <c r="J43" s="106"/>
      <c r="K43" s="90">
        <f t="shared" si="2"/>
        <v>3</v>
      </c>
      <c r="L43" s="91">
        <f t="shared" si="3"/>
        <v>75.3</v>
      </c>
      <c r="M43" s="91">
        <f t="shared" si="4"/>
        <v>225.9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61.61</v>
      </c>
      <c r="T43" s="96">
        <f t="shared" si="7"/>
        <v>184.83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168</v>
      </c>
      <c r="C44" s="16" t="s">
        <v>169</v>
      </c>
      <c r="D44" s="88"/>
      <c r="E44" s="101" t="s">
        <v>141</v>
      </c>
      <c r="F44" s="102">
        <v>3</v>
      </c>
      <c r="G44" s="103">
        <v>1222.7</v>
      </c>
      <c r="H44" s="104">
        <f t="shared" si="0"/>
        <v>843.24</v>
      </c>
      <c r="I44" s="105">
        <f t="shared" si="1"/>
        <v>3668.1</v>
      </c>
      <c r="J44" s="106"/>
      <c r="K44" s="107">
        <f t="shared" si="2"/>
        <v>3</v>
      </c>
      <c r="L44" s="104">
        <f t="shared" si="3"/>
        <v>672.49</v>
      </c>
      <c r="M44" s="104">
        <f t="shared" si="4"/>
        <v>2017.47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550.21</v>
      </c>
      <c r="T44" s="110">
        <f t="shared" si="7"/>
        <v>1650.63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170</v>
      </c>
      <c r="C45" s="113" t="s">
        <v>167</v>
      </c>
      <c r="D45" s="88"/>
      <c r="E45" s="89" t="s">
        <v>141</v>
      </c>
      <c r="F45" s="114">
        <v>3</v>
      </c>
      <c r="G45" s="96">
        <v>11.16</v>
      </c>
      <c r="H45" s="91">
        <f t="shared" si="0"/>
        <v>7.7</v>
      </c>
      <c r="I45" s="92">
        <f t="shared" si="1"/>
        <v>33.479999999999997</v>
      </c>
      <c r="J45" s="106"/>
      <c r="K45" s="90">
        <f t="shared" si="2"/>
        <v>3</v>
      </c>
      <c r="L45" s="91">
        <f t="shared" si="3"/>
        <v>6.14</v>
      </c>
      <c r="M45" s="91">
        <f t="shared" si="4"/>
        <v>18.420000000000002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5.0199999999999996</v>
      </c>
      <c r="T45" s="96">
        <f t="shared" si="7"/>
        <v>15.06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 t="s">
        <v>171</v>
      </c>
      <c r="C46" s="16" t="s">
        <v>172</v>
      </c>
      <c r="D46" s="88"/>
      <c r="E46" s="101" t="s">
        <v>141</v>
      </c>
      <c r="F46" s="102">
        <v>3</v>
      </c>
      <c r="G46" s="103">
        <v>155.65</v>
      </c>
      <c r="H46" s="104">
        <f t="shared" si="0"/>
        <v>107.34</v>
      </c>
      <c r="I46" s="105">
        <f t="shared" si="1"/>
        <v>466.95</v>
      </c>
      <c r="J46" s="106"/>
      <c r="K46" s="107">
        <f t="shared" si="2"/>
        <v>3</v>
      </c>
      <c r="L46" s="104">
        <f t="shared" si="3"/>
        <v>85.61</v>
      </c>
      <c r="M46" s="104">
        <f t="shared" si="4"/>
        <v>256.83</v>
      </c>
      <c r="N46" s="108">
        <v>-0.05</v>
      </c>
      <c r="O46" s="95"/>
      <c r="P46" s="100"/>
      <c r="Q46" s="103"/>
      <c r="R46" s="109">
        <f t="shared" si="5"/>
        <v>0</v>
      </c>
      <c r="S46" s="110">
        <f t="shared" si="6"/>
        <v>70.040000000000006</v>
      </c>
      <c r="T46" s="110">
        <f t="shared" si="7"/>
        <v>210.12</v>
      </c>
      <c r="U46" s="111">
        <f t="shared" si="8"/>
        <v>0</v>
      </c>
      <c r="V46" s="111">
        <f t="shared" si="9"/>
        <v>1</v>
      </c>
      <c r="W46" s="112"/>
    </row>
    <row r="47" spans="2:23" ht="14.25" customHeight="1">
      <c r="B47" s="86" t="s">
        <v>173</v>
      </c>
      <c r="C47" s="113" t="s">
        <v>174</v>
      </c>
      <c r="D47" s="88"/>
      <c r="E47" s="89" t="s">
        <v>141</v>
      </c>
      <c r="F47" s="114">
        <v>3</v>
      </c>
      <c r="G47" s="96">
        <v>24.11</v>
      </c>
      <c r="H47" s="91">
        <f t="shared" si="0"/>
        <v>16.63</v>
      </c>
      <c r="I47" s="92">
        <f t="shared" si="1"/>
        <v>72.33</v>
      </c>
      <c r="J47" s="106"/>
      <c r="K47" s="90">
        <f t="shared" si="2"/>
        <v>3</v>
      </c>
      <c r="L47" s="91">
        <f t="shared" si="3"/>
        <v>13.26</v>
      </c>
      <c r="M47" s="91">
        <f t="shared" si="4"/>
        <v>39.78</v>
      </c>
      <c r="N47" s="115">
        <v>-0.05</v>
      </c>
      <c r="O47" s="95"/>
      <c r="P47" s="116"/>
      <c r="Q47" s="96"/>
      <c r="R47" s="96">
        <f t="shared" si="5"/>
        <v>0</v>
      </c>
      <c r="S47" s="96">
        <f t="shared" si="6"/>
        <v>10.85</v>
      </c>
      <c r="T47" s="96">
        <f t="shared" si="7"/>
        <v>32.549999999999997</v>
      </c>
      <c r="U47" s="97">
        <f t="shared" si="8"/>
        <v>0</v>
      </c>
      <c r="V47" s="97">
        <f t="shared" si="9"/>
        <v>1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137</v>
      </c>
      <c r="G50" s="123">
        <f t="shared" si="10"/>
        <v>28626.210000000006</v>
      </c>
      <c r="H50" s="124">
        <f t="shared" si="10"/>
        <v>19742.2</v>
      </c>
      <c r="I50" s="125">
        <f t="shared" si="10"/>
        <v>69251.53</v>
      </c>
      <c r="J50" s="126"/>
      <c r="K50" s="127">
        <f t="shared" ref="K50:M50" si="11">SUM(K19:K49)</f>
        <v>137</v>
      </c>
      <c r="L50" s="124">
        <f t="shared" si="11"/>
        <v>14937.27</v>
      </c>
      <c r="M50" s="125">
        <f t="shared" si="11"/>
        <v>37616.250000000007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13688.940000000004</v>
      </c>
      <c r="T50" s="125">
        <f t="shared" si="12"/>
        <v>31635.279999999999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V9:V11"/>
    <mergeCell ref="W9:W11"/>
    <mergeCell ref="P10:R10"/>
    <mergeCell ref="T9:T11"/>
    <mergeCell ref="U9:U11"/>
    <mergeCell ref="P9:R9"/>
    <mergeCell ref="P11:R11"/>
    <mergeCell ref="S9:S11"/>
    <mergeCell ref="M15:M16"/>
    <mergeCell ref="N16:N18"/>
    <mergeCell ref="G17:H17"/>
    <mergeCell ref="L18:M18"/>
    <mergeCell ref="P8:R8"/>
    <mergeCell ref="M11:N11"/>
    <mergeCell ref="P12:V14"/>
    <mergeCell ref="P16:V16"/>
    <mergeCell ref="P17:P18"/>
    <mergeCell ref="R18:V18"/>
    <mergeCell ref="K12:N14"/>
    <mergeCell ref="M10:N10"/>
    <mergeCell ref="E12:F14"/>
    <mergeCell ref="G12:I13"/>
    <mergeCell ref="G14:H14"/>
    <mergeCell ref="B17:B18"/>
    <mergeCell ref="C17:C18"/>
    <mergeCell ref="E17:E18"/>
    <mergeCell ref="F17:F18"/>
    <mergeCell ref="K15:L16"/>
    <mergeCell ref="K17:K18"/>
    <mergeCell ref="D10:F10"/>
    <mergeCell ref="G15:I15"/>
    <mergeCell ref="G16:I16"/>
    <mergeCell ref="G10:H10"/>
    <mergeCell ref="B12:C16"/>
    <mergeCell ref="I7:K7"/>
    <mergeCell ref="M7:N7"/>
    <mergeCell ref="D4:F4"/>
    <mergeCell ref="D5:F5"/>
    <mergeCell ref="G5:H5"/>
    <mergeCell ref="D6:F6"/>
    <mergeCell ref="G6:H6"/>
    <mergeCell ref="D7:F7"/>
    <mergeCell ref="G7:H7"/>
    <mergeCell ref="M4:N4"/>
    <mergeCell ref="G4:H4"/>
    <mergeCell ref="I4:K4"/>
    <mergeCell ref="I5:K5"/>
    <mergeCell ref="M5:N5"/>
    <mergeCell ref="I6:K6"/>
    <mergeCell ref="M6:N6"/>
  </mergeCells>
  <conditionalFormatting sqref="U9:U11">
    <cfRule type="expression" dxfId="99" priority="1" stopIfTrue="1">
      <formula>$U$9&gt;100%</formula>
    </cfRule>
    <cfRule type="expression" dxfId="98" priority="2">
      <formula>$U$9&lt;50%</formula>
    </cfRule>
  </conditionalFormatting>
  <conditionalFormatting sqref="V9:V11">
    <cfRule type="expression" dxfId="97" priority="3">
      <formula>$V$9&lt;50%</formula>
    </cfRule>
    <cfRule type="expression" dxfId="96" priority="4">
      <formula>$V$9&gt;50%</formula>
    </cfRule>
  </conditionalFormatting>
  <dataValidations count="4">
    <dataValidation type="list" allowBlank="1" showErrorMessage="1" sqref="E19:E49" xr:uid="{00000000-0002-0000-0200-000000000000}">
      <formula1>$Z$19:$Z$30</formula1>
    </dataValidation>
    <dataValidation type="list" allowBlank="1" showErrorMessage="1" sqref="I14" xr:uid="{00000000-0002-0000-0200-000001000000}">
      <formula1>$Y$14:$Y$15</formula1>
    </dataValidation>
    <dataValidation type="list" allowBlank="1" showErrorMessage="1" sqref="J14" xr:uid="{00000000-0002-0000-0200-000002000000}">
      <formula1>$L$9</formula1>
    </dataValidation>
    <dataValidation type="list" allowBlank="1" showErrorMessage="1" sqref="Q15 G18 L18 Q18" xr:uid="{00000000-0002-0000-02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180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99839.710000000021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2022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55761.250000000015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44078.460000000006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181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0.44149226795630714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166" t="s">
        <v>182</v>
      </c>
      <c r="H6" s="167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44078.459999999992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183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55761.250000000015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184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55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185</v>
      </c>
      <c r="C19" s="87" t="s">
        <v>114</v>
      </c>
      <c r="D19" s="88"/>
      <c r="E19" s="89">
        <v>500</v>
      </c>
      <c r="F19" s="90">
        <v>1</v>
      </c>
      <c r="G19" s="91">
        <v>42.7</v>
      </c>
      <c r="H19" s="91">
        <f t="shared" ref="H19:H49" si="0">ROUND(IF($G$18="USD $", G19*$F$16,G19*$E$16),2)</f>
        <v>29.45</v>
      </c>
      <c r="I19" s="92">
        <f t="shared" ref="I19:I49" si="1">ROUND(IF($I$18=$H$18,F19*H19,F19*G19),2)</f>
        <v>42.7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21.35</v>
      </c>
      <c r="M19" s="91">
        <f t="shared" ref="M19:M49" si="4">ROUND((K19*L19),2)</f>
        <v>21.35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21.35</v>
      </c>
      <c r="T19" s="96">
        <f t="shared" ref="T19:T49" si="7">ROUND(I19-M19,2)</f>
        <v>21.35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186</v>
      </c>
      <c r="C20" s="16" t="s">
        <v>187</v>
      </c>
      <c r="D20" s="88"/>
      <c r="E20" s="101">
        <v>500</v>
      </c>
      <c r="F20" s="102">
        <v>1</v>
      </c>
      <c r="G20" s="103">
        <v>92.94</v>
      </c>
      <c r="H20" s="104">
        <f t="shared" si="0"/>
        <v>64.099999999999994</v>
      </c>
      <c r="I20" s="105">
        <f t="shared" si="1"/>
        <v>92.94</v>
      </c>
      <c r="J20" s="106"/>
      <c r="K20" s="107">
        <f t="shared" si="2"/>
        <v>1</v>
      </c>
      <c r="L20" s="104">
        <f t="shared" si="3"/>
        <v>46.47</v>
      </c>
      <c r="M20" s="104">
        <f t="shared" si="4"/>
        <v>46.47</v>
      </c>
      <c r="N20" s="108"/>
      <c r="O20" s="95"/>
      <c r="P20" s="100"/>
      <c r="Q20" s="103"/>
      <c r="R20" s="109">
        <f t="shared" si="5"/>
        <v>0</v>
      </c>
      <c r="S20" s="110">
        <f t="shared" si="6"/>
        <v>46.47</v>
      </c>
      <c r="T20" s="110">
        <f t="shared" si="7"/>
        <v>46.47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188</v>
      </c>
      <c r="C21" s="113" t="s">
        <v>189</v>
      </c>
      <c r="D21" s="88"/>
      <c r="E21" s="89">
        <v>500</v>
      </c>
      <c r="F21" s="114">
        <v>1</v>
      </c>
      <c r="G21" s="96">
        <v>64.069999999999993</v>
      </c>
      <c r="H21" s="91">
        <f t="shared" si="0"/>
        <v>44.19</v>
      </c>
      <c r="I21" s="92">
        <f t="shared" si="1"/>
        <v>64.069999999999993</v>
      </c>
      <c r="J21" s="106"/>
      <c r="K21" s="90">
        <f t="shared" si="2"/>
        <v>1</v>
      </c>
      <c r="L21" s="91">
        <f t="shared" si="3"/>
        <v>32.04</v>
      </c>
      <c r="M21" s="91">
        <f t="shared" si="4"/>
        <v>32.04</v>
      </c>
      <c r="N21" s="115"/>
      <c r="O21" s="95"/>
      <c r="P21" s="116"/>
      <c r="Q21" s="96"/>
      <c r="R21" s="96">
        <f t="shared" si="5"/>
        <v>0</v>
      </c>
      <c r="S21" s="96">
        <f t="shared" si="6"/>
        <v>32.03</v>
      </c>
      <c r="T21" s="96">
        <f t="shared" si="7"/>
        <v>32.03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190</v>
      </c>
      <c r="C22" s="16" t="s">
        <v>125</v>
      </c>
      <c r="D22" s="88"/>
      <c r="E22" s="101">
        <v>1000</v>
      </c>
      <c r="F22" s="102">
        <v>1</v>
      </c>
      <c r="G22" s="103">
        <v>275.05</v>
      </c>
      <c r="H22" s="104">
        <f t="shared" si="0"/>
        <v>189.69</v>
      </c>
      <c r="I22" s="105">
        <f t="shared" si="1"/>
        <v>275.05</v>
      </c>
      <c r="J22" s="106"/>
      <c r="K22" s="107">
        <f t="shared" si="2"/>
        <v>1</v>
      </c>
      <c r="L22" s="104">
        <f t="shared" si="3"/>
        <v>137.53</v>
      </c>
      <c r="M22" s="104">
        <f t="shared" si="4"/>
        <v>137.53</v>
      </c>
      <c r="N22" s="108"/>
      <c r="O22" s="95"/>
      <c r="P22" s="100"/>
      <c r="Q22" s="103"/>
      <c r="R22" s="109">
        <f t="shared" si="5"/>
        <v>0</v>
      </c>
      <c r="S22" s="110">
        <f t="shared" si="6"/>
        <v>137.52000000000001</v>
      </c>
      <c r="T22" s="110">
        <f t="shared" si="7"/>
        <v>137.52000000000001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191</v>
      </c>
      <c r="C23" s="113" t="s">
        <v>129</v>
      </c>
      <c r="D23" s="88"/>
      <c r="E23" s="89">
        <v>2000</v>
      </c>
      <c r="F23" s="114">
        <v>1</v>
      </c>
      <c r="G23" s="96">
        <v>298.3</v>
      </c>
      <c r="H23" s="91">
        <f t="shared" si="0"/>
        <v>205.72</v>
      </c>
      <c r="I23" s="92">
        <f t="shared" si="1"/>
        <v>298.3</v>
      </c>
      <c r="J23" s="106"/>
      <c r="K23" s="90">
        <f t="shared" si="2"/>
        <v>1</v>
      </c>
      <c r="L23" s="91">
        <f t="shared" si="3"/>
        <v>193.9</v>
      </c>
      <c r="M23" s="91">
        <f t="shared" si="4"/>
        <v>193.9</v>
      </c>
      <c r="N23" s="115">
        <v>-0.15</v>
      </c>
      <c r="O23" s="95"/>
      <c r="P23" s="116"/>
      <c r="Q23" s="96"/>
      <c r="R23" s="96">
        <f t="shared" si="5"/>
        <v>0</v>
      </c>
      <c r="S23" s="96">
        <f t="shared" si="6"/>
        <v>104.4</v>
      </c>
      <c r="T23" s="96">
        <f t="shared" si="7"/>
        <v>104.4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192</v>
      </c>
      <c r="C24" s="16" t="s">
        <v>132</v>
      </c>
      <c r="D24" s="88"/>
      <c r="E24" s="101">
        <v>2000</v>
      </c>
      <c r="F24" s="102">
        <v>1</v>
      </c>
      <c r="G24" s="103">
        <v>133.12</v>
      </c>
      <c r="H24" s="104">
        <f t="shared" si="0"/>
        <v>91.81</v>
      </c>
      <c r="I24" s="105">
        <f t="shared" si="1"/>
        <v>133.12</v>
      </c>
      <c r="J24" s="106"/>
      <c r="K24" s="107">
        <f t="shared" si="2"/>
        <v>1</v>
      </c>
      <c r="L24" s="104">
        <f t="shared" si="3"/>
        <v>86.53</v>
      </c>
      <c r="M24" s="104">
        <f t="shared" si="4"/>
        <v>86.53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46.59</v>
      </c>
      <c r="T24" s="110">
        <f t="shared" si="7"/>
        <v>46.59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193</v>
      </c>
      <c r="C25" s="113" t="s">
        <v>135</v>
      </c>
      <c r="D25" s="88"/>
      <c r="E25" s="89">
        <v>2000</v>
      </c>
      <c r="F25" s="114">
        <v>1</v>
      </c>
      <c r="G25" s="96">
        <v>85.13</v>
      </c>
      <c r="H25" s="91">
        <f t="shared" si="0"/>
        <v>58.71</v>
      </c>
      <c r="I25" s="92">
        <f t="shared" si="1"/>
        <v>85.13</v>
      </c>
      <c r="J25" s="106"/>
      <c r="K25" s="90">
        <f t="shared" si="2"/>
        <v>1</v>
      </c>
      <c r="L25" s="91">
        <f t="shared" si="3"/>
        <v>55.33</v>
      </c>
      <c r="M25" s="91">
        <f t="shared" si="4"/>
        <v>55.33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29.8</v>
      </c>
      <c r="T25" s="96">
        <f t="shared" si="7"/>
        <v>29.8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194</v>
      </c>
      <c r="C26" s="16" t="s">
        <v>195</v>
      </c>
      <c r="D26" s="88"/>
      <c r="E26" s="101" t="s">
        <v>141</v>
      </c>
      <c r="F26" s="102">
        <v>1</v>
      </c>
      <c r="G26" s="103">
        <v>1202.8</v>
      </c>
      <c r="H26" s="104">
        <f t="shared" si="0"/>
        <v>829.52</v>
      </c>
      <c r="I26" s="105">
        <f t="shared" si="1"/>
        <v>1202.8</v>
      </c>
      <c r="J26" s="106"/>
      <c r="K26" s="107">
        <f t="shared" si="2"/>
        <v>1</v>
      </c>
      <c r="L26" s="104">
        <f t="shared" si="3"/>
        <v>781.82</v>
      </c>
      <c r="M26" s="104">
        <f t="shared" si="4"/>
        <v>781.82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420.98</v>
      </c>
      <c r="T26" s="110">
        <f t="shared" si="7"/>
        <v>420.98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196</v>
      </c>
      <c r="C27" s="113" t="s">
        <v>197</v>
      </c>
      <c r="D27" s="88"/>
      <c r="E27" s="89" t="s">
        <v>141</v>
      </c>
      <c r="F27" s="114">
        <v>1</v>
      </c>
      <c r="G27" s="96">
        <v>8446.2199999999993</v>
      </c>
      <c r="H27" s="91">
        <f t="shared" si="0"/>
        <v>5824.98</v>
      </c>
      <c r="I27" s="92">
        <f t="shared" si="1"/>
        <v>8446.2199999999993</v>
      </c>
      <c r="J27" s="106"/>
      <c r="K27" s="90">
        <f t="shared" si="2"/>
        <v>1</v>
      </c>
      <c r="L27" s="91">
        <f t="shared" si="3"/>
        <v>4223.1099999999997</v>
      </c>
      <c r="M27" s="91">
        <f t="shared" si="4"/>
        <v>4223.1099999999997</v>
      </c>
      <c r="N27" s="115"/>
      <c r="O27" s="95"/>
      <c r="P27" s="116"/>
      <c r="Q27" s="96"/>
      <c r="R27" s="96">
        <f t="shared" si="5"/>
        <v>0</v>
      </c>
      <c r="S27" s="96">
        <f t="shared" si="6"/>
        <v>4223.1099999999997</v>
      </c>
      <c r="T27" s="96">
        <f t="shared" si="7"/>
        <v>4223.1099999999997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198</v>
      </c>
      <c r="C28" s="16" t="s">
        <v>199</v>
      </c>
      <c r="D28" s="88"/>
      <c r="E28" s="101" t="s">
        <v>141</v>
      </c>
      <c r="F28" s="102">
        <v>4</v>
      </c>
      <c r="G28" s="103">
        <v>506.83</v>
      </c>
      <c r="H28" s="104">
        <f t="shared" si="0"/>
        <v>349.54</v>
      </c>
      <c r="I28" s="105">
        <f t="shared" si="1"/>
        <v>2027.32</v>
      </c>
      <c r="J28" s="106"/>
      <c r="K28" s="107">
        <f t="shared" si="2"/>
        <v>4</v>
      </c>
      <c r="L28" s="104">
        <f t="shared" si="3"/>
        <v>253.42</v>
      </c>
      <c r="M28" s="104">
        <f t="shared" si="4"/>
        <v>1013.68</v>
      </c>
      <c r="N28" s="108"/>
      <c r="O28" s="95"/>
      <c r="P28" s="100"/>
      <c r="Q28" s="103"/>
      <c r="R28" s="109">
        <f t="shared" si="5"/>
        <v>0</v>
      </c>
      <c r="S28" s="110">
        <f t="shared" si="6"/>
        <v>253.41</v>
      </c>
      <c r="T28" s="110">
        <f t="shared" si="7"/>
        <v>1013.64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200</v>
      </c>
      <c r="C29" s="113" t="s">
        <v>147</v>
      </c>
      <c r="D29" s="88"/>
      <c r="E29" s="89" t="s">
        <v>141</v>
      </c>
      <c r="F29" s="114">
        <v>1</v>
      </c>
      <c r="G29" s="96">
        <v>5293.74</v>
      </c>
      <c r="H29" s="91">
        <f t="shared" si="0"/>
        <v>3650.86</v>
      </c>
      <c r="I29" s="92">
        <f t="shared" si="1"/>
        <v>5293.74</v>
      </c>
      <c r="J29" s="106"/>
      <c r="K29" s="90">
        <f t="shared" si="2"/>
        <v>1</v>
      </c>
      <c r="L29" s="91">
        <f t="shared" si="3"/>
        <v>2646.87</v>
      </c>
      <c r="M29" s="91">
        <f t="shared" si="4"/>
        <v>2646.87</v>
      </c>
      <c r="N29" s="115"/>
      <c r="O29" s="95"/>
      <c r="P29" s="116"/>
      <c r="Q29" s="96"/>
      <c r="R29" s="96">
        <f t="shared" si="5"/>
        <v>0</v>
      </c>
      <c r="S29" s="96">
        <f t="shared" si="6"/>
        <v>2646.87</v>
      </c>
      <c r="T29" s="96">
        <f t="shared" si="7"/>
        <v>2646.87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201</v>
      </c>
      <c r="C30" s="16" t="s">
        <v>202</v>
      </c>
      <c r="D30" s="88"/>
      <c r="E30" s="101" t="s">
        <v>141</v>
      </c>
      <c r="F30" s="102">
        <v>6</v>
      </c>
      <c r="G30" s="103">
        <v>1654.95</v>
      </c>
      <c r="H30" s="104">
        <f t="shared" si="0"/>
        <v>1141.3399999999999</v>
      </c>
      <c r="I30" s="105">
        <f t="shared" si="1"/>
        <v>9929.7000000000007</v>
      </c>
      <c r="J30" s="106"/>
      <c r="K30" s="107">
        <f t="shared" si="2"/>
        <v>6</v>
      </c>
      <c r="L30" s="104">
        <f t="shared" si="3"/>
        <v>1158.47</v>
      </c>
      <c r="M30" s="104">
        <f t="shared" si="4"/>
        <v>6950.82</v>
      </c>
      <c r="N30" s="108">
        <v>-0.2</v>
      </c>
      <c r="O30" s="95"/>
      <c r="P30" s="100"/>
      <c r="Q30" s="103"/>
      <c r="R30" s="109">
        <f t="shared" si="5"/>
        <v>0</v>
      </c>
      <c r="S30" s="110">
        <f t="shared" si="6"/>
        <v>496.48</v>
      </c>
      <c r="T30" s="110">
        <f t="shared" si="7"/>
        <v>2978.88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203</v>
      </c>
      <c r="C31" s="132" t="s">
        <v>204</v>
      </c>
      <c r="D31" s="88"/>
      <c r="E31" s="89" t="s">
        <v>141</v>
      </c>
      <c r="F31" s="114">
        <v>1</v>
      </c>
      <c r="G31" s="96">
        <v>57500.78</v>
      </c>
      <c r="H31" s="91">
        <f t="shared" si="0"/>
        <v>39655.71</v>
      </c>
      <c r="I31" s="92">
        <f t="shared" si="1"/>
        <v>57500.78</v>
      </c>
      <c r="J31" s="106"/>
      <c r="K31" s="90">
        <f t="shared" si="2"/>
        <v>1</v>
      </c>
      <c r="L31" s="91">
        <f t="shared" si="3"/>
        <v>31625.43</v>
      </c>
      <c r="M31" s="91">
        <f t="shared" si="4"/>
        <v>31625.43</v>
      </c>
      <c r="N31" s="115">
        <v>-0.05</v>
      </c>
      <c r="O31" s="95"/>
      <c r="P31" s="116"/>
      <c r="Q31" s="96"/>
      <c r="R31" s="96">
        <f t="shared" si="5"/>
        <v>0</v>
      </c>
      <c r="S31" s="96">
        <f t="shared" si="6"/>
        <v>25875.35</v>
      </c>
      <c r="T31" s="96">
        <f t="shared" si="7"/>
        <v>25875.35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/>
      <c r="C32" s="16" t="s">
        <v>205</v>
      </c>
      <c r="D32" s="88"/>
      <c r="E32" s="101"/>
      <c r="F32" s="102"/>
      <c r="G32" s="103"/>
      <c r="H32" s="104">
        <f t="shared" si="0"/>
        <v>0</v>
      </c>
      <c r="I32" s="105">
        <f t="shared" si="1"/>
        <v>0</v>
      </c>
      <c r="J32" s="106"/>
      <c r="K32" s="107">
        <f t="shared" si="2"/>
        <v>0</v>
      </c>
      <c r="L32" s="104">
        <f t="shared" si="3"/>
        <v>0</v>
      </c>
      <c r="M32" s="104">
        <f t="shared" si="4"/>
        <v>0</v>
      </c>
      <c r="N32" s="108"/>
      <c r="O32" s="95"/>
      <c r="P32" s="100"/>
      <c r="Q32" s="103"/>
      <c r="R32" s="109">
        <f t="shared" si="5"/>
        <v>0</v>
      </c>
      <c r="S32" s="110">
        <f t="shared" si="6"/>
        <v>0</v>
      </c>
      <c r="T32" s="110">
        <f t="shared" si="7"/>
        <v>0</v>
      </c>
      <c r="U32" s="111">
        <f t="shared" si="8"/>
        <v>0</v>
      </c>
      <c r="V32" s="111">
        <f t="shared" si="9"/>
        <v>0</v>
      </c>
      <c r="W32" s="112"/>
      <c r="X32" s="99"/>
      <c r="Y32" s="8"/>
      <c r="Z32" s="8"/>
    </row>
    <row r="33" spans="2:23" ht="14.25" customHeight="1">
      <c r="B33" s="86" t="s">
        <v>206</v>
      </c>
      <c r="C33" s="113" t="s">
        <v>207</v>
      </c>
      <c r="D33" s="88"/>
      <c r="E33" s="89" t="s">
        <v>141</v>
      </c>
      <c r="F33" s="114">
        <v>1</v>
      </c>
      <c r="G33" s="96">
        <v>5730.86</v>
      </c>
      <c r="H33" s="91">
        <f t="shared" si="0"/>
        <v>3952.32</v>
      </c>
      <c r="I33" s="92">
        <f t="shared" si="1"/>
        <v>5730.86</v>
      </c>
      <c r="J33" s="106"/>
      <c r="K33" s="90">
        <f t="shared" si="2"/>
        <v>1</v>
      </c>
      <c r="L33" s="91">
        <f t="shared" si="3"/>
        <v>3151.97</v>
      </c>
      <c r="M33" s="91">
        <f t="shared" si="4"/>
        <v>3151.97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2578.89</v>
      </c>
      <c r="T33" s="96">
        <f t="shared" si="7"/>
        <v>2578.89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208</v>
      </c>
      <c r="C34" s="16" t="s">
        <v>209</v>
      </c>
      <c r="D34" s="88"/>
      <c r="E34" s="101" t="s">
        <v>141</v>
      </c>
      <c r="F34" s="102">
        <v>3</v>
      </c>
      <c r="G34" s="103">
        <v>512.21</v>
      </c>
      <c r="H34" s="104">
        <f t="shared" si="0"/>
        <v>353.25</v>
      </c>
      <c r="I34" s="105">
        <f t="shared" si="1"/>
        <v>1536.63</v>
      </c>
      <c r="J34" s="106"/>
      <c r="K34" s="107">
        <f t="shared" si="2"/>
        <v>3</v>
      </c>
      <c r="L34" s="104">
        <f t="shared" si="3"/>
        <v>281.72000000000003</v>
      </c>
      <c r="M34" s="104">
        <f t="shared" si="4"/>
        <v>845.16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230.49</v>
      </c>
      <c r="T34" s="110">
        <f t="shared" si="7"/>
        <v>691.47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210</v>
      </c>
      <c r="C35" s="113" t="s">
        <v>211</v>
      </c>
      <c r="D35" s="88"/>
      <c r="E35" s="89" t="s">
        <v>141</v>
      </c>
      <c r="F35" s="114">
        <v>1</v>
      </c>
      <c r="G35" s="96">
        <v>512.21</v>
      </c>
      <c r="H35" s="91">
        <f t="shared" si="0"/>
        <v>353.25</v>
      </c>
      <c r="I35" s="92">
        <f t="shared" si="1"/>
        <v>512.21</v>
      </c>
      <c r="J35" s="106"/>
      <c r="K35" s="90">
        <f t="shared" si="2"/>
        <v>1</v>
      </c>
      <c r="L35" s="91">
        <f t="shared" si="3"/>
        <v>281.72000000000003</v>
      </c>
      <c r="M35" s="91">
        <f t="shared" si="4"/>
        <v>281.72000000000003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230.49</v>
      </c>
      <c r="T35" s="96">
        <f t="shared" si="7"/>
        <v>230.49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212</v>
      </c>
      <c r="C36" s="16" t="s">
        <v>213</v>
      </c>
      <c r="D36" s="88"/>
      <c r="E36" s="101" t="s">
        <v>141</v>
      </c>
      <c r="F36" s="102">
        <v>1</v>
      </c>
      <c r="G36" s="103">
        <v>512.21</v>
      </c>
      <c r="H36" s="104">
        <f t="shared" si="0"/>
        <v>353.25</v>
      </c>
      <c r="I36" s="105">
        <f t="shared" si="1"/>
        <v>512.21</v>
      </c>
      <c r="J36" s="106"/>
      <c r="K36" s="107">
        <f t="shared" si="2"/>
        <v>1</v>
      </c>
      <c r="L36" s="104">
        <f t="shared" si="3"/>
        <v>281.72000000000003</v>
      </c>
      <c r="M36" s="104">
        <f t="shared" si="4"/>
        <v>281.72000000000003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230.49</v>
      </c>
      <c r="T36" s="110">
        <f t="shared" si="7"/>
        <v>230.49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214</v>
      </c>
      <c r="C37" s="113" t="s">
        <v>215</v>
      </c>
      <c r="D37" s="88"/>
      <c r="E37" s="89" t="s">
        <v>141</v>
      </c>
      <c r="F37" s="114">
        <v>1</v>
      </c>
      <c r="G37" s="96">
        <v>381.69</v>
      </c>
      <c r="H37" s="91">
        <f t="shared" si="0"/>
        <v>263.23</v>
      </c>
      <c r="I37" s="92">
        <f t="shared" si="1"/>
        <v>381.69</v>
      </c>
      <c r="J37" s="106"/>
      <c r="K37" s="90">
        <f t="shared" si="2"/>
        <v>1</v>
      </c>
      <c r="L37" s="91">
        <f t="shared" si="3"/>
        <v>209.93</v>
      </c>
      <c r="M37" s="91">
        <f t="shared" si="4"/>
        <v>209.93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171.76</v>
      </c>
      <c r="T37" s="96">
        <f t="shared" si="7"/>
        <v>171.76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216</v>
      </c>
      <c r="C38" s="16" t="s">
        <v>215</v>
      </c>
      <c r="D38" s="88"/>
      <c r="E38" s="101" t="s">
        <v>141</v>
      </c>
      <c r="F38" s="102">
        <v>2</v>
      </c>
      <c r="G38" s="103">
        <v>862.53</v>
      </c>
      <c r="H38" s="104">
        <f t="shared" si="0"/>
        <v>594.85</v>
      </c>
      <c r="I38" s="105">
        <f t="shared" si="1"/>
        <v>1725.06</v>
      </c>
      <c r="J38" s="106"/>
      <c r="K38" s="107">
        <f t="shared" si="2"/>
        <v>2</v>
      </c>
      <c r="L38" s="104">
        <f t="shared" si="3"/>
        <v>474.39</v>
      </c>
      <c r="M38" s="104">
        <f t="shared" si="4"/>
        <v>948.78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388.14</v>
      </c>
      <c r="T38" s="110">
        <f t="shared" si="7"/>
        <v>776.28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217</v>
      </c>
      <c r="C39" s="113" t="s">
        <v>218</v>
      </c>
      <c r="D39" s="88"/>
      <c r="E39" s="89" t="s">
        <v>141</v>
      </c>
      <c r="F39" s="114">
        <v>5</v>
      </c>
      <c r="G39" s="96">
        <v>298.77999999999997</v>
      </c>
      <c r="H39" s="91">
        <f t="shared" si="0"/>
        <v>206.06</v>
      </c>
      <c r="I39" s="92">
        <f t="shared" si="1"/>
        <v>1493.9</v>
      </c>
      <c r="J39" s="106"/>
      <c r="K39" s="90">
        <f t="shared" si="2"/>
        <v>5</v>
      </c>
      <c r="L39" s="91">
        <f t="shared" si="3"/>
        <v>164.33</v>
      </c>
      <c r="M39" s="91">
        <f t="shared" si="4"/>
        <v>821.65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134.44999999999999</v>
      </c>
      <c r="T39" s="96">
        <f t="shared" si="7"/>
        <v>672.25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219</v>
      </c>
      <c r="C40" s="16" t="s">
        <v>220</v>
      </c>
      <c r="D40" s="88"/>
      <c r="E40" s="101" t="s">
        <v>141</v>
      </c>
      <c r="F40" s="102">
        <v>4</v>
      </c>
      <c r="G40" s="103">
        <v>539.55999999999995</v>
      </c>
      <c r="H40" s="104">
        <f t="shared" si="0"/>
        <v>372.11</v>
      </c>
      <c r="I40" s="105">
        <f t="shared" si="1"/>
        <v>2158.2399999999998</v>
      </c>
      <c r="J40" s="106"/>
      <c r="K40" s="107">
        <f t="shared" si="2"/>
        <v>4</v>
      </c>
      <c r="L40" s="104">
        <f t="shared" si="3"/>
        <v>296.76</v>
      </c>
      <c r="M40" s="104">
        <f t="shared" si="4"/>
        <v>1187.04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242.8</v>
      </c>
      <c r="T40" s="110">
        <f t="shared" si="7"/>
        <v>971.2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221</v>
      </c>
      <c r="C41" s="113" t="s">
        <v>222</v>
      </c>
      <c r="D41" s="88"/>
      <c r="E41" s="89" t="s">
        <v>141</v>
      </c>
      <c r="F41" s="114">
        <v>8</v>
      </c>
      <c r="G41" s="96">
        <v>33.270000000000003</v>
      </c>
      <c r="H41" s="91">
        <f t="shared" si="0"/>
        <v>22.94</v>
      </c>
      <c r="I41" s="92">
        <f t="shared" si="1"/>
        <v>266.16000000000003</v>
      </c>
      <c r="J41" s="106"/>
      <c r="K41" s="90">
        <f t="shared" si="2"/>
        <v>8</v>
      </c>
      <c r="L41" s="91">
        <f t="shared" si="3"/>
        <v>18.3</v>
      </c>
      <c r="M41" s="91">
        <f t="shared" si="4"/>
        <v>146.4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14.97</v>
      </c>
      <c r="T41" s="96">
        <f t="shared" si="7"/>
        <v>119.76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223</v>
      </c>
      <c r="C42" s="16" t="s">
        <v>167</v>
      </c>
      <c r="D42" s="88"/>
      <c r="E42" s="101" t="s">
        <v>141</v>
      </c>
      <c r="F42" s="102">
        <v>8</v>
      </c>
      <c r="G42" s="103">
        <v>16.36</v>
      </c>
      <c r="H42" s="104">
        <f t="shared" si="0"/>
        <v>11.28</v>
      </c>
      <c r="I42" s="105">
        <f t="shared" si="1"/>
        <v>130.88</v>
      </c>
      <c r="J42" s="106"/>
      <c r="K42" s="107">
        <f t="shared" si="2"/>
        <v>8</v>
      </c>
      <c r="L42" s="104">
        <f t="shared" si="3"/>
        <v>9</v>
      </c>
      <c r="M42" s="104">
        <f t="shared" si="4"/>
        <v>72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7.36</v>
      </c>
      <c r="T42" s="110">
        <f t="shared" si="7"/>
        <v>58.88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/>
      <c r="C43" s="113"/>
      <c r="D43" s="88"/>
      <c r="E43" s="89"/>
      <c r="F43" s="114"/>
      <c r="G43" s="96"/>
      <c r="H43" s="91">
        <f t="shared" si="0"/>
        <v>0</v>
      </c>
      <c r="I43" s="92">
        <f t="shared" si="1"/>
        <v>0</v>
      </c>
      <c r="J43" s="106"/>
      <c r="K43" s="90">
        <f t="shared" si="2"/>
        <v>0</v>
      </c>
      <c r="L43" s="91">
        <f t="shared" si="3"/>
        <v>0</v>
      </c>
      <c r="M43" s="91">
        <f t="shared" si="4"/>
        <v>0</v>
      </c>
      <c r="N43" s="115"/>
      <c r="O43" s="95"/>
      <c r="P43" s="116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2"/>
    </row>
    <row r="44" spans="2:23" ht="14.25" customHeight="1">
      <c r="B44" s="100"/>
      <c r="C44" s="16"/>
      <c r="D44" s="88"/>
      <c r="E44" s="101"/>
      <c r="F44" s="102"/>
      <c r="G44" s="103"/>
      <c r="H44" s="104">
        <f t="shared" si="0"/>
        <v>0</v>
      </c>
      <c r="I44" s="105">
        <f t="shared" si="1"/>
        <v>0</v>
      </c>
      <c r="J44" s="106"/>
      <c r="K44" s="107">
        <f t="shared" si="2"/>
        <v>0</v>
      </c>
      <c r="L44" s="104">
        <f t="shared" si="3"/>
        <v>0</v>
      </c>
      <c r="M44" s="104">
        <f t="shared" si="4"/>
        <v>0</v>
      </c>
      <c r="N44" s="108"/>
      <c r="O44" s="95"/>
      <c r="P44" s="100"/>
      <c r="Q44" s="103"/>
      <c r="R44" s="109">
        <f t="shared" si="5"/>
        <v>0</v>
      </c>
      <c r="S44" s="110">
        <f t="shared" si="6"/>
        <v>0</v>
      </c>
      <c r="T44" s="110">
        <f t="shared" si="7"/>
        <v>0</v>
      </c>
      <c r="U44" s="111">
        <f t="shared" si="8"/>
        <v>0</v>
      </c>
      <c r="V44" s="111">
        <f t="shared" si="9"/>
        <v>0</v>
      </c>
      <c r="W44" s="112"/>
    </row>
    <row r="45" spans="2:23" ht="14.2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55</v>
      </c>
      <c r="G50" s="123">
        <f t="shared" si="10"/>
        <v>84996.310000000027</v>
      </c>
      <c r="H50" s="124">
        <f t="shared" si="10"/>
        <v>58618.159999999996</v>
      </c>
      <c r="I50" s="125">
        <f t="shared" si="10"/>
        <v>99839.710000000021</v>
      </c>
      <c r="J50" s="126"/>
      <c r="K50" s="127">
        <f t="shared" ref="K50:M50" si="11">SUM(K19:K49)</f>
        <v>55</v>
      </c>
      <c r="L50" s="124">
        <f t="shared" si="11"/>
        <v>46432.110000000008</v>
      </c>
      <c r="M50" s="125">
        <f t="shared" si="11"/>
        <v>55761.250000000015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38564.199999999997</v>
      </c>
      <c r="T50" s="125">
        <f t="shared" si="12"/>
        <v>44078.459999999992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95" priority="1" stopIfTrue="1">
      <formula>$U$9&gt;100%</formula>
    </cfRule>
    <cfRule type="expression" dxfId="94" priority="2">
      <formula>$U$9&lt;50%</formula>
    </cfRule>
  </conditionalFormatting>
  <conditionalFormatting sqref="V9:V11">
    <cfRule type="expression" dxfId="93" priority="3">
      <formula>$V$9&lt;50%</formula>
    </cfRule>
    <cfRule type="expression" dxfId="92" priority="4">
      <formula>$V$9&gt;50%</formula>
    </cfRule>
  </conditionalFormatting>
  <dataValidations count="4">
    <dataValidation type="list" allowBlank="1" showErrorMessage="1" sqref="E19:E49" xr:uid="{00000000-0002-0000-0300-000000000000}">
      <formula1>$Z$19:$Z$30</formula1>
    </dataValidation>
    <dataValidation type="list" allowBlank="1" showErrorMessage="1" sqref="I14" xr:uid="{00000000-0002-0000-0300-000001000000}">
      <formula1>$Y$14:$Y$15</formula1>
    </dataValidation>
    <dataValidation type="list" allowBlank="1" showErrorMessage="1" sqref="J14" xr:uid="{00000000-0002-0000-0300-000002000000}">
      <formula1>$L$9</formula1>
    </dataValidation>
    <dataValidation type="list" allowBlank="1" showErrorMessage="1" sqref="Q15 G18 L18 Q18" xr:uid="{00000000-0002-0000-03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Z50"/>
  <sheetViews>
    <sheetView tabSelected="1"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224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116011.93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1993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58751.11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57260.819999999992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225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0.4935769967795553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5" t="s">
        <v>226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57260.82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/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58751.11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227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22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1</v>
      </c>
      <c r="G20" s="103">
        <v>49.93</v>
      </c>
      <c r="H20" s="104">
        <f t="shared" si="0"/>
        <v>34.43</v>
      </c>
      <c r="I20" s="105">
        <f t="shared" si="1"/>
        <v>49.93</v>
      </c>
      <c r="J20" s="106"/>
      <c r="K20" s="107">
        <f t="shared" si="2"/>
        <v>1</v>
      </c>
      <c r="L20" s="104">
        <f t="shared" si="3"/>
        <v>24.97</v>
      </c>
      <c r="M20" s="104">
        <f t="shared" si="4"/>
        <v>24.97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24.96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230</v>
      </c>
      <c r="C21" s="113" t="s">
        <v>231</v>
      </c>
      <c r="D21" s="88"/>
      <c r="E21" s="89">
        <v>500</v>
      </c>
      <c r="F21" s="114">
        <v>1</v>
      </c>
      <c r="G21" s="96">
        <v>101.61</v>
      </c>
      <c r="H21" s="91">
        <f t="shared" si="0"/>
        <v>70.08</v>
      </c>
      <c r="I21" s="92">
        <f t="shared" si="1"/>
        <v>101.61</v>
      </c>
      <c r="J21" s="106"/>
      <c r="K21" s="90">
        <f t="shared" si="2"/>
        <v>1</v>
      </c>
      <c r="L21" s="91">
        <f t="shared" si="3"/>
        <v>50.81</v>
      </c>
      <c r="M21" s="91">
        <f t="shared" si="4"/>
        <v>50.81</v>
      </c>
      <c r="N21" s="115"/>
      <c r="O21" s="95"/>
      <c r="P21" s="116"/>
      <c r="Q21" s="96"/>
      <c r="R21" s="96">
        <f t="shared" si="5"/>
        <v>0</v>
      </c>
      <c r="S21" s="96">
        <f t="shared" si="6"/>
        <v>50.8</v>
      </c>
      <c r="T21" s="96">
        <f t="shared" si="7"/>
        <v>50.8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232</v>
      </c>
      <c r="C22" s="16" t="s">
        <v>233</v>
      </c>
      <c r="D22" s="88"/>
      <c r="E22" s="101">
        <v>1000</v>
      </c>
      <c r="F22" s="102">
        <v>1</v>
      </c>
      <c r="G22" s="103">
        <v>47.11</v>
      </c>
      <c r="H22" s="104">
        <f t="shared" si="0"/>
        <v>32.49</v>
      </c>
      <c r="I22" s="105">
        <f t="shared" si="1"/>
        <v>47.11</v>
      </c>
      <c r="J22" s="106"/>
      <c r="K22" s="107">
        <f t="shared" si="2"/>
        <v>1</v>
      </c>
      <c r="L22" s="104">
        <f t="shared" si="3"/>
        <v>23.56</v>
      </c>
      <c r="M22" s="104">
        <f t="shared" si="4"/>
        <v>23.56</v>
      </c>
      <c r="N22" s="108"/>
      <c r="O22" s="95"/>
      <c r="P22" s="100"/>
      <c r="Q22" s="103"/>
      <c r="R22" s="109">
        <f t="shared" si="5"/>
        <v>0</v>
      </c>
      <c r="S22" s="110">
        <f t="shared" si="6"/>
        <v>23.55</v>
      </c>
      <c r="T22" s="110">
        <f t="shared" si="7"/>
        <v>23.55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234</v>
      </c>
      <c r="C23" s="113" t="s">
        <v>125</v>
      </c>
      <c r="D23" s="88"/>
      <c r="E23" s="89">
        <v>1000</v>
      </c>
      <c r="F23" s="114">
        <v>1</v>
      </c>
      <c r="G23" s="96">
        <v>46.62</v>
      </c>
      <c r="H23" s="91">
        <f t="shared" si="0"/>
        <v>32.15</v>
      </c>
      <c r="I23" s="92">
        <f t="shared" si="1"/>
        <v>46.62</v>
      </c>
      <c r="J23" s="106"/>
      <c r="K23" s="90">
        <f t="shared" si="2"/>
        <v>1</v>
      </c>
      <c r="L23" s="91">
        <f t="shared" si="3"/>
        <v>23.31</v>
      </c>
      <c r="M23" s="91">
        <f t="shared" si="4"/>
        <v>23.31</v>
      </c>
      <c r="N23" s="115"/>
      <c r="O23" s="95"/>
      <c r="P23" s="116"/>
      <c r="Q23" s="96"/>
      <c r="R23" s="96">
        <f t="shared" si="5"/>
        <v>0</v>
      </c>
      <c r="S23" s="96">
        <f t="shared" si="6"/>
        <v>23.31</v>
      </c>
      <c r="T23" s="96">
        <f t="shared" si="7"/>
        <v>23.31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235</v>
      </c>
      <c r="C24" s="16" t="s">
        <v>129</v>
      </c>
      <c r="D24" s="88"/>
      <c r="E24" s="101">
        <v>2000</v>
      </c>
      <c r="F24" s="102">
        <v>1</v>
      </c>
      <c r="G24" s="103">
        <v>150.63999999999999</v>
      </c>
      <c r="H24" s="104">
        <f t="shared" si="0"/>
        <v>103.89</v>
      </c>
      <c r="I24" s="105">
        <f t="shared" si="1"/>
        <v>150.63999999999999</v>
      </c>
      <c r="J24" s="106"/>
      <c r="K24" s="107">
        <f t="shared" si="2"/>
        <v>1</v>
      </c>
      <c r="L24" s="104">
        <f t="shared" si="3"/>
        <v>97.92</v>
      </c>
      <c r="M24" s="104">
        <f t="shared" si="4"/>
        <v>97.92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52.72</v>
      </c>
      <c r="T24" s="110">
        <f t="shared" si="7"/>
        <v>52.72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236</v>
      </c>
      <c r="C25" s="113" t="s">
        <v>132</v>
      </c>
      <c r="D25" s="88"/>
      <c r="E25" s="89">
        <v>2000</v>
      </c>
      <c r="F25" s="114">
        <v>1</v>
      </c>
      <c r="G25" s="96">
        <v>115.2</v>
      </c>
      <c r="H25" s="91">
        <f t="shared" si="0"/>
        <v>79.45</v>
      </c>
      <c r="I25" s="92">
        <f t="shared" si="1"/>
        <v>115.2</v>
      </c>
      <c r="J25" s="106"/>
      <c r="K25" s="90">
        <f t="shared" si="2"/>
        <v>1</v>
      </c>
      <c r="L25" s="91">
        <f t="shared" si="3"/>
        <v>74.88</v>
      </c>
      <c r="M25" s="91">
        <f t="shared" si="4"/>
        <v>74.88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40.32</v>
      </c>
      <c r="T25" s="96">
        <f t="shared" si="7"/>
        <v>40.32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237</v>
      </c>
      <c r="C26" s="16" t="s">
        <v>135</v>
      </c>
      <c r="D26" s="88"/>
      <c r="E26" s="101">
        <v>2000</v>
      </c>
      <c r="F26" s="102">
        <v>1</v>
      </c>
      <c r="G26" s="103">
        <v>79.209999999999994</v>
      </c>
      <c r="H26" s="104">
        <f t="shared" si="0"/>
        <v>54.63</v>
      </c>
      <c r="I26" s="105">
        <f t="shared" si="1"/>
        <v>79.209999999999994</v>
      </c>
      <c r="J26" s="106"/>
      <c r="K26" s="107">
        <f t="shared" si="2"/>
        <v>1</v>
      </c>
      <c r="L26" s="104">
        <f t="shared" si="3"/>
        <v>51.49</v>
      </c>
      <c r="M26" s="104">
        <f t="shared" si="4"/>
        <v>51.49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27.72</v>
      </c>
      <c r="T26" s="110">
        <f t="shared" si="7"/>
        <v>27.72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238</v>
      </c>
      <c r="C27" s="113" t="s">
        <v>239</v>
      </c>
      <c r="D27" s="88"/>
      <c r="E27" s="89" t="s">
        <v>141</v>
      </c>
      <c r="F27" s="114">
        <v>1</v>
      </c>
      <c r="G27" s="96">
        <v>9878.66</v>
      </c>
      <c r="H27" s="91">
        <f t="shared" si="0"/>
        <v>6812.87</v>
      </c>
      <c r="I27" s="92">
        <f t="shared" si="1"/>
        <v>9878.66</v>
      </c>
      <c r="J27" s="106"/>
      <c r="K27" s="90">
        <f t="shared" si="2"/>
        <v>1</v>
      </c>
      <c r="L27" s="91">
        <f t="shared" si="3"/>
        <v>4939.33</v>
      </c>
      <c r="M27" s="91">
        <f t="shared" si="4"/>
        <v>4939.33</v>
      </c>
      <c r="N27" s="115"/>
      <c r="O27" s="95"/>
      <c r="P27" s="116"/>
      <c r="Q27" s="96"/>
      <c r="R27" s="96">
        <f t="shared" si="5"/>
        <v>0</v>
      </c>
      <c r="S27" s="96">
        <f t="shared" si="6"/>
        <v>4939.33</v>
      </c>
      <c r="T27" s="96">
        <f t="shared" si="7"/>
        <v>4939.33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240</v>
      </c>
      <c r="C28" s="16" t="s">
        <v>241</v>
      </c>
      <c r="D28" s="88"/>
      <c r="E28" s="101" t="s">
        <v>141</v>
      </c>
      <c r="F28" s="102">
        <v>2</v>
      </c>
      <c r="G28" s="103">
        <v>825.82</v>
      </c>
      <c r="H28" s="104">
        <f t="shared" si="0"/>
        <v>569.53</v>
      </c>
      <c r="I28" s="105">
        <f t="shared" si="1"/>
        <v>1651.64</v>
      </c>
      <c r="J28" s="106"/>
      <c r="K28" s="107">
        <f t="shared" si="2"/>
        <v>2</v>
      </c>
      <c r="L28" s="104">
        <f t="shared" si="3"/>
        <v>412.91</v>
      </c>
      <c r="M28" s="104">
        <f t="shared" si="4"/>
        <v>825.82</v>
      </c>
      <c r="N28" s="108"/>
      <c r="O28" s="95"/>
      <c r="P28" s="100"/>
      <c r="Q28" s="103"/>
      <c r="R28" s="109">
        <f t="shared" si="5"/>
        <v>0</v>
      </c>
      <c r="S28" s="110">
        <f t="shared" si="6"/>
        <v>412.91</v>
      </c>
      <c r="T28" s="110">
        <f t="shared" si="7"/>
        <v>825.82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242</v>
      </c>
      <c r="C29" s="113" t="s">
        <v>147</v>
      </c>
      <c r="D29" s="88"/>
      <c r="E29" s="89" t="s">
        <v>141</v>
      </c>
      <c r="F29" s="114">
        <v>1</v>
      </c>
      <c r="G29" s="96">
        <v>10020.25</v>
      </c>
      <c r="H29" s="91">
        <f t="shared" si="0"/>
        <v>6910.52</v>
      </c>
      <c r="I29" s="92">
        <f t="shared" si="1"/>
        <v>10020.25</v>
      </c>
      <c r="J29" s="106"/>
      <c r="K29" s="90">
        <f t="shared" si="2"/>
        <v>1</v>
      </c>
      <c r="L29" s="91">
        <f t="shared" si="3"/>
        <v>5010.13</v>
      </c>
      <c r="M29" s="91">
        <f t="shared" si="4"/>
        <v>5010.13</v>
      </c>
      <c r="N29" s="115"/>
      <c r="O29" s="95"/>
      <c r="P29" s="116"/>
      <c r="Q29" s="96"/>
      <c r="R29" s="96">
        <f t="shared" si="5"/>
        <v>0</v>
      </c>
      <c r="S29" s="96">
        <f t="shared" si="6"/>
        <v>5010.12</v>
      </c>
      <c r="T29" s="96">
        <f t="shared" si="7"/>
        <v>5010.12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243</v>
      </c>
      <c r="C30" s="16" t="s">
        <v>202</v>
      </c>
      <c r="D30" s="88"/>
      <c r="E30" s="101" t="s">
        <v>141</v>
      </c>
      <c r="F30" s="102">
        <v>6</v>
      </c>
      <c r="G30" s="103">
        <v>577.79999999999995</v>
      </c>
      <c r="H30" s="104">
        <f t="shared" si="0"/>
        <v>398.48</v>
      </c>
      <c r="I30" s="105">
        <f t="shared" si="1"/>
        <v>3466.8</v>
      </c>
      <c r="J30" s="106"/>
      <c r="K30" s="107">
        <f t="shared" si="2"/>
        <v>6</v>
      </c>
      <c r="L30" s="104">
        <f t="shared" si="3"/>
        <v>404.46</v>
      </c>
      <c r="M30" s="104">
        <f t="shared" si="4"/>
        <v>2426.7600000000002</v>
      </c>
      <c r="N30" s="108">
        <v>-0.2</v>
      </c>
      <c r="O30" s="95"/>
      <c r="P30" s="100"/>
      <c r="Q30" s="103"/>
      <c r="R30" s="109">
        <f t="shared" si="5"/>
        <v>0</v>
      </c>
      <c r="S30" s="110">
        <f t="shared" si="6"/>
        <v>173.34</v>
      </c>
      <c r="T30" s="110">
        <f t="shared" si="7"/>
        <v>1040.04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244</v>
      </c>
      <c r="C31" s="113" t="s">
        <v>244</v>
      </c>
      <c r="D31" s="88"/>
      <c r="E31" s="89" t="s">
        <v>141</v>
      </c>
      <c r="F31" s="114">
        <v>4</v>
      </c>
      <c r="G31" s="96">
        <v>22581.18</v>
      </c>
      <c r="H31" s="91">
        <f t="shared" si="0"/>
        <v>15573.23</v>
      </c>
      <c r="I31" s="92">
        <f t="shared" si="1"/>
        <v>90324.72</v>
      </c>
      <c r="J31" s="106"/>
      <c r="K31" s="90">
        <f t="shared" si="2"/>
        <v>4</v>
      </c>
      <c r="L31" s="91">
        <f t="shared" si="3"/>
        <v>11290.59</v>
      </c>
      <c r="M31" s="91">
        <f t="shared" si="4"/>
        <v>45162.36</v>
      </c>
      <c r="N31" s="115"/>
      <c r="O31" s="95"/>
      <c r="P31" s="116"/>
      <c r="Q31" s="96"/>
      <c r="R31" s="96">
        <f t="shared" si="5"/>
        <v>0</v>
      </c>
      <c r="S31" s="96">
        <f t="shared" si="6"/>
        <v>11290.59</v>
      </c>
      <c r="T31" s="96">
        <f t="shared" si="7"/>
        <v>45162.36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/>
      <c r="C32" s="16" t="s">
        <v>245</v>
      </c>
      <c r="D32" s="88"/>
      <c r="E32" s="101"/>
      <c r="F32" s="102"/>
      <c r="G32" s="103"/>
      <c r="H32" s="104">
        <f t="shared" si="0"/>
        <v>0</v>
      </c>
      <c r="I32" s="105">
        <f t="shared" si="1"/>
        <v>0</v>
      </c>
      <c r="J32" s="106"/>
      <c r="K32" s="107">
        <f t="shared" si="2"/>
        <v>0</v>
      </c>
      <c r="L32" s="104">
        <f t="shared" si="3"/>
        <v>0</v>
      </c>
      <c r="M32" s="104">
        <f t="shared" si="4"/>
        <v>0</v>
      </c>
      <c r="N32" s="108"/>
      <c r="O32" s="95"/>
      <c r="P32" s="100"/>
      <c r="Q32" s="103"/>
      <c r="R32" s="109">
        <f t="shared" si="5"/>
        <v>0</v>
      </c>
      <c r="S32" s="110">
        <f t="shared" si="6"/>
        <v>0</v>
      </c>
      <c r="T32" s="110">
        <f t="shared" si="7"/>
        <v>0</v>
      </c>
      <c r="U32" s="111">
        <f t="shared" si="8"/>
        <v>0</v>
      </c>
      <c r="V32" s="111">
        <f t="shared" si="9"/>
        <v>0</v>
      </c>
      <c r="W32" s="112"/>
      <c r="X32" s="99"/>
      <c r="Y32" s="8"/>
      <c r="Z32" s="8"/>
    </row>
    <row r="33" spans="2:23" ht="14.25" customHeight="1">
      <c r="B33" s="86"/>
      <c r="C33" s="113"/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100"/>
      <c r="C34" s="16"/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4.25" customHeight="1">
      <c r="B35" s="86"/>
      <c r="C35" s="113"/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4.25" customHeight="1">
      <c r="B36" s="100"/>
      <c r="C36" s="16"/>
      <c r="D36" s="88"/>
      <c r="E36" s="101"/>
      <c r="F36" s="102"/>
      <c r="G36" s="103"/>
      <c r="H36" s="104">
        <f t="shared" si="0"/>
        <v>0</v>
      </c>
      <c r="I36" s="105">
        <f t="shared" si="1"/>
        <v>0</v>
      </c>
      <c r="J36" s="106"/>
      <c r="K36" s="107">
        <f t="shared" si="2"/>
        <v>0</v>
      </c>
      <c r="L36" s="104">
        <f t="shared" si="3"/>
        <v>0</v>
      </c>
      <c r="M36" s="104">
        <f t="shared" si="4"/>
        <v>0</v>
      </c>
      <c r="N36" s="108"/>
      <c r="O36" s="95"/>
      <c r="P36" s="100"/>
      <c r="Q36" s="103"/>
      <c r="R36" s="109">
        <f t="shared" si="5"/>
        <v>0</v>
      </c>
      <c r="S36" s="110">
        <f t="shared" si="6"/>
        <v>0</v>
      </c>
      <c r="T36" s="110">
        <f t="shared" si="7"/>
        <v>0</v>
      </c>
      <c r="U36" s="111">
        <f t="shared" si="8"/>
        <v>0</v>
      </c>
      <c r="V36" s="111">
        <f t="shared" si="9"/>
        <v>0</v>
      </c>
      <c r="W36" s="112"/>
    </row>
    <row r="37" spans="2:23" ht="14.25" customHeight="1">
      <c r="B37" s="86"/>
      <c r="C37" s="113"/>
      <c r="D37" s="88"/>
      <c r="E37" s="89"/>
      <c r="F37" s="114"/>
      <c r="G37" s="96"/>
      <c r="H37" s="91">
        <f t="shared" si="0"/>
        <v>0</v>
      </c>
      <c r="I37" s="92">
        <f t="shared" si="1"/>
        <v>0</v>
      </c>
      <c r="J37" s="106"/>
      <c r="K37" s="90">
        <f t="shared" si="2"/>
        <v>0</v>
      </c>
      <c r="L37" s="91">
        <f t="shared" si="3"/>
        <v>0</v>
      </c>
      <c r="M37" s="91">
        <f t="shared" si="4"/>
        <v>0</v>
      </c>
      <c r="N37" s="115"/>
      <c r="O37" s="95"/>
      <c r="P37" s="116"/>
      <c r="Q37" s="96"/>
      <c r="R37" s="96">
        <f t="shared" si="5"/>
        <v>0</v>
      </c>
      <c r="S37" s="96">
        <f t="shared" si="6"/>
        <v>0</v>
      </c>
      <c r="T37" s="96">
        <f t="shared" si="7"/>
        <v>0</v>
      </c>
      <c r="U37" s="97">
        <f t="shared" si="8"/>
        <v>0</v>
      </c>
      <c r="V37" s="97">
        <f t="shared" si="9"/>
        <v>0</v>
      </c>
      <c r="W37" s="98"/>
    </row>
    <row r="38" spans="2:23" ht="14.25" customHeight="1">
      <c r="B38" s="100"/>
      <c r="C38" s="16"/>
      <c r="D38" s="88"/>
      <c r="E38" s="101"/>
      <c r="F38" s="102"/>
      <c r="G38" s="103"/>
      <c r="H38" s="104">
        <f t="shared" si="0"/>
        <v>0</v>
      </c>
      <c r="I38" s="105">
        <f t="shared" si="1"/>
        <v>0</v>
      </c>
      <c r="J38" s="106"/>
      <c r="K38" s="107">
        <f t="shared" si="2"/>
        <v>0</v>
      </c>
      <c r="L38" s="104">
        <f t="shared" si="3"/>
        <v>0</v>
      </c>
      <c r="M38" s="104">
        <f t="shared" si="4"/>
        <v>0</v>
      </c>
      <c r="N38" s="108"/>
      <c r="O38" s="95"/>
      <c r="P38" s="100"/>
      <c r="Q38" s="103"/>
      <c r="R38" s="109">
        <f t="shared" si="5"/>
        <v>0</v>
      </c>
      <c r="S38" s="110">
        <f t="shared" si="6"/>
        <v>0</v>
      </c>
      <c r="T38" s="110">
        <f t="shared" si="7"/>
        <v>0</v>
      </c>
      <c r="U38" s="111">
        <f t="shared" si="8"/>
        <v>0</v>
      </c>
      <c r="V38" s="111">
        <f t="shared" si="9"/>
        <v>0</v>
      </c>
      <c r="W38" s="112"/>
    </row>
    <row r="39" spans="2:23" ht="14.25" customHeight="1">
      <c r="B39" s="86"/>
      <c r="C39" s="113"/>
      <c r="D39" s="88"/>
      <c r="E39" s="89"/>
      <c r="F39" s="114"/>
      <c r="G39" s="96"/>
      <c r="H39" s="91">
        <f t="shared" si="0"/>
        <v>0</v>
      </c>
      <c r="I39" s="92">
        <f t="shared" si="1"/>
        <v>0</v>
      </c>
      <c r="J39" s="106"/>
      <c r="K39" s="90">
        <f t="shared" si="2"/>
        <v>0</v>
      </c>
      <c r="L39" s="91">
        <f t="shared" si="3"/>
        <v>0</v>
      </c>
      <c r="M39" s="91">
        <f t="shared" si="4"/>
        <v>0</v>
      </c>
      <c r="N39" s="115"/>
      <c r="O39" s="95"/>
      <c r="P39" s="116"/>
      <c r="Q39" s="96"/>
      <c r="R39" s="96">
        <f t="shared" si="5"/>
        <v>0</v>
      </c>
      <c r="S39" s="96">
        <f t="shared" si="6"/>
        <v>0</v>
      </c>
      <c r="T39" s="96">
        <f t="shared" si="7"/>
        <v>0</v>
      </c>
      <c r="U39" s="97">
        <f t="shared" si="8"/>
        <v>0</v>
      </c>
      <c r="V39" s="97">
        <f t="shared" si="9"/>
        <v>0</v>
      </c>
      <c r="W39" s="112"/>
    </row>
    <row r="40" spans="2:23" ht="14.25" customHeight="1">
      <c r="B40" s="100"/>
      <c r="C40" s="16"/>
      <c r="D40" s="88"/>
      <c r="E40" s="101"/>
      <c r="F40" s="102"/>
      <c r="G40" s="103"/>
      <c r="H40" s="104">
        <f t="shared" si="0"/>
        <v>0</v>
      </c>
      <c r="I40" s="105">
        <f t="shared" si="1"/>
        <v>0</v>
      </c>
      <c r="J40" s="106"/>
      <c r="K40" s="107">
        <f t="shared" si="2"/>
        <v>0</v>
      </c>
      <c r="L40" s="104">
        <f t="shared" si="3"/>
        <v>0</v>
      </c>
      <c r="M40" s="104">
        <f t="shared" si="4"/>
        <v>0</v>
      </c>
      <c r="N40" s="108"/>
      <c r="O40" s="95"/>
      <c r="P40" s="100"/>
      <c r="Q40" s="103"/>
      <c r="R40" s="109">
        <f t="shared" si="5"/>
        <v>0</v>
      </c>
      <c r="S40" s="110">
        <f t="shared" si="6"/>
        <v>0</v>
      </c>
      <c r="T40" s="110">
        <f t="shared" si="7"/>
        <v>0</v>
      </c>
      <c r="U40" s="111">
        <f t="shared" si="8"/>
        <v>0</v>
      </c>
      <c r="V40" s="111">
        <f t="shared" si="9"/>
        <v>0</v>
      </c>
      <c r="W40" s="112"/>
    </row>
    <row r="41" spans="2:23" ht="14.25" customHeight="1">
      <c r="B41" s="86"/>
      <c r="C41" s="113"/>
      <c r="D41" s="88"/>
      <c r="E41" s="89"/>
      <c r="F41" s="114"/>
      <c r="G41" s="96"/>
      <c r="H41" s="91">
        <f t="shared" si="0"/>
        <v>0</v>
      </c>
      <c r="I41" s="92">
        <f t="shared" si="1"/>
        <v>0</v>
      </c>
      <c r="J41" s="106"/>
      <c r="K41" s="90">
        <f t="shared" si="2"/>
        <v>0</v>
      </c>
      <c r="L41" s="91">
        <f t="shared" si="3"/>
        <v>0</v>
      </c>
      <c r="M41" s="91">
        <f t="shared" si="4"/>
        <v>0</v>
      </c>
      <c r="N41" s="115"/>
      <c r="O41" s="95"/>
      <c r="P41" s="116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2"/>
    </row>
    <row r="42" spans="2:23" ht="14.25" customHeight="1">
      <c r="B42" s="100"/>
      <c r="C42" s="16"/>
      <c r="D42" s="88"/>
      <c r="E42" s="101"/>
      <c r="F42" s="102"/>
      <c r="G42" s="103"/>
      <c r="H42" s="104">
        <f t="shared" si="0"/>
        <v>0</v>
      </c>
      <c r="I42" s="105">
        <f t="shared" si="1"/>
        <v>0</v>
      </c>
      <c r="J42" s="106"/>
      <c r="K42" s="107">
        <f t="shared" si="2"/>
        <v>0</v>
      </c>
      <c r="L42" s="104">
        <f t="shared" si="3"/>
        <v>0</v>
      </c>
      <c r="M42" s="104">
        <f t="shared" si="4"/>
        <v>0</v>
      </c>
      <c r="N42" s="108"/>
      <c r="O42" s="95"/>
      <c r="P42" s="100"/>
      <c r="Q42" s="103"/>
      <c r="R42" s="109">
        <f t="shared" si="5"/>
        <v>0</v>
      </c>
      <c r="S42" s="110">
        <f t="shared" si="6"/>
        <v>0</v>
      </c>
      <c r="T42" s="110">
        <f t="shared" si="7"/>
        <v>0</v>
      </c>
      <c r="U42" s="111">
        <f t="shared" si="8"/>
        <v>0</v>
      </c>
      <c r="V42" s="111">
        <f t="shared" si="9"/>
        <v>0</v>
      </c>
      <c r="W42" s="112"/>
    </row>
    <row r="43" spans="2:23" ht="14.25" customHeight="1">
      <c r="B43" s="86"/>
      <c r="C43" s="113"/>
      <c r="D43" s="88"/>
      <c r="E43" s="89"/>
      <c r="F43" s="114"/>
      <c r="G43" s="96"/>
      <c r="H43" s="91">
        <f t="shared" si="0"/>
        <v>0</v>
      </c>
      <c r="I43" s="92">
        <f t="shared" si="1"/>
        <v>0</v>
      </c>
      <c r="J43" s="106"/>
      <c r="K43" s="90">
        <f t="shared" si="2"/>
        <v>0</v>
      </c>
      <c r="L43" s="91">
        <f t="shared" si="3"/>
        <v>0</v>
      </c>
      <c r="M43" s="91">
        <f t="shared" si="4"/>
        <v>0</v>
      </c>
      <c r="N43" s="115"/>
      <c r="O43" s="95"/>
      <c r="P43" s="116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2"/>
    </row>
    <row r="44" spans="2:23" ht="14.25" customHeight="1">
      <c r="B44" s="100"/>
      <c r="C44" s="16"/>
      <c r="D44" s="88"/>
      <c r="E44" s="101"/>
      <c r="F44" s="102"/>
      <c r="G44" s="103"/>
      <c r="H44" s="104">
        <f t="shared" si="0"/>
        <v>0</v>
      </c>
      <c r="I44" s="105">
        <f t="shared" si="1"/>
        <v>0</v>
      </c>
      <c r="J44" s="106"/>
      <c r="K44" s="107">
        <f t="shared" si="2"/>
        <v>0</v>
      </c>
      <c r="L44" s="104">
        <f t="shared" si="3"/>
        <v>0</v>
      </c>
      <c r="M44" s="104">
        <f t="shared" si="4"/>
        <v>0</v>
      </c>
      <c r="N44" s="108"/>
      <c r="O44" s="95"/>
      <c r="P44" s="100"/>
      <c r="Q44" s="103"/>
      <c r="R44" s="109">
        <f t="shared" si="5"/>
        <v>0</v>
      </c>
      <c r="S44" s="110">
        <f t="shared" si="6"/>
        <v>0</v>
      </c>
      <c r="T44" s="110">
        <f t="shared" si="7"/>
        <v>0</v>
      </c>
      <c r="U44" s="111">
        <f t="shared" si="8"/>
        <v>0</v>
      </c>
      <c r="V44" s="111">
        <f t="shared" si="9"/>
        <v>0</v>
      </c>
      <c r="W44" s="112"/>
    </row>
    <row r="45" spans="2:23" ht="14.2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22</v>
      </c>
      <c r="G50" s="123">
        <f t="shared" si="10"/>
        <v>44553.57</v>
      </c>
      <c r="H50" s="124">
        <f t="shared" si="10"/>
        <v>30726.61</v>
      </c>
      <c r="I50" s="125">
        <f t="shared" si="10"/>
        <v>116011.93</v>
      </c>
      <c r="J50" s="126"/>
      <c r="K50" s="127">
        <f t="shared" ref="K50:M50" si="11">SUM(K19:K49)</f>
        <v>22</v>
      </c>
      <c r="L50" s="124">
        <f t="shared" si="11"/>
        <v>22444.129999999997</v>
      </c>
      <c r="M50" s="125">
        <f t="shared" si="11"/>
        <v>58751.11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22109.439999999999</v>
      </c>
      <c r="T50" s="125">
        <f t="shared" si="12"/>
        <v>57260.82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M10:N10"/>
    <mergeCell ref="G10:H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91" priority="1" stopIfTrue="1">
      <formula>$U$9&gt;100%</formula>
    </cfRule>
    <cfRule type="expression" dxfId="90" priority="2">
      <formula>$U$9&lt;50%</formula>
    </cfRule>
  </conditionalFormatting>
  <conditionalFormatting sqref="V9:V11">
    <cfRule type="expression" dxfId="89" priority="3">
      <formula>$V$9&lt;50%</formula>
    </cfRule>
    <cfRule type="expression" dxfId="88" priority="4">
      <formula>$V$9&gt;50%</formula>
    </cfRule>
  </conditionalFormatting>
  <dataValidations count="4">
    <dataValidation type="list" allowBlank="1" showErrorMessage="1" sqref="E19:E49" xr:uid="{00000000-0002-0000-0400-000000000000}">
      <formula1>$Z$19:$Z$30</formula1>
    </dataValidation>
    <dataValidation type="list" allowBlank="1" showErrorMessage="1" sqref="I14" xr:uid="{00000000-0002-0000-0400-000001000000}">
      <formula1>$Y$14:$Y$15</formula1>
    </dataValidation>
    <dataValidation type="list" allowBlank="1" showErrorMessage="1" sqref="J14" xr:uid="{00000000-0002-0000-0400-000002000000}">
      <formula1>$L$9</formula1>
    </dataValidation>
    <dataValidation type="list" allowBlank="1" showErrorMessage="1" sqref="Q15 G18 L18 Q18" xr:uid="{00000000-0002-0000-04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246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116011.93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1992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58751.11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57260.819999999992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225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0.4935769967795553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7" t="s">
        <v>247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57260.82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248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58751.11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227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22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228</v>
      </c>
      <c r="C20" s="16" t="s">
        <v>229</v>
      </c>
      <c r="D20" s="88"/>
      <c r="E20" s="101">
        <v>500</v>
      </c>
      <c r="F20" s="102">
        <v>1</v>
      </c>
      <c r="G20" s="103">
        <v>49.93</v>
      </c>
      <c r="H20" s="104">
        <f t="shared" si="0"/>
        <v>34.43</v>
      </c>
      <c r="I20" s="105">
        <f t="shared" si="1"/>
        <v>49.93</v>
      </c>
      <c r="J20" s="106"/>
      <c r="K20" s="107">
        <f t="shared" si="2"/>
        <v>1</v>
      </c>
      <c r="L20" s="104">
        <f t="shared" si="3"/>
        <v>24.97</v>
      </c>
      <c r="M20" s="104">
        <f t="shared" si="4"/>
        <v>24.97</v>
      </c>
      <c r="N20" s="108"/>
      <c r="O20" s="95"/>
      <c r="P20" s="100"/>
      <c r="Q20" s="103"/>
      <c r="R20" s="109">
        <f t="shared" si="5"/>
        <v>0</v>
      </c>
      <c r="S20" s="110">
        <f t="shared" si="6"/>
        <v>24.96</v>
      </c>
      <c r="T20" s="110">
        <f t="shared" si="7"/>
        <v>24.96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230</v>
      </c>
      <c r="C21" s="113" t="s">
        <v>231</v>
      </c>
      <c r="D21" s="88"/>
      <c r="E21" s="89">
        <v>500</v>
      </c>
      <c r="F21" s="114">
        <v>1</v>
      </c>
      <c r="G21" s="96">
        <v>101.61</v>
      </c>
      <c r="H21" s="91">
        <f t="shared" si="0"/>
        <v>70.08</v>
      </c>
      <c r="I21" s="92">
        <f t="shared" si="1"/>
        <v>101.61</v>
      </c>
      <c r="J21" s="106"/>
      <c r="K21" s="90">
        <f t="shared" si="2"/>
        <v>1</v>
      </c>
      <c r="L21" s="91">
        <f t="shared" si="3"/>
        <v>50.81</v>
      </c>
      <c r="M21" s="91">
        <f t="shared" si="4"/>
        <v>50.81</v>
      </c>
      <c r="N21" s="115"/>
      <c r="O21" s="95"/>
      <c r="P21" s="116"/>
      <c r="Q21" s="96"/>
      <c r="R21" s="96">
        <f t="shared" si="5"/>
        <v>0</v>
      </c>
      <c r="S21" s="96">
        <f t="shared" si="6"/>
        <v>50.8</v>
      </c>
      <c r="T21" s="96">
        <f t="shared" si="7"/>
        <v>50.8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232</v>
      </c>
      <c r="C22" s="16" t="s">
        <v>233</v>
      </c>
      <c r="D22" s="88"/>
      <c r="E22" s="101">
        <v>1000</v>
      </c>
      <c r="F22" s="102">
        <v>1</v>
      </c>
      <c r="G22" s="103">
        <v>47.11</v>
      </c>
      <c r="H22" s="104">
        <f t="shared" si="0"/>
        <v>32.49</v>
      </c>
      <c r="I22" s="105">
        <f t="shared" si="1"/>
        <v>47.11</v>
      </c>
      <c r="J22" s="106"/>
      <c r="K22" s="107">
        <f t="shared" si="2"/>
        <v>1</v>
      </c>
      <c r="L22" s="104">
        <f t="shared" si="3"/>
        <v>23.56</v>
      </c>
      <c r="M22" s="104">
        <f t="shared" si="4"/>
        <v>23.56</v>
      </c>
      <c r="N22" s="108"/>
      <c r="O22" s="95"/>
      <c r="P22" s="100"/>
      <c r="Q22" s="103"/>
      <c r="R22" s="109">
        <f t="shared" si="5"/>
        <v>0</v>
      </c>
      <c r="S22" s="110">
        <f t="shared" si="6"/>
        <v>23.55</v>
      </c>
      <c r="T22" s="110">
        <f t="shared" si="7"/>
        <v>23.55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234</v>
      </c>
      <c r="C23" s="113" t="s">
        <v>125</v>
      </c>
      <c r="D23" s="88"/>
      <c r="E23" s="89">
        <v>1000</v>
      </c>
      <c r="F23" s="114">
        <v>1</v>
      </c>
      <c r="G23" s="96">
        <v>46.62</v>
      </c>
      <c r="H23" s="91">
        <f t="shared" si="0"/>
        <v>32.15</v>
      </c>
      <c r="I23" s="92">
        <f t="shared" si="1"/>
        <v>46.62</v>
      </c>
      <c r="J23" s="106"/>
      <c r="K23" s="90">
        <f t="shared" si="2"/>
        <v>1</v>
      </c>
      <c r="L23" s="91">
        <f t="shared" si="3"/>
        <v>23.31</v>
      </c>
      <c r="M23" s="91">
        <f t="shared" si="4"/>
        <v>23.31</v>
      </c>
      <c r="N23" s="115"/>
      <c r="O23" s="95"/>
      <c r="P23" s="116"/>
      <c r="Q23" s="96"/>
      <c r="R23" s="96">
        <f t="shared" si="5"/>
        <v>0</v>
      </c>
      <c r="S23" s="96">
        <f t="shared" si="6"/>
        <v>23.31</v>
      </c>
      <c r="T23" s="96">
        <f t="shared" si="7"/>
        <v>23.31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235</v>
      </c>
      <c r="C24" s="16" t="s">
        <v>129</v>
      </c>
      <c r="D24" s="88"/>
      <c r="E24" s="101">
        <v>2000</v>
      </c>
      <c r="F24" s="102">
        <v>1</v>
      </c>
      <c r="G24" s="103">
        <v>150.63999999999999</v>
      </c>
      <c r="H24" s="104">
        <f t="shared" si="0"/>
        <v>103.89</v>
      </c>
      <c r="I24" s="105">
        <f t="shared" si="1"/>
        <v>150.63999999999999</v>
      </c>
      <c r="J24" s="106"/>
      <c r="K24" s="107">
        <f t="shared" si="2"/>
        <v>1</v>
      </c>
      <c r="L24" s="104">
        <f t="shared" si="3"/>
        <v>97.92</v>
      </c>
      <c r="M24" s="104">
        <f t="shared" si="4"/>
        <v>97.92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52.72</v>
      </c>
      <c r="T24" s="110">
        <f t="shared" si="7"/>
        <v>52.72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236</v>
      </c>
      <c r="C25" s="113" t="s">
        <v>132</v>
      </c>
      <c r="D25" s="88"/>
      <c r="E25" s="89">
        <v>2000</v>
      </c>
      <c r="F25" s="114">
        <v>1</v>
      </c>
      <c r="G25" s="96">
        <v>115.2</v>
      </c>
      <c r="H25" s="91">
        <f t="shared" si="0"/>
        <v>79.45</v>
      </c>
      <c r="I25" s="92">
        <f t="shared" si="1"/>
        <v>115.2</v>
      </c>
      <c r="J25" s="106"/>
      <c r="K25" s="90">
        <f t="shared" si="2"/>
        <v>1</v>
      </c>
      <c r="L25" s="91">
        <f t="shared" si="3"/>
        <v>74.88</v>
      </c>
      <c r="M25" s="91">
        <f t="shared" si="4"/>
        <v>74.88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40.32</v>
      </c>
      <c r="T25" s="96">
        <f t="shared" si="7"/>
        <v>40.32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237</v>
      </c>
      <c r="C26" s="16" t="s">
        <v>135</v>
      </c>
      <c r="D26" s="88"/>
      <c r="E26" s="101">
        <v>2000</v>
      </c>
      <c r="F26" s="102">
        <v>1</v>
      </c>
      <c r="G26" s="103">
        <v>79.209999999999994</v>
      </c>
      <c r="H26" s="104">
        <f t="shared" si="0"/>
        <v>54.63</v>
      </c>
      <c r="I26" s="105">
        <f t="shared" si="1"/>
        <v>79.209999999999994</v>
      </c>
      <c r="J26" s="106"/>
      <c r="K26" s="107">
        <f t="shared" si="2"/>
        <v>1</v>
      </c>
      <c r="L26" s="104">
        <f t="shared" si="3"/>
        <v>51.49</v>
      </c>
      <c r="M26" s="104">
        <f t="shared" si="4"/>
        <v>51.49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27.72</v>
      </c>
      <c r="T26" s="110">
        <f t="shared" si="7"/>
        <v>27.72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238</v>
      </c>
      <c r="C27" s="113" t="s">
        <v>239</v>
      </c>
      <c r="D27" s="88"/>
      <c r="E27" s="89" t="s">
        <v>141</v>
      </c>
      <c r="F27" s="114">
        <v>1</v>
      </c>
      <c r="G27" s="96">
        <v>9878.66</v>
      </c>
      <c r="H27" s="91">
        <f t="shared" si="0"/>
        <v>6812.87</v>
      </c>
      <c r="I27" s="92">
        <f t="shared" si="1"/>
        <v>9878.66</v>
      </c>
      <c r="J27" s="106"/>
      <c r="K27" s="90">
        <f t="shared" si="2"/>
        <v>1</v>
      </c>
      <c r="L27" s="91">
        <f t="shared" si="3"/>
        <v>4939.33</v>
      </c>
      <c r="M27" s="91">
        <f t="shared" si="4"/>
        <v>4939.33</v>
      </c>
      <c r="N27" s="115"/>
      <c r="O27" s="95"/>
      <c r="P27" s="116"/>
      <c r="Q27" s="96"/>
      <c r="R27" s="96">
        <f t="shared" si="5"/>
        <v>0</v>
      </c>
      <c r="S27" s="96">
        <f t="shared" si="6"/>
        <v>4939.33</v>
      </c>
      <c r="T27" s="96">
        <f t="shared" si="7"/>
        <v>4939.33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240</v>
      </c>
      <c r="C28" s="16" t="s">
        <v>241</v>
      </c>
      <c r="D28" s="88"/>
      <c r="E28" s="101" t="s">
        <v>141</v>
      </c>
      <c r="F28" s="102">
        <v>2</v>
      </c>
      <c r="G28" s="103">
        <v>825.82</v>
      </c>
      <c r="H28" s="104">
        <f t="shared" si="0"/>
        <v>569.53</v>
      </c>
      <c r="I28" s="105">
        <f t="shared" si="1"/>
        <v>1651.64</v>
      </c>
      <c r="J28" s="106"/>
      <c r="K28" s="107">
        <f t="shared" si="2"/>
        <v>2</v>
      </c>
      <c r="L28" s="104">
        <f t="shared" si="3"/>
        <v>412.91</v>
      </c>
      <c r="M28" s="104">
        <f t="shared" si="4"/>
        <v>825.82</v>
      </c>
      <c r="N28" s="108"/>
      <c r="O28" s="95"/>
      <c r="P28" s="100"/>
      <c r="Q28" s="103"/>
      <c r="R28" s="109">
        <f t="shared" si="5"/>
        <v>0</v>
      </c>
      <c r="S28" s="110">
        <f t="shared" si="6"/>
        <v>412.91</v>
      </c>
      <c r="T28" s="110">
        <f t="shared" si="7"/>
        <v>825.82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242</v>
      </c>
      <c r="C29" s="113" t="s">
        <v>147</v>
      </c>
      <c r="D29" s="88"/>
      <c r="E29" s="89" t="s">
        <v>141</v>
      </c>
      <c r="F29" s="114">
        <v>1</v>
      </c>
      <c r="G29" s="96">
        <v>10020.25</v>
      </c>
      <c r="H29" s="91">
        <f t="shared" si="0"/>
        <v>6910.52</v>
      </c>
      <c r="I29" s="92">
        <f t="shared" si="1"/>
        <v>10020.25</v>
      </c>
      <c r="J29" s="106"/>
      <c r="K29" s="90">
        <f t="shared" si="2"/>
        <v>1</v>
      </c>
      <c r="L29" s="91">
        <f t="shared" si="3"/>
        <v>5010.13</v>
      </c>
      <c r="M29" s="91">
        <f t="shared" si="4"/>
        <v>5010.13</v>
      </c>
      <c r="N29" s="115"/>
      <c r="O29" s="95"/>
      <c r="P29" s="116"/>
      <c r="Q29" s="96"/>
      <c r="R29" s="96">
        <f t="shared" si="5"/>
        <v>0</v>
      </c>
      <c r="S29" s="96">
        <f t="shared" si="6"/>
        <v>5010.12</v>
      </c>
      <c r="T29" s="96">
        <f t="shared" si="7"/>
        <v>5010.12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243</v>
      </c>
      <c r="C30" s="16" t="s">
        <v>202</v>
      </c>
      <c r="D30" s="88"/>
      <c r="E30" s="101" t="s">
        <v>141</v>
      </c>
      <c r="F30" s="102">
        <v>6</v>
      </c>
      <c r="G30" s="103">
        <v>577.79999999999995</v>
      </c>
      <c r="H30" s="104">
        <f t="shared" si="0"/>
        <v>398.48</v>
      </c>
      <c r="I30" s="105">
        <f t="shared" si="1"/>
        <v>3466.8</v>
      </c>
      <c r="J30" s="106"/>
      <c r="K30" s="107">
        <f t="shared" si="2"/>
        <v>6</v>
      </c>
      <c r="L30" s="104">
        <f t="shared" si="3"/>
        <v>404.46</v>
      </c>
      <c r="M30" s="104">
        <f t="shared" si="4"/>
        <v>2426.7600000000002</v>
      </c>
      <c r="N30" s="108">
        <v>-0.2</v>
      </c>
      <c r="O30" s="95"/>
      <c r="P30" s="100"/>
      <c r="Q30" s="103"/>
      <c r="R30" s="109">
        <f t="shared" si="5"/>
        <v>0</v>
      </c>
      <c r="S30" s="110">
        <f t="shared" si="6"/>
        <v>173.34</v>
      </c>
      <c r="T30" s="110">
        <f t="shared" si="7"/>
        <v>1040.04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244</v>
      </c>
      <c r="C31" s="113" t="s">
        <v>244</v>
      </c>
      <c r="D31" s="88"/>
      <c r="E31" s="89" t="s">
        <v>141</v>
      </c>
      <c r="F31" s="114">
        <v>4</v>
      </c>
      <c r="G31" s="96">
        <v>22581.18</v>
      </c>
      <c r="H31" s="91">
        <f t="shared" si="0"/>
        <v>15573.23</v>
      </c>
      <c r="I31" s="92">
        <f t="shared" si="1"/>
        <v>90324.72</v>
      </c>
      <c r="J31" s="106"/>
      <c r="K31" s="90">
        <f t="shared" si="2"/>
        <v>4</v>
      </c>
      <c r="L31" s="91">
        <f t="shared" si="3"/>
        <v>11290.59</v>
      </c>
      <c r="M31" s="91">
        <f t="shared" si="4"/>
        <v>45162.36</v>
      </c>
      <c r="N31" s="115"/>
      <c r="O31" s="95"/>
      <c r="P31" s="116"/>
      <c r="Q31" s="96"/>
      <c r="R31" s="96">
        <f t="shared" si="5"/>
        <v>0</v>
      </c>
      <c r="S31" s="96">
        <f t="shared" si="6"/>
        <v>11290.59</v>
      </c>
      <c r="T31" s="96">
        <f t="shared" si="7"/>
        <v>45162.36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/>
      <c r="C32" s="16"/>
      <c r="D32" s="88"/>
      <c r="E32" s="101"/>
      <c r="F32" s="102"/>
      <c r="G32" s="103"/>
      <c r="H32" s="104">
        <f t="shared" si="0"/>
        <v>0</v>
      </c>
      <c r="I32" s="105">
        <f t="shared" si="1"/>
        <v>0</v>
      </c>
      <c r="J32" s="106"/>
      <c r="K32" s="107">
        <f t="shared" si="2"/>
        <v>0</v>
      </c>
      <c r="L32" s="104">
        <f t="shared" si="3"/>
        <v>0</v>
      </c>
      <c r="M32" s="104">
        <f t="shared" si="4"/>
        <v>0</v>
      </c>
      <c r="N32" s="108"/>
      <c r="O32" s="95"/>
      <c r="P32" s="100"/>
      <c r="Q32" s="103"/>
      <c r="R32" s="109">
        <f t="shared" si="5"/>
        <v>0</v>
      </c>
      <c r="S32" s="110">
        <f t="shared" si="6"/>
        <v>0</v>
      </c>
      <c r="T32" s="110">
        <f t="shared" si="7"/>
        <v>0</v>
      </c>
      <c r="U32" s="111">
        <f t="shared" si="8"/>
        <v>0</v>
      </c>
      <c r="V32" s="111">
        <f t="shared" si="9"/>
        <v>0</v>
      </c>
      <c r="W32" s="112"/>
      <c r="X32" s="99"/>
      <c r="Y32" s="8"/>
      <c r="Z32" s="8"/>
    </row>
    <row r="33" spans="2:23" ht="14.25" customHeight="1">
      <c r="B33" s="86"/>
      <c r="C33" s="113"/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100"/>
      <c r="C34" s="16"/>
      <c r="D34" s="88"/>
      <c r="E34" s="101"/>
      <c r="F34" s="102"/>
      <c r="G34" s="103"/>
      <c r="H34" s="104">
        <f t="shared" si="0"/>
        <v>0</v>
      </c>
      <c r="I34" s="105">
        <f t="shared" si="1"/>
        <v>0</v>
      </c>
      <c r="J34" s="106"/>
      <c r="K34" s="107">
        <f t="shared" si="2"/>
        <v>0</v>
      </c>
      <c r="L34" s="104">
        <f t="shared" si="3"/>
        <v>0</v>
      </c>
      <c r="M34" s="104">
        <f t="shared" si="4"/>
        <v>0</v>
      </c>
      <c r="N34" s="108"/>
      <c r="O34" s="95"/>
      <c r="P34" s="100"/>
      <c r="Q34" s="103"/>
      <c r="R34" s="109">
        <f t="shared" si="5"/>
        <v>0</v>
      </c>
      <c r="S34" s="110">
        <f t="shared" si="6"/>
        <v>0</v>
      </c>
      <c r="T34" s="110">
        <f t="shared" si="7"/>
        <v>0</v>
      </c>
      <c r="U34" s="111">
        <f t="shared" si="8"/>
        <v>0</v>
      </c>
      <c r="V34" s="111">
        <f t="shared" si="9"/>
        <v>0</v>
      </c>
      <c r="W34" s="112"/>
    </row>
    <row r="35" spans="2:23" ht="14.25" customHeight="1">
      <c r="B35" s="86"/>
      <c r="C35" s="113"/>
      <c r="D35" s="88"/>
      <c r="E35" s="89"/>
      <c r="F35" s="114"/>
      <c r="G35" s="96"/>
      <c r="H35" s="91">
        <f t="shared" si="0"/>
        <v>0</v>
      </c>
      <c r="I35" s="92">
        <f t="shared" si="1"/>
        <v>0</v>
      </c>
      <c r="J35" s="106"/>
      <c r="K35" s="90">
        <f t="shared" si="2"/>
        <v>0</v>
      </c>
      <c r="L35" s="91">
        <f t="shared" si="3"/>
        <v>0</v>
      </c>
      <c r="M35" s="91">
        <f t="shared" si="4"/>
        <v>0</v>
      </c>
      <c r="N35" s="115"/>
      <c r="O35" s="95"/>
      <c r="P35" s="116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4.25" customHeight="1">
      <c r="B36" s="100"/>
      <c r="C36" s="16"/>
      <c r="D36" s="88"/>
      <c r="E36" s="101"/>
      <c r="F36" s="102"/>
      <c r="G36" s="103"/>
      <c r="H36" s="104">
        <f t="shared" si="0"/>
        <v>0</v>
      </c>
      <c r="I36" s="105">
        <f t="shared" si="1"/>
        <v>0</v>
      </c>
      <c r="J36" s="106"/>
      <c r="K36" s="107">
        <f t="shared" si="2"/>
        <v>0</v>
      </c>
      <c r="L36" s="104">
        <f t="shared" si="3"/>
        <v>0</v>
      </c>
      <c r="M36" s="104">
        <f t="shared" si="4"/>
        <v>0</v>
      </c>
      <c r="N36" s="108"/>
      <c r="O36" s="95"/>
      <c r="P36" s="100"/>
      <c r="Q36" s="103"/>
      <c r="R36" s="109">
        <f t="shared" si="5"/>
        <v>0</v>
      </c>
      <c r="S36" s="110">
        <f t="shared" si="6"/>
        <v>0</v>
      </c>
      <c r="T36" s="110">
        <f t="shared" si="7"/>
        <v>0</v>
      </c>
      <c r="U36" s="111">
        <f t="shared" si="8"/>
        <v>0</v>
      </c>
      <c r="V36" s="111">
        <f t="shared" si="9"/>
        <v>0</v>
      </c>
      <c r="W36" s="112"/>
    </row>
    <row r="37" spans="2:23" ht="14.25" customHeight="1">
      <c r="B37" s="86"/>
      <c r="C37" s="113"/>
      <c r="D37" s="88"/>
      <c r="E37" s="89"/>
      <c r="F37" s="114"/>
      <c r="G37" s="96"/>
      <c r="H37" s="91">
        <f t="shared" si="0"/>
        <v>0</v>
      </c>
      <c r="I37" s="92">
        <f t="shared" si="1"/>
        <v>0</v>
      </c>
      <c r="J37" s="106"/>
      <c r="K37" s="90">
        <f t="shared" si="2"/>
        <v>0</v>
      </c>
      <c r="L37" s="91">
        <f t="shared" si="3"/>
        <v>0</v>
      </c>
      <c r="M37" s="91">
        <f t="shared" si="4"/>
        <v>0</v>
      </c>
      <c r="N37" s="115"/>
      <c r="O37" s="95"/>
      <c r="P37" s="116"/>
      <c r="Q37" s="96"/>
      <c r="R37" s="96">
        <f t="shared" si="5"/>
        <v>0</v>
      </c>
      <c r="S37" s="96">
        <f t="shared" si="6"/>
        <v>0</v>
      </c>
      <c r="T37" s="96">
        <f t="shared" si="7"/>
        <v>0</v>
      </c>
      <c r="U37" s="97">
        <f t="shared" si="8"/>
        <v>0</v>
      </c>
      <c r="V37" s="97">
        <f t="shared" si="9"/>
        <v>0</v>
      </c>
      <c r="W37" s="98"/>
    </row>
    <row r="38" spans="2:23" ht="14.25" customHeight="1">
      <c r="B38" s="100"/>
      <c r="C38" s="16"/>
      <c r="D38" s="88"/>
      <c r="E38" s="101"/>
      <c r="F38" s="102"/>
      <c r="G38" s="103"/>
      <c r="H38" s="104">
        <f t="shared" si="0"/>
        <v>0</v>
      </c>
      <c r="I38" s="105">
        <f t="shared" si="1"/>
        <v>0</v>
      </c>
      <c r="J38" s="106"/>
      <c r="K38" s="107">
        <f t="shared" si="2"/>
        <v>0</v>
      </c>
      <c r="L38" s="104">
        <f t="shared" si="3"/>
        <v>0</v>
      </c>
      <c r="M38" s="104">
        <f t="shared" si="4"/>
        <v>0</v>
      </c>
      <c r="N38" s="108"/>
      <c r="O38" s="95"/>
      <c r="P38" s="100"/>
      <c r="Q38" s="103"/>
      <c r="R38" s="109">
        <f t="shared" si="5"/>
        <v>0</v>
      </c>
      <c r="S38" s="110">
        <f t="shared" si="6"/>
        <v>0</v>
      </c>
      <c r="T38" s="110">
        <f t="shared" si="7"/>
        <v>0</v>
      </c>
      <c r="U38" s="111">
        <f t="shared" si="8"/>
        <v>0</v>
      </c>
      <c r="V38" s="111">
        <f t="shared" si="9"/>
        <v>0</v>
      </c>
      <c r="W38" s="112"/>
    </row>
    <row r="39" spans="2:23" ht="14.25" customHeight="1">
      <c r="B39" s="86"/>
      <c r="C39" s="113"/>
      <c r="D39" s="88"/>
      <c r="E39" s="89"/>
      <c r="F39" s="114"/>
      <c r="G39" s="96"/>
      <c r="H39" s="91">
        <f t="shared" si="0"/>
        <v>0</v>
      </c>
      <c r="I39" s="92">
        <f t="shared" si="1"/>
        <v>0</v>
      </c>
      <c r="J39" s="106"/>
      <c r="K39" s="90">
        <f t="shared" si="2"/>
        <v>0</v>
      </c>
      <c r="L39" s="91">
        <f t="shared" si="3"/>
        <v>0</v>
      </c>
      <c r="M39" s="91">
        <f t="shared" si="4"/>
        <v>0</v>
      </c>
      <c r="N39" s="115"/>
      <c r="O39" s="95"/>
      <c r="P39" s="116"/>
      <c r="Q39" s="96"/>
      <c r="R39" s="96">
        <f t="shared" si="5"/>
        <v>0</v>
      </c>
      <c r="S39" s="96">
        <f t="shared" si="6"/>
        <v>0</v>
      </c>
      <c r="T39" s="96">
        <f t="shared" si="7"/>
        <v>0</v>
      </c>
      <c r="U39" s="97">
        <f t="shared" si="8"/>
        <v>0</v>
      </c>
      <c r="V39" s="97">
        <f t="shared" si="9"/>
        <v>0</v>
      </c>
      <c r="W39" s="112"/>
    </row>
    <row r="40" spans="2:23" ht="14.25" customHeight="1">
      <c r="B40" s="100"/>
      <c r="C40" s="16"/>
      <c r="D40" s="88"/>
      <c r="E40" s="101"/>
      <c r="F40" s="102"/>
      <c r="G40" s="103"/>
      <c r="H40" s="104">
        <f t="shared" si="0"/>
        <v>0</v>
      </c>
      <c r="I40" s="105">
        <f t="shared" si="1"/>
        <v>0</v>
      </c>
      <c r="J40" s="106"/>
      <c r="K40" s="107">
        <f t="shared" si="2"/>
        <v>0</v>
      </c>
      <c r="L40" s="104">
        <f t="shared" si="3"/>
        <v>0</v>
      </c>
      <c r="M40" s="104">
        <f t="shared" si="4"/>
        <v>0</v>
      </c>
      <c r="N40" s="108"/>
      <c r="O40" s="95"/>
      <c r="P40" s="100"/>
      <c r="Q40" s="103"/>
      <c r="R40" s="109">
        <f t="shared" si="5"/>
        <v>0</v>
      </c>
      <c r="S40" s="110">
        <f t="shared" si="6"/>
        <v>0</v>
      </c>
      <c r="T40" s="110">
        <f t="shared" si="7"/>
        <v>0</v>
      </c>
      <c r="U40" s="111">
        <f t="shared" si="8"/>
        <v>0</v>
      </c>
      <c r="V40" s="111">
        <f t="shared" si="9"/>
        <v>0</v>
      </c>
      <c r="W40" s="112"/>
    </row>
    <row r="41" spans="2:23" ht="14.25" customHeight="1">
      <c r="B41" s="86"/>
      <c r="C41" s="113"/>
      <c r="D41" s="88"/>
      <c r="E41" s="89"/>
      <c r="F41" s="114"/>
      <c r="G41" s="96"/>
      <c r="H41" s="91">
        <f t="shared" si="0"/>
        <v>0</v>
      </c>
      <c r="I41" s="92">
        <f t="shared" si="1"/>
        <v>0</v>
      </c>
      <c r="J41" s="106"/>
      <c r="K41" s="90">
        <f t="shared" si="2"/>
        <v>0</v>
      </c>
      <c r="L41" s="91">
        <f t="shared" si="3"/>
        <v>0</v>
      </c>
      <c r="M41" s="91">
        <f t="shared" si="4"/>
        <v>0</v>
      </c>
      <c r="N41" s="115"/>
      <c r="O41" s="95"/>
      <c r="P41" s="116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2"/>
    </row>
    <row r="42" spans="2:23" ht="14.25" customHeight="1">
      <c r="B42" s="100"/>
      <c r="C42" s="16"/>
      <c r="D42" s="88"/>
      <c r="E42" s="101"/>
      <c r="F42" s="102"/>
      <c r="G42" s="103"/>
      <c r="H42" s="104">
        <f t="shared" si="0"/>
        <v>0</v>
      </c>
      <c r="I42" s="105">
        <f t="shared" si="1"/>
        <v>0</v>
      </c>
      <c r="J42" s="106"/>
      <c r="K42" s="107">
        <f t="shared" si="2"/>
        <v>0</v>
      </c>
      <c r="L42" s="104">
        <f t="shared" si="3"/>
        <v>0</v>
      </c>
      <c r="M42" s="104">
        <f t="shared" si="4"/>
        <v>0</v>
      </c>
      <c r="N42" s="108"/>
      <c r="O42" s="95"/>
      <c r="P42" s="100"/>
      <c r="Q42" s="103"/>
      <c r="R42" s="109">
        <f t="shared" si="5"/>
        <v>0</v>
      </c>
      <c r="S42" s="110">
        <f t="shared" si="6"/>
        <v>0</v>
      </c>
      <c r="T42" s="110">
        <f t="shared" si="7"/>
        <v>0</v>
      </c>
      <c r="U42" s="111">
        <f t="shared" si="8"/>
        <v>0</v>
      </c>
      <c r="V42" s="111">
        <f t="shared" si="9"/>
        <v>0</v>
      </c>
      <c r="W42" s="112"/>
    </row>
    <row r="43" spans="2:23" ht="14.25" customHeight="1">
      <c r="B43" s="86"/>
      <c r="C43" s="113"/>
      <c r="D43" s="88"/>
      <c r="E43" s="89"/>
      <c r="F43" s="114"/>
      <c r="G43" s="96"/>
      <c r="H43" s="91">
        <f t="shared" si="0"/>
        <v>0</v>
      </c>
      <c r="I43" s="92">
        <f t="shared" si="1"/>
        <v>0</v>
      </c>
      <c r="J43" s="106"/>
      <c r="K43" s="90">
        <f t="shared" si="2"/>
        <v>0</v>
      </c>
      <c r="L43" s="91">
        <f t="shared" si="3"/>
        <v>0</v>
      </c>
      <c r="M43" s="91">
        <f t="shared" si="4"/>
        <v>0</v>
      </c>
      <c r="N43" s="115"/>
      <c r="O43" s="95"/>
      <c r="P43" s="116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2"/>
    </row>
    <row r="44" spans="2:23" ht="14.25" customHeight="1">
      <c r="B44" s="100"/>
      <c r="C44" s="16"/>
      <c r="D44" s="88"/>
      <c r="E44" s="101"/>
      <c r="F44" s="102"/>
      <c r="G44" s="103"/>
      <c r="H44" s="104">
        <f t="shared" si="0"/>
        <v>0</v>
      </c>
      <c r="I44" s="105">
        <f t="shared" si="1"/>
        <v>0</v>
      </c>
      <c r="J44" s="106"/>
      <c r="K44" s="107">
        <f t="shared" si="2"/>
        <v>0</v>
      </c>
      <c r="L44" s="104">
        <f t="shared" si="3"/>
        <v>0</v>
      </c>
      <c r="M44" s="104">
        <f t="shared" si="4"/>
        <v>0</v>
      </c>
      <c r="N44" s="108"/>
      <c r="O44" s="95"/>
      <c r="P44" s="100"/>
      <c r="Q44" s="103"/>
      <c r="R44" s="109">
        <f t="shared" si="5"/>
        <v>0</v>
      </c>
      <c r="S44" s="110">
        <f t="shared" si="6"/>
        <v>0</v>
      </c>
      <c r="T44" s="110">
        <f t="shared" si="7"/>
        <v>0</v>
      </c>
      <c r="U44" s="111">
        <f t="shared" si="8"/>
        <v>0</v>
      </c>
      <c r="V44" s="111">
        <f t="shared" si="9"/>
        <v>0</v>
      </c>
      <c r="W44" s="112"/>
    </row>
    <row r="45" spans="2:23" ht="14.2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22</v>
      </c>
      <c r="G50" s="123">
        <f t="shared" si="10"/>
        <v>44553.57</v>
      </c>
      <c r="H50" s="124">
        <f t="shared" si="10"/>
        <v>30726.61</v>
      </c>
      <c r="I50" s="125">
        <f t="shared" si="10"/>
        <v>116011.93</v>
      </c>
      <c r="J50" s="126"/>
      <c r="K50" s="127">
        <f t="shared" ref="K50:M50" si="11">SUM(K19:K49)</f>
        <v>22</v>
      </c>
      <c r="L50" s="124">
        <f t="shared" si="11"/>
        <v>22444.129999999997</v>
      </c>
      <c r="M50" s="125">
        <f t="shared" si="11"/>
        <v>58751.11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22109.439999999999</v>
      </c>
      <c r="T50" s="125">
        <f t="shared" si="12"/>
        <v>57260.82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87" priority="1" stopIfTrue="1">
      <formula>$U$9&gt;100%</formula>
    </cfRule>
    <cfRule type="expression" dxfId="86" priority="2">
      <formula>$U$9&lt;50%</formula>
    </cfRule>
  </conditionalFormatting>
  <conditionalFormatting sqref="V9:V11">
    <cfRule type="expression" dxfId="85" priority="3">
      <formula>$V$9&lt;50%</formula>
    </cfRule>
    <cfRule type="expression" dxfId="84" priority="4">
      <formula>$V$9&gt;50%</formula>
    </cfRule>
  </conditionalFormatting>
  <dataValidations count="4">
    <dataValidation type="list" allowBlank="1" showErrorMessage="1" sqref="E19:E49" xr:uid="{00000000-0002-0000-0500-000000000000}">
      <formula1>$Z$19:$Z$30</formula1>
    </dataValidation>
    <dataValidation type="list" allowBlank="1" showErrorMessage="1" sqref="I14" xr:uid="{00000000-0002-0000-0500-000001000000}">
      <formula1>$Y$14:$Y$15</formula1>
    </dataValidation>
    <dataValidation type="list" allowBlank="1" showErrorMessage="1" sqref="J14" xr:uid="{00000000-0002-0000-0500-000002000000}">
      <formula1>$L$9</formula1>
    </dataValidation>
    <dataValidation type="list" allowBlank="1" showErrorMessage="1" sqref="Q15 G18 L18 Q18" xr:uid="{00000000-0002-0000-05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249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93560.81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2007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52645.33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40915.479999999996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250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0.43731429858292159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5" t="s">
        <v>251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40915.479999999996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252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52645.33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133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254</v>
      </c>
      <c r="C22" s="16" t="s">
        <v>125</v>
      </c>
      <c r="D22" s="88"/>
      <c r="E22" s="101">
        <v>1000</v>
      </c>
      <c r="F22" s="102">
        <v>1</v>
      </c>
      <c r="G22" s="103">
        <v>90.55</v>
      </c>
      <c r="H22" s="104">
        <f t="shared" si="0"/>
        <v>62.45</v>
      </c>
      <c r="I22" s="105">
        <f t="shared" si="1"/>
        <v>90.55</v>
      </c>
      <c r="J22" s="106"/>
      <c r="K22" s="107">
        <f t="shared" si="2"/>
        <v>1</v>
      </c>
      <c r="L22" s="104">
        <f t="shared" si="3"/>
        <v>45.28</v>
      </c>
      <c r="M22" s="104">
        <f t="shared" si="4"/>
        <v>45.28</v>
      </c>
      <c r="N22" s="108"/>
      <c r="O22" s="95"/>
      <c r="P22" s="100"/>
      <c r="Q22" s="103"/>
      <c r="R22" s="109">
        <f t="shared" si="5"/>
        <v>0</v>
      </c>
      <c r="S22" s="110">
        <f t="shared" si="6"/>
        <v>45.27</v>
      </c>
      <c r="T22" s="110">
        <f t="shared" si="7"/>
        <v>45.27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255</v>
      </c>
      <c r="C23" s="113" t="s">
        <v>125</v>
      </c>
      <c r="D23" s="88"/>
      <c r="E23" s="89">
        <v>1000</v>
      </c>
      <c r="F23" s="114">
        <v>1</v>
      </c>
      <c r="G23" s="96">
        <v>198.02</v>
      </c>
      <c r="H23" s="91">
        <f t="shared" si="0"/>
        <v>136.57</v>
      </c>
      <c r="I23" s="92">
        <f t="shared" si="1"/>
        <v>198.02</v>
      </c>
      <c r="J23" s="106"/>
      <c r="K23" s="90">
        <f t="shared" si="2"/>
        <v>1</v>
      </c>
      <c r="L23" s="91">
        <f t="shared" si="3"/>
        <v>99.01</v>
      </c>
      <c r="M23" s="91">
        <f t="shared" si="4"/>
        <v>99.01</v>
      </c>
      <c r="N23" s="115"/>
      <c r="O23" s="95"/>
      <c r="P23" s="116"/>
      <c r="Q23" s="96"/>
      <c r="R23" s="96">
        <f t="shared" si="5"/>
        <v>0</v>
      </c>
      <c r="S23" s="96">
        <f t="shared" si="6"/>
        <v>99.01</v>
      </c>
      <c r="T23" s="96">
        <f t="shared" si="7"/>
        <v>99.01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259</v>
      </c>
      <c r="C27" s="113" t="s">
        <v>135</v>
      </c>
      <c r="D27" s="88"/>
      <c r="E27" s="89">
        <v>2000</v>
      </c>
      <c r="F27" s="114">
        <v>1</v>
      </c>
      <c r="G27" s="96">
        <v>62.05</v>
      </c>
      <c r="H27" s="91">
        <f t="shared" si="0"/>
        <v>42.79</v>
      </c>
      <c r="I27" s="92">
        <f t="shared" si="1"/>
        <v>62.05</v>
      </c>
      <c r="J27" s="106"/>
      <c r="K27" s="90">
        <f t="shared" si="2"/>
        <v>1</v>
      </c>
      <c r="L27" s="91">
        <f t="shared" si="3"/>
        <v>40.33</v>
      </c>
      <c r="M27" s="91">
        <f t="shared" si="4"/>
        <v>40.33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21.72</v>
      </c>
      <c r="T27" s="96">
        <f t="shared" si="7"/>
        <v>21.72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260</v>
      </c>
      <c r="C28" s="16" t="s">
        <v>261</v>
      </c>
      <c r="D28" s="88"/>
      <c r="E28" s="101" t="s">
        <v>141</v>
      </c>
      <c r="F28" s="102">
        <v>1</v>
      </c>
      <c r="G28" s="103">
        <v>6803.61</v>
      </c>
      <c r="H28" s="104">
        <f t="shared" si="0"/>
        <v>4692.1400000000003</v>
      </c>
      <c r="I28" s="105">
        <f t="shared" si="1"/>
        <v>6803.61</v>
      </c>
      <c r="J28" s="106"/>
      <c r="K28" s="107">
        <f t="shared" si="2"/>
        <v>1</v>
      </c>
      <c r="L28" s="104">
        <f t="shared" si="3"/>
        <v>3401.81</v>
      </c>
      <c r="M28" s="104">
        <f t="shared" si="4"/>
        <v>3401.81</v>
      </c>
      <c r="N28" s="108"/>
      <c r="O28" s="95"/>
      <c r="P28" s="100"/>
      <c r="Q28" s="103"/>
      <c r="R28" s="109">
        <f t="shared" si="5"/>
        <v>0</v>
      </c>
      <c r="S28" s="110">
        <f t="shared" si="6"/>
        <v>3401.8</v>
      </c>
      <c r="T28" s="110">
        <f t="shared" si="7"/>
        <v>3401.8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143</v>
      </c>
      <c r="C29" s="113" t="s">
        <v>262</v>
      </c>
      <c r="D29" s="88"/>
      <c r="E29" s="89" t="s">
        <v>141</v>
      </c>
      <c r="F29" s="114">
        <v>2</v>
      </c>
      <c r="G29" s="96">
        <v>786.41</v>
      </c>
      <c r="H29" s="91">
        <f t="shared" si="0"/>
        <v>542.35</v>
      </c>
      <c r="I29" s="92">
        <f t="shared" si="1"/>
        <v>1572.82</v>
      </c>
      <c r="J29" s="106"/>
      <c r="K29" s="90">
        <f t="shared" si="2"/>
        <v>2</v>
      </c>
      <c r="L29" s="91">
        <f t="shared" si="3"/>
        <v>393.21</v>
      </c>
      <c r="M29" s="91">
        <f t="shared" si="4"/>
        <v>786.42</v>
      </c>
      <c r="N29" s="115"/>
      <c r="O29" s="95"/>
      <c r="P29" s="116"/>
      <c r="Q29" s="96"/>
      <c r="R29" s="96">
        <f t="shared" si="5"/>
        <v>0</v>
      </c>
      <c r="S29" s="96">
        <f t="shared" si="6"/>
        <v>393.2</v>
      </c>
      <c r="T29" s="96">
        <f t="shared" si="7"/>
        <v>786.4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263</v>
      </c>
      <c r="C30" s="16" t="s">
        <v>147</v>
      </c>
      <c r="D30" s="88"/>
      <c r="E30" s="101" t="s">
        <v>141</v>
      </c>
      <c r="F30" s="102">
        <v>1</v>
      </c>
      <c r="G30" s="103">
        <v>6723.63</v>
      </c>
      <c r="H30" s="104">
        <f t="shared" si="0"/>
        <v>4636.99</v>
      </c>
      <c r="I30" s="105">
        <f t="shared" si="1"/>
        <v>6723.63</v>
      </c>
      <c r="J30" s="106"/>
      <c r="K30" s="107">
        <f t="shared" si="2"/>
        <v>1</v>
      </c>
      <c r="L30" s="104">
        <f t="shared" si="3"/>
        <v>3361.82</v>
      </c>
      <c r="M30" s="104">
        <f t="shared" si="4"/>
        <v>3361.82</v>
      </c>
      <c r="N30" s="108"/>
      <c r="O30" s="95"/>
      <c r="P30" s="100"/>
      <c r="Q30" s="103"/>
      <c r="R30" s="109">
        <f t="shared" si="5"/>
        <v>0</v>
      </c>
      <c r="S30" s="110">
        <f t="shared" si="6"/>
        <v>3361.81</v>
      </c>
      <c r="T30" s="110">
        <f t="shared" si="7"/>
        <v>3361.81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264</v>
      </c>
      <c r="C31" s="113" t="s">
        <v>202</v>
      </c>
      <c r="D31" s="88"/>
      <c r="E31" s="89" t="s">
        <v>141</v>
      </c>
      <c r="F31" s="114">
        <v>6</v>
      </c>
      <c r="G31" s="96">
        <v>2140.15</v>
      </c>
      <c r="H31" s="91">
        <f t="shared" si="0"/>
        <v>1475.97</v>
      </c>
      <c r="I31" s="92">
        <f t="shared" si="1"/>
        <v>12840.9</v>
      </c>
      <c r="J31" s="106"/>
      <c r="K31" s="90">
        <f t="shared" si="2"/>
        <v>6</v>
      </c>
      <c r="L31" s="91">
        <f t="shared" si="3"/>
        <v>1498.11</v>
      </c>
      <c r="M31" s="91">
        <f t="shared" si="4"/>
        <v>8988.66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642.04</v>
      </c>
      <c r="T31" s="96">
        <f t="shared" si="7"/>
        <v>3852.24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203</v>
      </c>
      <c r="C32" s="16" t="s">
        <v>265</v>
      </c>
      <c r="D32" s="88"/>
      <c r="E32" s="101" t="s">
        <v>141</v>
      </c>
      <c r="F32" s="102">
        <v>1</v>
      </c>
      <c r="G32" s="103">
        <v>59935.9</v>
      </c>
      <c r="H32" s="104">
        <f t="shared" si="0"/>
        <v>41335.1</v>
      </c>
      <c r="I32" s="105">
        <f t="shared" si="1"/>
        <v>59935.9</v>
      </c>
      <c r="J32" s="106"/>
      <c r="K32" s="107">
        <f t="shared" si="2"/>
        <v>1</v>
      </c>
      <c r="L32" s="104">
        <f t="shared" si="3"/>
        <v>32964.75</v>
      </c>
      <c r="M32" s="104">
        <f t="shared" si="4"/>
        <v>32964.75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26971.15</v>
      </c>
      <c r="T32" s="110">
        <f t="shared" si="7"/>
        <v>26971.15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/>
      <c r="C33" s="113" t="s">
        <v>245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100" t="s">
        <v>266</v>
      </c>
      <c r="C34" s="16" t="s">
        <v>267</v>
      </c>
      <c r="D34" s="88"/>
      <c r="E34" s="101" t="s">
        <v>141</v>
      </c>
      <c r="F34" s="102">
        <v>1</v>
      </c>
      <c r="G34" s="103">
        <v>236.44</v>
      </c>
      <c r="H34" s="104">
        <f t="shared" si="0"/>
        <v>163.06</v>
      </c>
      <c r="I34" s="105">
        <f t="shared" si="1"/>
        <v>236.44</v>
      </c>
      <c r="J34" s="106"/>
      <c r="K34" s="107">
        <f t="shared" si="2"/>
        <v>1</v>
      </c>
      <c r="L34" s="104">
        <f t="shared" si="3"/>
        <v>130.04</v>
      </c>
      <c r="M34" s="104">
        <f t="shared" si="4"/>
        <v>130.04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106.4</v>
      </c>
      <c r="T34" s="110">
        <f t="shared" si="7"/>
        <v>106.4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268</v>
      </c>
      <c r="C35" s="113" t="s">
        <v>267</v>
      </c>
      <c r="D35" s="88"/>
      <c r="E35" s="89" t="s">
        <v>141</v>
      </c>
      <c r="F35" s="114">
        <v>1</v>
      </c>
      <c r="G35" s="96">
        <v>236.44</v>
      </c>
      <c r="H35" s="91">
        <f t="shared" si="0"/>
        <v>163.06</v>
      </c>
      <c r="I35" s="92">
        <f t="shared" si="1"/>
        <v>236.44</v>
      </c>
      <c r="J35" s="106"/>
      <c r="K35" s="90">
        <f t="shared" si="2"/>
        <v>1</v>
      </c>
      <c r="L35" s="91">
        <f t="shared" si="3"/>
        <v>130.04</v>
      </c>
      <c r="M35" s="91">
        <f t="shared" si="4"/>
        <v>130.04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106.4</v>
      </c>
      <c r="T35" s="96">
        <f t="shared" si="7"/>
        <v>106.4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269</v>
      </c>
      <c r="C36" s="16" t="s">
        <v>270</v>
      </c>
      <c r="D36" s="88"/>
      <c r="E36" s="101" t="s">
        <v>141</v>
      </c>
      <c r="F36" s="102">
        <v>2</v>
      </c>
      <c r="G36" s="103">
        <v>598.84</v>
      </c>
      <c r="H36" s="104">
        <f t="shared" si="0"/>
        <v>412.99</v>
      </c>
      <c r="I36" s="105">
        <f t="shared" si="1"/>
        <v>1197.68</v>
      </c>
      <c r="J36" s="106"/>
      <c r="K36" s="107">
        <f t="shared" si="2"/>
        <v>2</v>
      </c>
      <c r="L36" s="104">
        <f t="shared" si="3"/>
        <v>329.36</v>
      </c>
      <c r="M36" s="104">
        <f t="shared" si="4"/>
        <v>658.72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269.48</v>
      </c>
      <c r="T36" s="110">
        <f t="shared" si="7"/>
        <v>538.96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271</v>
      </c>
      <c r="C37" s="113" t="s">
        <v>272</v>
      </c>
      <c r="D37" s="88"/>
      <c r="E37" s="89" t="s">
        <v>141</v>
      </c>
      <c r="F37" s="114">
        <v>34</v>
      </c>
      <c r="G37" s="96">
        <v>3.54</v>
      </c>
      <c r="H37" s="91">
        <f t="shared" si="0"/>
        <v>2.44</v>
      </c>
      <c r="I37" s="92">
        <f t="shared" si="1"/>
        <v>120.36</v>
      </c>
      <c r="J37" s="106"/>
      <c r="K37" s="90">
        <f t="shared" si="2"/>
        <v>34</v>
      </c>
      <c r="L37" s="91">
        <f t="shared" si="3"/>
        <v>1.95</v>
      </c>
      <c r="M37" s="91">
        <f t="shared" si="4"/>
        <v>66.3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1.59</v>
      </c>
      <c r="T37" s="96">
        <f t="shared" si="7"/>
        <v>54.06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161</v>
      </c>
      <c r="C38" s="16" t="s">
        <v>157</v>
      </c>
      <c r="D38" s="88"/>
      <c r="E38" s="101" t="s">
        <v>141</v>
      </c>
      <c r="F38" s="102">
        <v>34</v>
      </c>
      <c r="G38" s="103">
        <v>4.8499999999999996</v>
      </c>
      <c r="H38" s="104">
        <f t="shared" si="0"/>
        <v>3.34</v>
      </c>
      <c r="I38" s="105">
        <f t="shared" si="1"/>
        <v>164.9</v>
      </c>
      <c r="J38" s="106"/>
      <c r="K38" s="107">
        <f t="shared" si="2"/>
        <v>34</v>
      </c>
      <c r="L38" s="104">
        <f t="shared" si="3"/>
        <v>2.67</v>
      </c>
      <c r="M38" s="104">
        <f t="shared" si="4"/>
        <v>90.78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2.1800000000000002</v>
      </c>
      <c r="T38" s="110">
        <f t="shared" si="7"/>
        <v>74.12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273</v>
      </c>
      <c r="C39" s="113" t="s">
        <v>274</v>
      </c>
      <c r="D39" s="88"/>
      <c r="E39" s="89" t="s">
        <v>141</v>
      </c>
      <c r="F39" s="114">
        <v>34</v>
      </c>
      <c r="G39" s="96">
        <v>3.45</v>
      </c>
      <c r="H39" s="91">
        <f t="shared" si="0"/>
        <v>2.38</v>
      </c>
      <c r="I39" s="92">
        <f t="shared" si="1"/>
        <v>117.3</v>
      </c>
      <c r="J39" s="106"/>
      <c r="K39" s="90">
        <f t="shared" si="2"/>
        <v>34</v>
      </c>
      <c r="L39" s="91">
        <f t="shared" si="3"/>
        <v>1.9</v>
      </c>
      <c r="M39" s="91">
        <f t="shared" si="4"/>
        <v>64.599999999999994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1.55</v>
      </c>
      <c r="T39" s="96">
        <f t="shared" si="7"/>
        <v>52.7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164</v>
      </c>
      <c r="C40" s="16" t="s">
        <v>165</v>
      </c>
      <c r="D40" s="88"/>
      <c r="E40" s="101" t="s">
        <v>141</v>
      </c>
      <c r="F40" s="102">
        <v>2</v>
      </c>
      <c r="G40" s="103">
        <v>7.43</v>
      </c>
      <c r="H40" s="104">
        <f t="shared" si="0"/>
        <v>5.12</v>
      </c>
      <c r="I40" s="105">
        <f t="shared" si="1"/>
        <v>14.86</v>
      </c>
      <c r="J40" s="106"/>
      <c r="K40" s="107">
        <f t="shared" si="2"/>
        <v>2</v>
      </c>
      <c r="L40" s="104">
        <f t="shared" si="3"/>
        <v>4.09</v>
      </c>
      <c r="M40" s="104">
        <f t="shared" si="4"/>
        <v>8.18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3.34</v>
      </c>
      <c r="T40" s="110">
        <f t="shared" si="7"/>
        <v>6.68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275</v>
      </c>
      <c r="C41" s="113" t="s">
        <v>167</v>
      </c>
      <c r="D41" s="88"/>
      <c r="E41" s="89" t="s">
        <v>141</v>
      </c>
      <c r="F41" s="114">
        <v>1</v>
      </c>
      <c r="G41" s="96">
        <v>177.63</v>
      </c>
      <c r="H41" s="91">
        <f t="shared" si="0"/>
        <v>122.5</v>
      </c>
      <c r="I41" s="92">
        <f t="shared" si="1"/>
        <v>177.63</v>
      </c>
      <c r="J41" s="106"/>
      <c r="K41" s="90">
        <f t="shared" si="2"/>
        <v>1</v>
      </c>
      <c r="L41" s="91">
        <f t="shared" si="3"/>
        <v>97.7</v>
      </c>
      <c r="M41" s="91">
        <f t="shared" si="4"/>
        <v>97.7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79.930000000000007</v>
      </c>
      <c r="T41" s="96">
        <f t="shared" si="7"/>
        <v>79.930000000000007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276</v>
      </c>
      <c r="C42" s="16" t="s">
        <v>277</v>
      </c>
      <c r="D42" s="88"/>
      <c r="E42" s="101" t="s">
        <v>141</v>
      </c>
      <c r="F42" s="102">
        <v>1</v>
      </c>
      <c r="G42" s="103">
        <v>2210.29</v>
      </c>
      <c r="H42" s="104">
        <f t="shared" si="0"/>
        <v>1524.34</v>
      </c>
      <c r="I42" s="105">
        <f t="shared" si="1"/>
        <v>2210.29</v>
      </c>
      <c r="J42" s="106"/>
      <c r="K42" s="107">
        <f t="shared" si="2"/>
        <v>1</v>
      </c>
      <c r="L42" s="104">
        <f t="shared" si="3"/>
        <v>1215.6600000000001</v>
      </c>
      <c r="M42" s="104">
        <f t="shared" si="4"/>
        <v>1215.6600000000001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994.63</v>
      </c>
      <c r="T42" s="110">
        <f t="shared" si="7"/>
        <v>994.63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278</v>
      </c>
      <c r="C43" s="113" t="s">
        <v>167</v>
      </c>
      <c r="D43" s="88"/>
      <c r="E43" s="89" t="s">
        <v>141</v>
      </c>
      <c r="F43" s="114">
        <v>1</v>
      </c>
      <c r="G43" s="96">
        <v>13.95</v>
      </c>
      <c r="H43" s="91">
        <f t="shared" si="0"/>
        <v>9.6199999999999992</v>
      </c>
      <c r="I43" s="92">
        <f t="shared" si="1"/>
        <v>13.95</v>
      </c>
      <c r="J43" s="106"/>
      <c r="K43" s="90">
        <f t="shared" si="2"/>
        <v>1</v>
      </c>
      <c r="L43" s="91">
        <f t="shared" si="3"/>
        <v>7.67</v>
      </c>
      <c r="M43" s="91">
        <f t="shared" si="4"/>
        <v>7.67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6.28</v>
      </c>
      <c r="T43" s="96">
        <f t="shared" si="7"/>
        <v>6.28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279</v>
      </c>
      <c r="C44" s="16" t="s">
        <v>172</v>
      </c>
      <c r="D44" s="88"/>
      <c r="E44" s="101" t="s">
        <v>141</v>
      </c>
      <c r="F44" s="102">
        <v>1</v>
      </c>
      <c r="G44" s="103">
        <v>241.28</v>
      </c>
      <c r="H44" s="104">
        <f t="shared" si="0"/>
        <v>166.4</v>
      </c>
      <c r="I44" s="105">
        <f t="shared" si="1"/>
        <v>241.28</v>
      </c>
      <c r="J44" s="106"/>
      <c r="K44" s="107">
        <f t="shared" si="2"/>
        <v>1</v>
      </c>
      <c r="L44" s="104">
        <f t="shared" si="3"/>
        <v>132.69999999999999</v>
      </c>
      <c r="M44" s="104">
        <f t="shared" si="4"/>
        <v>132.69999999999999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108.58</v>
      </c>
      <c r="T44" s="110">
        <f t="shared" si="7"/>
        <v>108.58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173</v>
      </c>
      <c r="C45" s="113" t="s">
        <v>174</v>
      </c>
      <c r="D45" s="88"/>
      <c r="E45" s="89" t="s">
        <v>141</v>
      </c>
      <c r="F45" s="114">
        <v>1</v>
      </c>
      <c r="G45" s="96">
        <v>24.11</v>
      </c>
      <c r="H45" s="91">
        <f t="shared" si="0"/>
        <v>16.63</v>
      </c>
      <c r="I45" s="92">
        <f t="shared" si="1"/>
        <v>24.11</v>
      </c>
      <c r="J45" s="106"/>
      <c r="K45" s="90">
        <f t="shared" si="2"/>
        <v>1</v>
      </c>
      <c r="L45" s="91">
        <f t="shared" si="3"/>
        <v>13.26</v>
      </c>
      <c r="M45" s="91">
        <f t="shared" si="4"/>
        <v>13.26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10.85</v>
      </c>
      <c r="T45" s="96">
        <f t="shared" si="7"/>
        <v>10.85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133</v>
      </c>
      <c r="G50" s="123">
        <f t="shared" si="10"/>
        <v>81076.659999999989</v>
      </c>
      <c r="H50" s="124">
        <f t="shared" si="10"/>
        <v>55914.919999999991</v>
      </c>
      <c r="I50" s="125">
        <f t="shared" si="10"/>
        <v>93560.81</v>
      </c>
      <c r="J50" s="126"/>
      <c r="K50" s="127">
        <f t="shared" ref="K50:M50" si="11">SUM(K19:K49)</f>
        <v>133</v>
      </c>
      <c r="L50" s="124">
        <f t="shared" si="11"/>
        <v>44212.959999999992</v>
      </c>
      <c r="M50" s="125">
        <f t="shared" si="11"/>
        <v>52645.33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36863.700000000004</v>
      </c>
      <c r="T50" s="125">
        <f t="shared" si="12"/>
        <v>40915.479999999996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83" priority="1" stopIfTrue="1">
      <formula>$U$9&gt;100%</formula>
    </cfRule>
    <cfRule type="expression" dxfId="82" priority="2">
      <formula>$U$9&lt;50%</formula>
    </cfRule>
  </conditionalFormatting>
  <conditionalFormatting sqref="V9:V11">
    <cfRule type="expression" dxfId="81" priority="3">
      <formula>$V$9&lt;50%</formula>
    </cfRule>
    <cfRule type="expression" dxfId="80" priority="4">
      <formula>$V$9&gt;50%</formula>
    </cfRule>
  </conditionalFormatting>
  <dataValidations count="4">
    <dataValidation type="list" allowBlank="1" showErrorMessage="1" sqref="E19:E49" xr:uid="{00000000-0002-0000-0600-000000000000}">
      <formula1>$Z$19:$Z$30</formula1>
    </dataValidation>
    <dataValidation type="list" allowBlank="1" showErrorMessage="1" sqref="I14" xr:uid="{00000000-0002-0000-0600-000001000000}">
      <formula1>$Y$14:$Y$15</formula1>
    </dataValidation>
    <dataValidation type="list" allowBlank="1" showErrorMessage="1" sqref="J14" xr:uid="{00000000-0002-0000-0600-000002000000}">
      <formula1>$L$9</formula1>
    </dataValidation>
    <dataValidation type="list" allowBlank="1" showErrorMessage="1" sqref="Q15 G18 L18 Q18" xr:uid="{00000000-0002-0000-06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280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93560.81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2010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52645.33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40915.479999999996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250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0.43731429858292159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5" t="s">
        <v>281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40915.479999999996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282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52645.33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133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254</v>
      </c>
      <c r="C22" s="16" t="s">
        <v>125</v>
      </c>
      <c r="D22" s="88"/>
      <c r="E22" s="101">
        <v>1000</v>
      </c>
      <c r="F22" s="102">
        <v>1</v>
      </c>
      <c r="G22" s="103">
        <v>90.55</v>
      </c>
      <c r="H22" s="104">
        <f t="shared" si="0"/>
        <v>62.45</v>
      </c>
      <c r="I22" s="105">
        <f t="shared" si="1"/>
        <v>90.55</v>
      </c>
      <c r="J22" s="106"/>
      <c r="K22" s="107">
        <f t="shared" si="2"/>
        <v>1</v>
      </c>
      <c r="L22" s="104">
        <f t="shared" si="3"/>
        <v>45.28</v>
      </c>
      <c r="M22" s="104">
        <f t="shared" si="4"/>
        <v>45.28</v>
      </c>
      <c r="N22" s="108"/>
      <c r="O22" s="95"/>
      <c r="P22" s="100"/>
      <c r="Q22" s="103"/>
      <c r="R22" s="109">
        <f t="shared" si="5"/>
        <v>0</v>
      </c>
      <c r="S22" s="110">
        <f t="shared" si="6"/>
        <v>45.27</v>
      </c>
      <c r="T22" s="110">
        <f t="shared" si="7"/>
        <v>45.27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255</v>
      </c>
      <c r="C23" s="113" t="s">
        <v>125</v>
      </c>
      <c r="D23" s="88"/>
      <c r="E23" s="89">
        <v>1000</v>
      </c>
      <c r="F23" s="114">
        <v>1</v>
      </c>
      <c r="G23" s="96">
        <v>198.02</v>
      </c>
      <c r="H23" s="91">
        <f t="shared" si="0"/>
        <v>136.57</v>
      </c>
      <c r="I23" s="92">
        <f t="shared" si="1"/>
        <v>198.02</v>
      </c>
      <c r="J23" s="106"/>
      <c r="K23" s="90">
        <f t="shared" si="2"/>
        <v>1</v>
      </c>
      <c r="L23" s="91">
        <f t="shared" si="3"/>
        <v>99.01</v>
      </c>
      <c r="M23" s="91">
        <f t="shared" si="4"/>
        <v>99.01</v>
      </c>
      <c r="N23" s="115"/>
      <c r="O23" s="95"/>
      <c r="P23" s="116"/>
      <c r="Q23" s="96"/>
      <c r="R23" s="96">
        <f t="shared" si="5"/>
        <v>0</v>
      </c>
      <c r="S23" s="96">
        <f t="shared" si="6"/>
        <v>99.01</v>
      </c>
      <c r="T23" s="96">
        <f t="shared" si="7"/>
        <v>99.01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259</v>
      </c>
      <c r="C27" s="113" t="s">
        <v>135</v>
      </c>
      <c r="D27" s="88"/>
      <c r="E27" s="89">
        <v>2000</v>
      </c>
      <c r="F27" s="114">
        <v>1</v>
      </c>
      <c r="G27" s="96">
        <v>62.05</v>
      </c>
      <c r="H27" s="91">
        <f t="shared" si="0"/>
        <v>42.79</v>
      </c>
      <c r="I27" s="92">
        <f t="shared" si="1"/>
        <v>62.05</v>
      </c>
      <c r="J27" s="106"/>
      <c r="K27" s="90">
        <f t="shared" si="2"/>
        <v>1</v>
      </c>
      <c r="L27" s="91">
        <f t="shared" si="3"/>
        <v>40.33</v>
      </c>
      <c r="M27" s="91">
        <f t="shared" si="4"/>
        <v>40.33</v>
      </c>
      <c r="N27" s="115">
        <v>-0.15</v>
      </c>
      <c r="O27" s="95"/>
      <c r="P27" s="116"/>
      <c r="Q27" s="96"/>
      <c r="R27" s="96">
        <f t="shared" si="5"/>
        <v>0</v>
      </c>
      <c r="S27" s="96">
        <f t="shared" si="6"/>
        <v>21.72</v>
      </c>
      <c r="T27" s="96">
        <f t="shared" si="7"/>
        <v>21.72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260</v>
      </c>
      <c r="C28" s="16" t="s">
        <v>261</v>
      </c>
      <c r="D28" s="88"/>
      <c r="E28" s="101" t="s">
        <v>141</v>
      </c>
      <c r="F28" s="102">
        <v>1</v>
      </c>
      <c r="G28" s="103">
        <v>6803.61</v>
      </c>
      <c r="H28" s="104">
        <f t="shared" si="0"/>
        <v>4692.1400000000003</v>
      </c>
      <c r="I28" s="105">
        <f t="shared" si="1"/>
        <v>6803.61</v>
      </c>
      <c r="J28" s="106"/>
      <c r="K28" s="107">
        <f t="shared" si="2"/>
        <v>1</v>
      </c>
      <c r="L28" s="104">
        <f t="shared" si="3"/>
        <v>3401.81</v>
      </c>
      <c r="M28" s="104">
        <f t="shared" si="4"/>
        <v>3401.81</v>
      </c>
      <c r="N28" s="108"/>
      <c r="O28" s="95"/>
      <c r="P28" s="100"/>
      <c r="Q28" s="103"/>
      <c r="R28" s="109">
        <f t="shared" si="5"/>
        <v>0</v>
      </c>
      <c r="S28" s="110">
        <f t="shared" si="6"/>
        <v>3401.8</v>
      </c>
      <c r="T28" s="110">
        <f t="shared" si="7"/>
        <v>3401.8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143</v>
      </c>
      <c r="C29" s="113" t="s">
        <v>262</v>
      </c>
      <c r="D29" s="88"/>
      <c r="E29" s="89" t="s">
        <v>141</v>
      </c>
      <c r="F29" s="114">
        <v>2</v>
      </c>
      <c r="G29" s="96">
        <v>786.41</v>
      </c>
      <c r="H29" s="91">
        <f t="shared" si="0"/>
        <v>542.35</v>
      </c>
      <c r="I29" s="92">
        <f t="shared" si="1"/>
        <v>1572.82</v>
      </c>
      <c r="J29" s="106"/>
      <c r="K29" s="90">
        <f t="shared" si="2"/>
        <v>2</v>
      </c>
      <c r="L29" s="91">
        <f t="shared" si="3"/>
        <v>393.21</v>
      </c>
      <c r="M29" s="91">
        <f t="shared" si="4"/>
        <v>786.42</v>
      </c>
      <c r="N29" s="115"/>
      <c r="O29" s="95"/>
      <c r="P29" s="116"/>
      <c r="Q29" s="96"/>
      <c r="R29" s="96">
        <f t="shared" si="5"/>
        <v>0</v>
      </c>
      <c r="S29" s="96">
        <f t="shared" si="6"/>
        <v>393.2</v>
      </c>
      <c r="T29" s="96">
        <f t="shared" si="7"/>
        <v>786.4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263</v>
      </c>
      <c r="C30" s="16" t="s">
        <v>147</v>
      </c>
      <c r="D30" s="88"/>
      <c r="E30" s="101" t="s">
        <v>141</v>
      </c>
      <c r="F30" s="102">
        <v>1</v>
      </c>
      <c r="G30" s="103">
        <v>6723.63</v>
      </c>
      <c r="H30" s="104">
        <f t="shared" si="0"/>
        <v>4636.99</v>
      </c>
      <c r="I30" s="105">
        <f t="shared" si="1"/>
        <v>6723.63</v>
      </c>
      <c r="J30" s="106"/>
      <c r="K30" s="107">
        <f t="shared" si="2"/>
        <v>1</v>
      </c>
      <c r="L30" s="104">
        <f t="shared" si="3"/>
        <v>3361.82</v>
      </c>
      <c r="M30" s="104">
        <f t="shared" si="4"/>
        <v>3361.82</v>
      </c>
      <c r="N30" s="108"/>
      <c r="O30" s="95"/>
      <c r="P30" s="100"/>
      <c r="Q30" s="103"/>
      <c r="R30" s="109">
        <f t="shared" si="5"/>
        <v>0</v>
      </c>
      <c r="S30" s="110">
        <f t="shared" si="6"/>
        <v>3361.81</v>
      </c>
      <c r="T30" s="110">
        <f t="shared" si="7"/>
        <v>3361.81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264</v>
      </c>
      <c r="C31" s="113" t="s">
        <v>202</v>
      </c>
      <c r="D31" s="88"/>
      <c r="E31" s="89" t="s">
        <v>141</v>
      </c>
      <c r="F31" s="114">
        <v>6</v>
      </c>
      <c r="G31" s="96">
        <v>2140.15</v>
      </c>
      <c r="H31" s="91">
        <f t="shared" si="0"/>
        <v>1475.97</v>
      </c>
      <c r="I31" s="92">
        <f t="shared" si="1"/>
        <v>12840.9</v>
      </c>
      <c r="J31" s="106"/>
      <c r="K31" s="90">
        <f t="shared" si="2"/>
        <v>6</v>
      </c>
      <c r="L31" s="91">
        <f t="shared" si="3"/>
        <v>1498.11</v>
      </c>
      <c r="M31" s="91">
        <f t="shared" si="4"/>
        <v>8988.66</v>
      </c>
      <c r="N31" s="115">
        <v>-0.2</v>
      </c>
      <c r="O31" s="95"/>
      <c r="P31" s="116"/>
      <c r="Q31" s="96"/>
      <c r="R31" s="96">
        <f t="shared" si="5"/>
        <v>0</v>
      </c>
      <c r="S31" s="96">
        <f t="shared" si="6"/>
        <v>642.04</v>
      </c>
      <c r="T31" s="96">
        <f t="shared" si="7"/>
        <v>3852.24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 t="s">
        <v>203</v>
      </c>
      <c r="C32" s="16" t="s">
        <v>283</v>
      </c>
      <c r="D32" s="88"/>
      <c r="E32" s="101" t="s">
        <v>141</v>
      </c>
      <c r="F32" s="102">
        <v>1</v>
      </c>
      <c r="G32" s="103">
        <v>59935.9</v>
      </c>
      <c r="H32" s="104">
        <f t="shared" si="0"/>
        <v>41335.1</v>
      </c>
      <c r="I32" s="105">
        <f t="shared" si="1"/>
        <v>59935.9</v>
      </c>
      <c r="J32" s="106"/>
      <c r="K32" s="107">
        <f t="shared" si="2"/>
        <v>1</v>
      </c>
      <c r="L32" s="104">
        <f t="shared" si="3"/>
        <v>32964.75</v>
      </c>
      <c r="M32" s="104">
        <f t="shared" si="4"/>
        <v>32964.75</v>
      </c>
      <c r="N32" s="108">
        <v>-0.05</v>
      </c>
      <c r="O32" s="95"/>
      <c r="P32" s="100"/>
      <c r="Q32" s="103"/>
      <c r="R32" s="109">
        <f t="shared" si="5"/>
        <v>0</v>
      </c>
      <c r="S32" s="110">
        <f t="shared" si="6"/>
        <v>26971.15</v>
      </c>
      <c r="T32" s="110">
        <f t="shared" si="7"/>
        <v>26971.15</v>
      </c>
      <c r="U32" s="111">
        <f t="shared" si="8"/>
        <v>0</v>
      </c>
      <c r="V32" s="111">
        <f t="shared" si="9"/>
        <v>1</v>
      </c>
      <c r="W32" s="112"/>
      <c r="X32" s="99"/>
      <c r="Y32" s="8"/>
      <c r="Z32" s="8"/>
    </row>
    <row r="33" spans="2:23" ht="14.25" customHeight="1">
      <c r="B33" s="86"/>
      <c r="C33" s="113" t="s">
        <v>245</v>
      </c>
      <c r="D33" s="88"/>
      <c r="E33" s="89"/>
      <c r="F33" s="114"/>
      <c r="G33" s="96"/>
      <c r="H33" s="91">
        <f t="shared" si="0"/>
        <v>0</v>
      </c>
      <c r="I33" s="92">
        <f t="shared" si="1"/>
        <v>0</v>
      </c>
      <c r="J33" s="106"/>
      <c r="K33" s="90">
        <f t="shared" si="2"/>
        <v>0</v>
      </c>
      <c r="L33" s="91">
        <f t="shared" si="3"/>
        <v>0</v>
      </c>
      <c r="M33" s="91">
        <f t="shared" si="4"/>
        <v>0</v>
      </c>
      <c r="N33" s="115"/>
      <c r="O33" s="95"/>
      <c r="P33" s="116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4.25" customHeight="1">
      <c r="B34" s="100" t="s">
        <v>266</v>
      </c>
      <c r="C34" s="16" t="s">
        <v>267</v>
      </c>
      <c r="D34" s="88"/>
      <c r="E34" s="101" t="s">
        <v>141</v>
      </c>
      <c r="F34" s="102">
        <v>1</v>
      </c>
      <c r="G34" s="103">
        <v>236.44</v>
      </c>
      <c r="H34" s="104">
        <f t="shared" si="0"/>
        <v>163.06</v>
      </c>
      <c r="I34" s="105">
        <f t="shared" si="1"/>
        <v>236.44</v>
      </c>
      <c r="J34" s="106"/>
      <c r="K34" s="107">
        <f t="shared" si="2"/>
        <v>1</v>
      </c>
      <c r="L34" s="104">
        <f t="shared" si="3"/>
        <v>130.04</v>
      </c>
      <c r="M34" s="104">
        <f t="shared" si="4"/>
        <v>130.04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106.4</v>
      </c>
      <c r="T34" s="110">
        <f t="shared" si="7"/>
        <v>106.4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268</v>
      </c>
      <c r="C35" s="113" t="s">
        <v>267</v>
      </c>
      <c r="D35" s="88"/>
      <c r="E35" s="89" t="s">
        <v>141</v>
      </c>
      <c r="F35" s="114">
        <v>1</v>
      </c>
      <c r="G35" s="96">
        <v>236.44</v>
      </c>
      <c r="H35" s="91">
        <f t="shared" si="0"/>
        <v>163.06</v>
      </c>
      <c r="I35" s="92">
        <f t="shared" si="1"/>
        <v>236.44</v>
      </c>
      <c r="J35" s="106"/>
      <c r="K35" s="90">
        <f t="shared" si="2"/>
        <v>1</v>
      </c>
      <c r="L35" s="91">
        <f t="shared" si="3"/>
        <v>130.04</v>
      </c>
      <c r="M35" s="91">
        <f t="shared" si="4"/>
        <v>130.04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106.4</v>
      </c>
      <c r="T35" s="96">
        <f t="shared" si="7"/>
        <v>106.4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269</v>
      </c>
      <c r="C36" s="16" t="s">
        <v>270</v>
      </c>
      <c r="D36" s="88"/>
      <c r="E36" s="101" t="s">
        <v>141</v>
      </c>
      <c r="F36" s="102">
        <v>2</v>
      </c>
      <c r="G36" s="103">
        <v>598.84</v>
      </c>
      <c r="H36" s="104">
        <f t="shared" si="0"/>
        <v>412.99</v>
      </c>
      <c r="I36" s="105">
        <f t="shared" si="1"/>
        <v>1197.68</v>
      </c>
      <c r="J36" s="106"/>
      <c r="K36" s="107">
        <f t="shared" si="2"/>
        <v>2</v>
      </c>
      <c r="L36" s="104">
        <f t="shared" si="3"/>
        <v>329.36</v>
      </c>
      <c r="M36" s="104">
        <f t="shared" si="4"/>
        <v>658.72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269.48</v>
      </c>
      <c r="T36" s="110">
        <f t="shared" si="7"/>
        <v>538.96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271</v>
      </c>
      <c r="C37" s="113" t="s">
        <v>272</v>
      </c>
      <c r="D37" s="88"/>
      <c r="E37" s="89" t="s">
        <v>141</v>
      </c>
      <c r="F37" s="114">
        <v>34</v>
      </c>
      <c r="G37" s="96">
        <v>3.54</v>
      </c>
      <c r="H37" s="91">
        <f t="shared" si="0"/>
        <v>2.44</v>
      </c>
      <c r="I37" s="92">
        <f t="shared" si="1"/>
        <v>120.36</v>
      </c>
      <c r="J37" s="106"/>
      <c r="K37" s="90">
        <f t="shared" si="2"/>
        <v>34</v>
      </c>
      <c r="L37" s="91">
        <f t="shared" si="3"/>
        <v>1.95</v>
      </c>
      <c r="M37" s="91">
        <f t="shared" si="4"/>
        <v>66.3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1.59</v>
      </c>
      <c r="T37" s="96">
        <f t="shared" si="7"/>
        <v>54.06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161</v>
      </c>
      <c r="C38" s="16" t="s">
        <v>157</v>
      </c>
      <c r="D38" s="88"/>
      <c r="E38" s="101" t="s">
        <v>141</v>
      </c>
      <c r="F38" s="102">
        <v>34</v>
      </c>
      <c r="G38" s="103">
        <v>4.8499999999999996</v>
      </c>
      <c r="H38" s="104">
        <f t="shared" si="0"/>
        <v>3.34</v>
      </c>
      <c r="I38" s="105">
        <f t="shared" si="1"/>
        <v>164.9</v>
      </c>
      <c r="J38" s="106"/>
      <c r="K38" s="107">
        <f t="shared" si="2"/>
        <v>34</v>
      </c>
      <c r="L38" s="104">
        <f t="shared" si="3"/>
        <v>2.67</v>
      </c>
      <c r="M38" s="104">
        <f t="shared" si="4"/>
        <v>90.78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2.1800000000000002</v>
      </c>
      <c r="T38" s="110">
        <f t="shared" si="7"/>
        <v>74.12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273</v>
      </c>
      <c r="C39" s="113" t="s">
        <v>274</v>
      </c>
      <c r="D39" s="88"/>
      <c r="E39" s="89" t="s">
        <v>141</v>
      </c>
      <c r="F39" s="114">
        <v>34</v>
      </c>
      <c r="G39" s="96">
        <v>3.45</v>
      </c>
      <c r="H39" s="91">
        <f t="shared" si="0"/>
        <v>2.38</v>
      </c>
      <c r="I39" s="92">
        <f t="shared" si="1"/>
        <v>117.3</v>
      </c>
      <c r="J39" s="106"/>
      <c r="K39" s="90">
        <f t="shared" si="2"/>
        <v>34</v>
      </c>
      <c r="L39" s="91">
        <f t="shared" si="3"/>
        <v>1.9</v>
      </c>
      <c r="M39" s="91">
        <f t="shared" si="4"/>
        <v>64.599999999999994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1.55</v>
      </c>
      <c r="T39" s="96">
        <f t="shared" si="7"/>
        <v>52.7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164</v>
      </c>
      <c r="C40" s="16" t="s">
        <v>165</v>
      </c>
      <c r="D40" s="88"/>
      <c r="E40" s="101" t="s">
        <v>141</v>
      </c>
      <c r="F40" s="102">
        <v>2</v>
      </c>
      <c r="G40" s="103">
        <v>7.43</v>
      </c>
      <c r="H40" s="104">
        <f t="shared" si="0"/>
        <v>5.12</v>
      </c>
      <c r="I40" s="105">
        <f t="shared" si="1"/>
        <v>14.86</v>
      </c>
      <c r="J40" s="106"/>
      <c r="K40" s="107">
        <f t="shared" si="2"/>
        <v>2</v>
      </c>
      <c r="L40" s="104">
        <f t="shared" si="3"/>
        <v>4.09</v>
      </c>
      <c r="M40" s="104">
        <f t="shared" si="4"/>
        <v>8.18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3.34</v>
      </c>
      <c r="T40" s="110">
        <f t="shared" si="7"/>
        <v>6.68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275</v>
      </c>
      <c r="C41" s="113" t="s">
        <v>167</v>
      </c>
      <c r="D41" s="88"/>
      <c r="E41" s="89" t="s">
        <v>141</v>
      </c>
      <c r="F41" s="114">
        <v>1</v>
      </c>
      <c r="G41" s="96">
        <v>177.63</v>
      </c>
      <c r="H41" s="91">
        <f t="shared" si="0"/>
        <v>122.5</v>
      </c>
      <c r="I41" s="92">
        <f t="shared" si="1"/>
        <v>177.63</v>
      </c>
      <c r="J41" s="106"/>
      <c r="K41" s="90">
        <f t="shared" si="2"/>
        <v>1</v>
      </c>
      <c r="L41" s="91">
        <f t="shared" si="3"/>
        <v>97.7</v>
      </c>
      <c r="M41" s="91">
        <f t="shared" si="4"/>
        <v>97.7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79.930000000000007</v>
      </c>
      <c r="T41" s="96">
        <f t="shared" si="7"/>
        <v>79.930000000000007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276</v>
      </c>
      <c r="C42" s="16" t="s">
        <v>277</v>
      </c>
      <c r="D42" s="88"/>
      <c r="E42" s="101" t="s">
        <v>141</v>
      </c>
      <c r="F42" s="102">
        <v>1</v>
      </c>
      <c r="G42" s="103">
        <v>2210.29</v>
      </c>
      <c r="H42" s="104">
        <f t="shared" si="0"/>
        <v>1524.34</v>
      </c>
      <c r="I42" s="105">
        <f t="shared" si="1"/>
        <v>2210.29</v>
      </c>
      <c r="J42" s="106"/>
      <c r="K42" s="107">
        <f t="shared" si="2"/>
        <v>1</v>
      </c>
      <c r="L42" s="104">
        <f t="shared" si="3"/>
        <v>1215.6600000000001</v>
      </c>
      <c r="M42" s="104">
        <f t="shared" si="4"/>
        <v>1215.6600000000001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994.63</v>
      </c>
      <c r="T42" s="110">
        <f t="shared" si="7"/>
        <v>994.63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278</v>
      </c>
      <c r="C43" s="113" t="s">
        <v>167</v>
      </c>
      <c r="D43" s="88"/>
      <c r="E43" s="89" t="s">
        <v>141</v>
      </c>
      <c r="F43" s="114">
        <v>1</v>
      </c>
      <c r="G43" s="96">
        <v>13.95</v>
      </c>
      <c r="H43" s="91">
        <f t="shared" si="0"/>
        <v>9.6199999999999992</v>
      </c>
      <c r="I43" s="92">
        <f t="shared" si="1"/>
        <v>13.95</v>
      </c>
      <c r="J43" s="106"/>
      <c r="K43" s="90">
        <f t="shared" si="2"/>
        <v>1</v>
      </c>
      <c r="L43" s="91">
        <f t="shared" si="3"/>
        <v>7.67</v>
      </c>
      <c r="M43" s="91">
        <f t="shared" si="4"/>
        <v>7.67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6.28</v>
      </c>
      <c r="T43" s="96">
        <f t="shared" si="7"/>
        <v>6.28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279</v>
      </c>
      <c r="C44" s="16" t="s">
        <v>172</v>
      </c>
      <c r="D44" s="88"/>
      <c r="E44" s="101" t="s">
        <v>141</v>
      </c>
      <c r="F44" s="102">
        <v>1</v>
      </c>
      <c r="G44" s="103">
        <v>241.28</v>
      </c>
      <c r="H44" s="104">
        <f t="shared" si="0"/>
        <v>166.4</v>
      </c>
      <c r="I44" s="105">
        <f t="shared" si="1"/>
        <v>241.28</v>
      </c>
      <c r="J44" s="106"/>
      <c r="K44" s="107">
        <f t="shared" si="2"/>
        <v>1</v>
      </c>
      <c r="L44" s="104">
        <f t="shared" si="3"/>
        <v>132.69999999999999</v>
      </c>
      <c r="M44" s="104">
        <f t="shared" si="4"/>
        <v>132.69999999999999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108.58</v>
      </c>
      <c r="T44" s="110">
        <f t="shared" si="7"/>
        <v>108.58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 t="s">
        <v>173</v>
      </c>
      <c r="C45" s="113" t="s">
        <v>174</v>
      </c>
      <c r="D45" s="88"/>
      <c r="E45" s="89" t="s">
        <v>141</v>
      </c>
      <c r="F45" s="114">
        <v>1</v>
      </c>
      <c r="G45" s="96">
        <v>24.11</v>
      </c>
      <c r="H45" s="91">
        <f t="shared" si="0"/>
        <v>16.63</v>
      </c>
      <c r="I45" s="92">
        <f t="shared" si="1"/>
        <v>24.11</v>
      </c>
      <c r="J45" s="106"/>
      <c r="K45" s="90">
        <f t="shared" si="2"/>
        <v>1</v>
      </c>
      <c r="L45" s="91">
        <f t="shared" si="3"/>
        <v>13.26</v>
      </c>
      <c r="M45" s="91">
        <f t="shared" si="4"/>
        <v>13.26</v>
      </c>
      <c r="N45" s="115">
        <v>-0.05</v>
      </c>
      <c r="O45" s="95"/>
      <c r="P45" s="116"/>
      <c r="Q45" s="96"/>
      <c r="R45" s="96">
        <f t="shared" si="5"/>
        <v>0</v>
      </c>
      <c r="S45" s="96">
        <f t="shared" si="6"/>
        <v>10.85</v>
      </c>
      <c r="T45" s="96">
        <f t="shared" si="7"/>
        <v>10.85</v>
      </c>
      <c r="U45" s="97">
        <f t="shared" si="8"/>
        <v>0</v>
      </c>
      <c r="V45" s="97">
        <f t="shared" si="9"/>
        <v>1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133</v>
      </c>
      <c r="G50" s="123">
        <f t="shared" si="10"/>
        <v>81076.659999999989</v>
      </c>
      <c r="H50" s="124">
        <f t="shared" si="10"/>
        <v>55914.919999999991</v>
      </c>
      <c r="I50" s="125">
        <f t="shared" si="10"/>
        <v>93560.81</v>
      </c>
      <c r="J50" s="126"/>
      <c r="K50" s="127">
        <f t="shared" ref="K50:M50" si="11">SUM(K19:K49)</f>
        <v>133</v>
      </c>
      <c r="L50" s="124">
        <f t="shared" si="11"/>
        <v>44212.959999999992</v>
      </c>
      <c r="M50" s="125">
        <f t="shared" si="11"/>
        <v>52645.33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36863.700000000004</v>
      </c>
      <c r="T50" s="125">
        <f t="shared" si="12"/>
        <v>40915.479999999996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79" priority="1" stopIfTrue="1">
      <formula>$U$9&gt;100%</formula>
    </cfRule>
    <cfRule type="expression" dxfId="78" priority="2">
      <formula>$U$9&lt;50%</formula>
    </cfRule>
  </conditionalFormatting>
  <conditionalFormatting sqref="V9:V11">
    <cfRule type="expression" dxfId="77" priority="3">
      <formula>$V$9&lt;50%</formula>
    </cfRule>
    <cfRule type="expression" dxfId="76" priority="4">
      <formula>$V$9&gt;50%</formula>
    </cfRule>
  </conditionalFormatting>
  <dataValidations count="4">
    <dataValidation type="list" allowBlank="1" showErrorMessage="1" sqref="E19:E49" xr:uid="{00000000-0002-0000-0700-000000000000}">
      <formula1>$Z$19:$Z$30</formula1>
    </dataValidation>
    <dataValidation type="list" allowBlank="1" showErrorMessage="1" sqref="I14" xr:uid="{00000000-0002-0000-0700-000001000000}">
      <formula1>$Y$14:$Y$15</formula1>
    </dataValidation>
    <dataValidation type="list" allowBlank="1" showErrorMessage="1" sqref="J14" xr:uid="{00000000-0002-0000-0700-000002000000}">
      <formula1>$L$9</formula1>
    </dataValidation>
    <dataValidation type="list" allowBlank="1" showErrorMessage="1" sqref="Q15 G18 L18 Q18" xr:uid="{00000000-0002-0000-07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B20" sqref="B2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43" t="s">
        <v>29</v>
      </c>
      <c r="C1" s="244"/>
      <c r="D1" s="245" t="s">
        <v>30</v>
      </c>
      <c r="E1" s="246"/>
      <c r="F1" s="246"/>
      <c r="G1" s="246"/>
      <c r="H1" s="213"/>
      <c r="I1" s="243" t="s">
        <v>31</v>
      </c>
      <c r="J1" s="246"/>
      <c r="K1" s="246"/>
      <c r="L1" s="213"/>
      <c r="M1" s="247" t="s">
        <v>32</v>
      </c>
      <c r="N1" s="248"/>
      <c r="O1" s="249"/>
      <c r="P1" s="258" t="str">
        <f>L18</f>
        <v>CAD $</v>
      </c>
      <c r="Q1" s="246"/>
      <c r="R1" s="213"/>
      <c r="S1" s="243" t="s">
        <v>33</v>
      </c>
      <c r="T1" s="246"/>
      <c r="U1" s="246"/>
      <c r="V1" s="246"/>
      <c r="W1" s="213"/>
      <c r="X1" s="6"/>
      <c r="Y1" s="7"/>
    </row>
    <row r="2" spans="2:25" ht="15" customHeight="1">
      <c r="B2" s="9" t="s">
        <v>34</v>
      </c>
      <c r="C2" s="10"/>
      <c r="D2" s="250" t="s">
        <v>35</v>
      </c>
      <c r="E2" s="176"/>
      <c r="F2" s="177"/>
      <c r="G2" s="252" t="s">
        <v>284</v>
      </c>
      <c r="H2" s="177"/>
      <c r="I2" s="250" t="s">
        <v>37</v>
      </c>
      <c r="J2" s="176"/>
      <c r="K2" s="177"/>
      <c r="L2" s="11"/>
      <c r="M2" s="251" t="s">
        <v>38</v>
      </c>
      <c r="N2" s="177"/>
      <c r="O2" s="12"/>
      <c r="P2" s="259">
        <f>I50</f>
        <v>95687.51</v>
      </c>
      <c r="Q2" s="176"/>
      <c r="R2" s="177"/>
      <c r="S2" s="251" t="s">
        <v>39</v>
      </c>
      <c r="T2" s="177"/>
      <c r="U2" s="257"/>
      <c r="V2" s="177"/>
      <c r="W2" s="13"/>
      <c r="X2" s="14"/>
      <c r="Y2" s="7"/>
    </row>
    <row r="3" spans="2:25" ht="15" customHeight="1">
      <c r="B3" s="15" t="s">
        <v>40</v>
      </c>
      <c r="C3" s="16"/>
      <c r="D3" s="168" t="s">
        <v>41</v>
      </c>
      <c r="E3" s="169"/>
      <c r="F3" s="167"/>
      <c r="G3" s="166">
        <v>2008</v>
      </c>
      <c r="H3" s="167"/>
      <c r="I3" s="168" t="s">
        <v>42</v>
      </c>
      <c r="J3" s="169"/>
      <c r="K3" s="167"/>
      <c r="L3" s="17"/>
      <c r="M3" s="222" t="s">
        <v>43</v>
      </c>
      <c r="N3" s="167"/>
      <c r="O3" s="12"/>
      <c r="P3" s="260">
        <f>M50</f>
        <v>53799.86</v>
      </c>
      <c r="Q3" s="169"/>
      <c r="R3" s="167"/>
      <c r="S3" s="222" t="s">
        <v>44</v>
      </c>
      <c r="T3" s="167"/>
      <c r="U3" s="255"/>
      <c r="V3" s="167"/>
      <c r="W3" s="18"/>
      <c r="X3" s="5"/>
      <c r="Y3" s="19"/>
    </row>
    <row r="4" spans="2:25" ht="15" customHeight="1">
      <c r="B4" s="20" t="s">
        <v>45</v>
      </c>
      <c r="C4" s="16"/>
      <c r="D4" s="168" t="s">
        <v>46</v>
      </c>
      <c r="E4" s="169"/>
      <c r="F4" s="167"/>
      <c r="G4" s="166" t="s">
        <v>47</v>
      </c>
      <c r="H4" s="167"/>
      <c r="I4" s="168" t="s">
        <v>48</v>
      </c>
      <c r="J4" s="169"/>
      <c r="K4" s="167"/>
      <c r="L4" s="17"/>
      <c r="M4" s="222" t="s">
        <v>49</v>
      </c>
      <c r="N4" s="167"/>
      <c r="O4" s="12"/>
      <c r="P4" s="260">
        <f>P2-P3</f>
        <v>41887.649999999994</v>
      </c>
      <c r="Q4" s="169"/>
      <c r="R4" s="167"/>
      <c r="S4" s="222" t="s">
        <v>50</v>
      </c>
      <c r="T4" s="167"/>
      <c r="U4" s="255"/>
      <c r="V4" s="167"/>
      <c r="W4" s="18"/>
      <c r="X4" s="5"/>
      <c r="Y4" s="19"/>
    </row>
    <row r="5" spans="2:25" ht="15" customHeight="1">
      <c r="B5" s="20" t="s">
        <v>51</v>
      </c>
      <c r="C5" s="16"/>
      <c r="D5" s="168" t="s">
        <v>52</v>
      </c>
      <c r="E5" s="169"/>
      <c r="F5" s="167"/>
      <c r="G5" s="166" t="s">
        <v>250</v>
      </c>
      <c r="H5" s="167"/>
      <c r="I5" s="168" t="s">
        <v>54</v>
      </c>
      <c r="J5" s="169"/>
      <c r="K5" s="167"/>
      <c r="L5" s="17"/>
      <c r="M5" s="170" t="s">
        <v>55</v>
      </c>
      <c r="N5" s="171"/>
      <c r="O5" s="12"/>
      <c r="P5" s="261">
        <f>IFERROR((P2-P3)/P2,"")</f>
        <v>0.43775462440186808</v>
      </c>
      <c r="Q5" s="262"/>
      <c r="R5" s="171"/>
      <c r="S5" s="222" t="s">
        <v>56</v>
      </c>
      <c r="T5" s="167"/>
      <c r="U5" s="255"/>
      <c r="V5" s="167"/>
      <c r="W5" s="18"/>
      <c r="X5" s="5"/>
      <c r="Y5" s="19"/>
    </row>
    <row r="6" spans="2:25" ht="15" customHeight="1">
      <c r="B6" s="20" t="s">
        <v>57</v>
      </c>
      <c r="C6" s="21"/>
      <c r="D6" s="168" t="s">
        <v>58</v>
      </c>
      <c r="E6" s="169"/>
      <c r="F6" s="167"/>
      <c r="G6" s="268" t="s">
        <v>285</v>
      </c>
      <c r="H6" s="266"/>
      <c r="I6" s="168" t="s">
        <v>60</v>
      </c>
      <c r="J6" s="169"/>
      <c r="K6" s="167"/>
      <c r="L6" s="17"/>
      <c r="M6" s="172" t="s">
        <v>61</v>
      </c>
      <c r="N6" s="173"/>
      <c r="O6" s="12"/>
      <c r="P6" s="263">
        <f>T50</f>
        <v>41887.649999999994</v>
      </c>
      <c r="Q6" s="264"/>
      <c r="R6" s="173"/>
      <c r="S6" s="222" t="s">
        <v>62</v>
      </c>
      <c r="T6" s="167"/>
      <c r="U6" s="255"/>
      <c r="V6" s="167"/>
      <c r="W6" s="22"/>
      <c r="X6" s="23"/>
      <c r="Y6" s="24"/>
    </row>
    <row r="7" spans="2:25" ht="15" customHeight="1">
      <c r="B7" s="20" t="s">
        <v>63</v>
      </c>
      <c r="C7" s="16"/>
      <c r="D7" s="168" t="s">
        <v>64</v>
      </c>
      <c r="E7" s="169"/>
      <c r="F7" s="167"/>
      <c r="G7" s="166" t="s">
        <v>286</v>
      </c>
      <c r="H7" s="167"/>
      <c r="I7" s="168" t="s">
        <v>66</v>
      </c>
      <c r="J7" s="169"/>
      <c r="K7" s="167"/>
      <c r="L7" s="17"/>
      <c r="M7" s="174" t="s">
        <v>67</v>
      </c>
      <c r="N7" s="167"/>
      <c r="O7" s="12"/>
      <c r="P7" s="221">
        <f>R50</f>
        <v>0</v>
      </c>
      <c r="Q7" s="169"/>
      <c r="R7" s="167"/>
      <c r="S7" s="253" t="s">
        <v>68</v>
      </c>
      <c r="T7" s="254"/>
      <c r="U7" s="256"/>
      <c r="V7" s="254"/>
      <c r="W7" s="22"/>
      <c r="X7" s="25"/>
      <c r="Y7" s="8"/>
    </row>
    <row r="8" spans="2:25" ht="15" customHeight="1">
      <c r="B8" s="26"/>
      <c r="C8" s="27"/>
      <c r="D8" s="168" t="s">
        <v>69</v>
      </c>
      <c r="E8" s="169"/>
      <c r="F8" s="167"/>
      <c r="G8" s="166"/>
      <c r="H8" s="167"/>
      <c r="I8" s="168" t="s">
        <v>70</v>
      </c>
      <c r="J8" s="169"/>
      <c r="K8" s="167"/>
      <c r="L8" s="17"/>
      <c r="M8" s="174" t="s">
        <v>71</v>
      </c>
      <c r="N8" s="167"/>
      <c r="O8" s="12"/>
      <c r="P8" s="221">
        <f>IF(P1=Q15,R15,IF(Q15="CAD $",R15*E16,IF(Q15="USD $",R15*F16,0)))</f>
        <v>0</v>
      </c>
      <c r="Q8" s="169"/>
      <c r="R8" s="167"/>
      <c r="S8" s="28" t="s">
        <v>72</v>
      </c>
      <c r="T8" s="29" t="s">
        <v>73</v>
      </c>
      <c r="U8" s="29" t="s">
        <v>74</v>
      </c>
      <c r="V8" s="30" t="s">
        <v>75</v>
      </c>
      <c r="W8" s="31"/>
      <c r="X8" s="32"/>
      <c r="Y8" s="8"/>
    </row>
    <row r="9" spans="2:25" ht="15" customHeight="1">
      <c r="B9" s="27"/>
      <c r="C9" s="27"/>
      <c r="D9" s="168" t="s">
        <v>76</v>
      </c>
      <c r="E9" s="169"/>
      <c r="F9" s="167"/>
      <c r="G9" s="166"/>
      <c r="H9" s="167"/>
      <c r="I9" s="33"/>
      <c r="J9" s="34"/>
      <c r="K9" s="34"/>
      <c r="L9" s="35"/>
      <c r="M9" s="174" t="s">
        <v>77</v>
      </c>
      <c r="N9" s="167"/>
      <c r="O9" s="12"/>
      <c r="P9" s="231">
        <f>V15</f>
        <v>0</v>
      </c>
      <c r="Q9" s="169"/>
      <c r="R9" s="167"/>
      <c r="S9" s="230">
        <f>P7+P8+P9</f>
        <v>0</v>
      </c>
      <c r="T9" s="230">
        <f>P3-S9</f>
        <v>53799.86</v>
      </c>
      <c r="U9" s="223">
        <f>IFERROR(((P3-S9)/S9),0)</f>
        <v>0</v>
      </c>
      <c r="V9" s="223">
        <f>IFERROR(T9/P3,0)</f>
        <v>1</v>
      </c>
      <c r="W9" s="226"/>
      <c r="X9" s="32"/>
      <c r="Y9" s="8"/>
    </row>
    <row r="10" spans="2:25" ht="15" customHeight="1">
      <c r="B10" s="27"/>
      <c r="C10" s="27"/>
      <c r="D10" s="193" t="s">
        <v>78</v>
      </c>
      <c r="E10" s="169"/>
      <c r="F10" s="167"/>
      <c r="G10" s="179" t="s">
        <v>253</v>
      </c>
      <c r="H10" s="167"/>
      <c r="I10" s="36"/>
      <c r="J10" s="37"/>
      <c r="K10" s="37"/>
      <c r="L10" s="38"/>
      <c r="M10" s="207"/>
      <c r="N10" s="167"/>
      <c r="O10" s="39"/>
      <c r="P10" s="229"/>
      <c r="Q10" s="169"/>
      <c r="R10" s="167"/>
      <c r="S10" s="224"/>
      <c r="T10" s="224"/>
      <c r="U10" s="224"/>
      <c r="V10" s="224"/>
      <c r="W10" s="227"/>
      <c r="X10" s="32"/>
      <c r="Y10" s="8"/>
    </row>
    <row r="11" spans="2:25" ht="15" customHeight="1">
      <c r="B11" s="27"/>
      <c r="C11" s="27"/>
      <c r="D11" s="40"/>
      <c r="E11" s="40"/>
      <c r="F11" s="40"/>
      <c r="G11" s="33"/>
      <c r="H11" s="33"/>
      <c r="I11" s="33"/>
      <c r="J11" s="34"/>
      <c r="K11" s="34"/>
      <c r="L11" s="35"/>
      <c r="M11" s="222" t="s">
        <v>80</v>
      </c>
      <c r="N11" s="167"/>
      <c r="O11" s="12"/>
      <c r="P11" s="232">
        <f>F50</f>
        <v>132</v>
      </c>
      <c r="Q11" s="169"/>
      <c r="R11" s="167"/>
      <c r="S11" s="225"/>
      <c r="T11" s="225"/>
      <c r="U11" s="225"/>
      <c r="V11" s="225"/>
      <c r="W11" s="228"/>
      <c r="X11" s="32"/>
      <c r="Y11" s="8"/>
    </row>
    <row r="12" spans="2:25" ht="15" customHeight="1">
      <c r="B12" s="180"/>
      <c r="C12" s="181"/>
      <c r="D12" s="41"/>
      <c r="E12" s="208" t="s">
        <v>81</v>
      </c>
      <c r="F12" s="209"/>
      <c r="G12" s="211" t="s">
        <v>38</v>
      </c>
      <c r="H12" s="200"/>
      <c r="I12" s="201"/>
      <c r="J12" s="42"/>
      <c r="K12" s="199" t="s">
        <v>82</v>
      </c>
      <c r="L12" s="200"/>
      <c r="M12" s="200"/>
      <c r="N12" s="201"/>
      <c r="O12" s="12"/>
      <c r="P12" s="233" t="s">
        <v>83</v>
      </c>
      <c r="Q12" s="200"/>
      <c r="R12" s="200"/>
      <c r="S12" s="200"/>
      <c r="T12" s="200"/>
      <c r="U12" s="200"/>
      <c r="V12" s="209"/>
      <c r="W12" s="43"/>
      <c r="X12" s="44"/>
      <c r="Y12" s="8" t="s">
        <v>84</v>
      </c>
    </row>
    <row r="13" spans="2:25" ht="15" customHeight="1">
      <c r="B13" s="182"/>
      <c r="C13" s="183"/>
      <c r="D13" s="45"/>
      <c r="E13" s="202"/>
      <c r="F13" s="210"/>
      <c r="G13" s="184"/>
      <c r="H13" s="205"/>
      <c r="I13" s="206"/>
      <c r="J13" s="46"/>
      <c r="K13" s="202"/>
      <c r="L13" s="203"/>
      <c r="M13" s="203"/>
      <c r="N13" s="204"/>
      <c r="O13" s="47"/>
      <c r="P13" s="202"/>
      <c r="Q13" s="203"/>
      <c r="R13" s="203"/>
      <c r="S13" s="203"/>
      <c r="T13" s="203"/>
      <c r="U13" s="203"/>
      <c r="V13" s="210"/>
      <c r="W13" s="48"/>
      <c r="X13" s="44"/>
      <c r="Y13" s="8" t="s">
        <v>85</v>
      </c>
    </row>
    <row r="14" spans="2:25" ht="15" customHeight="1">
      <c r="B14" s="182"/>
      <c r="C14" s="183"/>
      <c r="D14" s="45"/>
      <c r="E14" s="196"/>
      <c r="F14" s="197"/>
      <c r="G14" s="212" t="s">
        <v>86</v>
      </c>
      <c r="H14" s="213"/>
      <c r="I14" s="49" t="s">
        <v>87</v>
      </c>
      <c r="J14" s="50"/>
      <c r="K14" s="196"/>
      <c r="L14" s="205"/>
      <c r="M14" s="205"/>
      <c r="N14" s="206"/>
      <c r="O14" s="47"/>
      <c r="P14" s="234"/>
      <c r="Q14" s="235"/>
      <c r="R14" s="235"/>
      <c r="S14" s="235"/>
      <c r="T14" s="235"/>
      <c r="U14" s="235"/>
      <c r="V14" s="236"/>
      <c r="W14" s="51"/>
      <c r="X14" s="44"/>
      <c r="Y14" s="8" t="s">
        <v>87</v>
      </c>
    </row>
    <row r="15" spans="2:25" ht="30" customHeight="1">
      <c r="B15" s="182"/>
      <c r="C15" s="183"/>
      <c r="D15" s="45"/>
      <c r="E15" s="52" t="s">
        <v>88</v>
      </c>
      <c r="F15" s="53" t="s">
        <v>89</v>
      </c>
      <c r="G15" s="175" t="s">
        <v>90</v>
      </c>
      <c r="H15" s="176"/>
      <c r="I15" s="177"/>
      <c r="J15" s="54"/>
      <c r="K15" s="194" t="s">
        <v>91</v>
      </c>
      <c r="L15" s="195"/>
      <c r="M15" s="214">
        <v>0.5</v>
      </c>
      <c r="N15" s="55"/>
      <c r="O15" s="56"/>
      <c r="P15" s="57" t="s">
        <v>92</v>
      </c>
      <c r="Q15" s="58" t="s">
        <v>85</v>
      </c>
      <c r="R15" s="59"/>
      <c r="S15" s="57" t="s">
        <v>93</v>
      </c>
      <c r="T15" s="60">
        <v>2.5000000000000001E-2</v>
      </c>
      <c r="U15" s="57" t="s">
        <v>94</v>
      </c>
      <c r="V15" s="61">
        <f>ROUND(R50*T15,2)</f>
        <v>0</v>
      </c>
      <c r="W15" s="62"/>
      <c r="X15" s="44"/>
      <c r="Y15" s="8" t="s">
        <v>95</v>
      </c>
    </row>
    <row r="16" spans="2:25" ht="15" customHeight="1">
      <c r="B16" s="184"/>
      <c r="C16" s="185"/>
      <c r="D16" s="45"/>
      <c r="E16" s="63">
        <f>1/F16</f>
        <v>0.68965517241379315</v>
      </c>
      <c r="F16" s="64">
        <v>1.45</v>
      </c>
      <c r="G16" s="178"/>
      <c r="H16" s="169"/>
      <c r="I16" s="167"/>
      <c r="J16" s="65"/>
      <c r="K16" s="196"/>
      <c r="L16" s="197"/>
      <c r="M16" s="187"/>
      <c r="N16" s="215" t="s">
        <v>96</v>
      </c>
      <c r="O16" s="56"/>
      <c r="P16" s="237" t="s">
        <v>97</v>
      </c>
      <c r="Q16" s="238"/>
      <c r="R16" s="238"/>
      <c r="S16" s="238"/>
      <c r="T16" s="238"/>
      <c r="U16" s="238"/>
      <c r="V16" s="239"/>
      <c r="W16" s="66"/>
      <c r="X16" s="67"/>
      <c r="Y16" s="8"/>
    </row>
    <row r="17" spans="2:26" ht="15" customHeight="1">
      <c r="B17" s="186" t="s">
        <v>98</v>
      </c>
      <c r="C17" s="188" t="s">
        <v>99</v>
      </c>
      <c r="D17" s="68"/>
      <c r="E17" s="190" t="s">
        <v>100</v>
      </c>
      <c r="F17" s="192" t="s">
        <v>101</v>
      </c>
      <c r="G17" s="218" t="s">
        <v>102</v>
      </c>
      <c r="H17" s="219"/>
      <c r="I17" s="69" t="s">
        <v>103</v>
      </c>
      <c r="J17" s="70"/>
      <c r="K17" s="198" t="s">
        <v>101</v>
      </c>
      <c r="L17" s="71" t="s">
        <v>104</v>
      </c>
      <c r="M17" s="72" t="s">
        <v>105</v>
      </c>
      <c r="N17" s="216"/>
      <c r="O17" s="73"/>
      <c r="P17" s="240" t="s">
        <v>106</v>
      </c>
      <c r="Q17" s="74" t="s">
        <v>107</v>
      </c>
      <c r="R17" s="74" t="s">
        <v>108</v>
      </c>
      <c r="S17" s="75" t="s">
        <v>109</v>
      </c>
      <c r="T17" s="75" t="s">
        <v>110</v>
      </c>
      <c r="U17" s="72" t="s">
        <v>111</v>
      </c>
      <c r="V17" s="72" t="s">
        <v>112</v>
      </c>
      <c r="W17" s="76"/>
      <c r="X17" s="77"/>
      <c r="Y17" s="8"/>
      <c r="Z17" s="8"/>
    </row>
    <row r="18" spans="2:26" ht="15" customHeight="1">
      <c r="B18" s="187"/>
      <c r="C18" s="189"/>
      <c r="D18" s="78"/>
      <c r="E18" s="191"/>
      <c r="F18" s="187"/>
      <c r="G18" s="58" t="s">
        <v>84</v>
      </c>
      <c r="H18" s="79" t="str">
        <f>IF(G18="USD $", "CAD $", "USD $")</f>
        <v>USD $</v>
      </c>
      <c r="I18" s="80" t="str">
        <f>L18</f>
        <v>CAD $</v>
      </c>
      <c r="J18" s="81"/>
      <c r="K18" s="191"/>
      <c r="L18" s="220" t="s">
        <v>84</v>
      </c>
      <c r="M18" s="177"/>
      <c r="N18" s="217"/>
      <c r="O18" s="82"/>
      <c r="P18" s="241"/>
      <c r="Q18" s="58" t="s">
        <v>85</v>
      </c>
      <c r="R18" s="242" t="str">
        <f>L18</f>
        <v>CAD $</v>
      </c>
      <c r="S18" s="176"/>
      <c r="T18" s="176"/>
      <c r="U18" s="176"/>
      <c r="V18" s="177"/>
      <c r="W18" s="83"/>
      <c r="X18" s="84"/>
      <c r="Y18" s="85"/>
      <c r="Z18" s="85"/>
    </row>
    <row r="19" spans="2:26" ht="14.25" customHeight="1">
      <c r="B19" s="86" t="s">
        <v>113</v>
      </c>
      <c r="C19" s="87" t="s">
        <v>114</v>
      </c>
      <c r="D19" s="88"/>
      <c r="E19" s="89">
        <v>500</v>
      </c>
      <c r="F19" s="90">
        <v>1</v>
      </c>
      <c r="G19" s="91">
        <v>79.540000000000006</v>
      </c>
      <c r="H19" s="91">
        <f t="shared" ref="H19:H49" si="0">ROUND(IF($G$18="USD $", G19*$F$16,G19*$E$16),2)</f>
        <v>54.86</v>
      </c>
      <c r="I19" s="92">
        <f t="shared" ref="I19:I49" si="1">ROUND(IF($I$18=$H$18,F19*H19,F19*G19),2)</f>
        <v>79.540000000000006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39.770000000000003</v>
      </c>
      <c r="M19" s="91">
        <f t="shared" ref="M19:M49" si="4">ROUND((K19*L19),2)</f>
        <v>39.770000000000003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39.770000000000003</v>
      </c>
      <c r="T19" s="96">
        <f t="shared" ref="T19:T49" si="7">ROUND(I19-M19,2)</f>
        <v>39.770000000000003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 ht="14.25" customHeight="1">
      <c r="B20" s="100" t="s">
        <v>115</v>
      </c>
      <c r="C20" s="16" t="s">
        <v>229</v>
      </c>
      <c r="D20" s="88"/>
      <c r="E20" s="101">
        <v>500</v>
      </c>
      <c r="F20" s="102">
        <v>1</v>
      </c>
      <c r="G20" s="103">
        <v>65.349999999999994</v>
      </c>
      <c r="H20" s="104">
        <f t="shared" si="0"/>
        <v>45.07</v>
      </c>
      <c r="I20" s="105">
        <f t="shared" si="1"/>
        <v>65.349999999999994</v>
      </c>
      <c r="J20" s="106"/>
      <c r="K20" s="107">
        <f t="shared" si="2"/>
        <v>1</v>
      </c>
      <c r="L20" s="104">
        <f t="shared" si="3"/>
        <v>32.68</v>
      </c>
      <c r="M20" s="104">
        <f t="shared" si="4"/>
        <v>32.68</v>
      </c>
      <c r="N20" s="108"/>
      <c r="O20" s="95"/>
      <c r="P20" s="100"/>
      <c r="Q20" s="103"/>
      <c r="R20" s="109">
        <f t="shared" si="5"/>
        <v>0</v>
      </c>
      <c r="S20" s="110">
        <f t="shared" si="6"/>
        <v>32.67</v>
      </c>
      <c r="T20" s="110">
        <f t="shared" si="7"/>
        <v>32.67</v>
      </c>
      <c r="U20" s="111">
        <f t="shared" si="8"/>
        <v>0</v>
      </c>
      <c r="V20" s="111">
        <f t="shared" si="9"/>
        <v>1</v>
      </c>
      <c r="W20" s="112"/>
      <c r="X20" s="99"/>
      <c r="Y20" s="8" t="s">
        <v>117</v>
      </c>
      <c r="Z20" s="8">
        <v>500</v>
      </c>
    </row>
    <row r="21" spans="2:26" ht="14.25" customHeight="1">
      <c r="B21" s="86" t="s">
        <v>118</v>
      </c>
      <c r="C21" s="113" t="s">
        <v>187</v>
      </c>
      <c r="D21" s="88"/>
      <c r="E21" s="89">
        <v>500</v>
      </c>
      <c r="F21" s="114">
        <v>1</v>
      </c>
      <c r="G21" s="96">
        <v>82.94</v>
      </c>
      <c r="H21" s="91">
        <f t="shared" si="0"/>
        <v>57.2</v>
      </c>
      <c r="I21" s="92">
        <f t="shared" si="1"/>
        <v>82.94</v>
      </c>
      <c r="J21" s="106"/>
      <c r="K21" s="90">
        <f t="shared" si="2"/>
        <v>1</v>
      </c>
      <c r="L21" s="91">
        <f t="shared" si="3"/>
        <v>41.47</v>
      </c>
      <c r="M21" s="91">
        <f t="shared" si="4"/>
        <v>41.47</v>
      </c>
      <c r="N21" s="115"/>
      <c r="O21" s="95"/>
      <c r="P21" s="116"/>
      <c r="Q21" s="96"/>
      <c r="R21" s="96">
        <f t="shared" si="5"/>
        <v>0</v>
      </c>
      <c r="S21" s="96">
        <f t="shared" si="6"/>
        <v>41.47</v>
      </c>
      <c r="T21" s="96">
        <f t="shared" si="7"/>
        <v>41.47</v>
      </c>
      <c r="U21" s="97">
        <f t="shared" si="8"/>
        <v>0</v>
      </c>
      <c r="V21" s="97">
        <f t="shared" si="9"/>
        <v>1</v>
      </c>
      <c r="W21" s="98"/>
      <c r="X21" s="99"/>
      <c r="Y21" s="8" t="s">
        <v>120</v>
      </c>
      <c r="Z21" s="8">
        <v>750</v>
      </c>
    </row>
    <row r="22" spans="2:26" ht="14.25" customHeight="1">
      <c r="B22" s="100" t="s">
        <v>255</v>
      </c>
      <c r="C22" s="16" t="s">
        <v>233</v>
      </c>
      <c r="D22" s="88"/>
      <c r="E22" s="101">
        <v>1000</v>
      </c>
      <c r="F22" s="102">
        <v>1</v>
      </c>
      <c r="G22" s="103">
        <v>198.02</v>
      </c>
      <c r="H22" s="104">
        <f t="shared" si="0"/>
        <v>136.57</v>
      </c>
      <c r="I22" s="105">
        <f t="shared" si="1"/>
        <v>198.02</v>
      </c>
      <c r="J22" s="106"/>
      <c r="K22" s="107">
        <f t="shared" si="2"/>
        <v>1</v>
      </c>
      <c r="L22" s="104">
        <f t="shared" si="3"/>
        <v>99.01</v>
      </c>
      <c r="M22" s="104">
        <f t="shared" si="4"/>
        <v>99.01</v>
      </c>
      <c r="N22" s="108"/>
      <c r="O22" s="95"/>
      <c r="P22" s="100"/>
      <c r="Q22" s="103"/>
      <c r="R22" s="109">
        <f t="shared" si="5"/>
        <v>0</v>
      </c>
      <c r="S22" s="110">
        <f t="shared" si="6"/>
        <v>99.01</v>
      </c>
      <c r="T22" s="110">
        <f t="shared" si="7"/>
        <v>99.01</v>
      </c>
      <c r="U22" s="111">
        <f t="shared" si="8"/>
        <v>0</v>
      </c>
      <c r="V22" s="111">
        <f t="shared" si="9"/>
        <v>1</v>
      </c>
      <c r="W22" s="112"/>
      <c r="X22" s="99"/>
      <c r="Y22" s="8" t="s">
        <v>123</v>
      </c>
      <c r="Z22" s="8">
        <v>1000</v>
      </c>
    </row>
    <row r="23" spans="2:26" ht="14.25" customHeight="1">
      <c r="B23" s="86" t="s">
        <v>254</v>
      </c>
      <c r="C23" s="113" t="s">
        <v>125</v>
      </c>
      <c r="D23" s="88"/>
      <c r="E23" s="89">
        <v>1000</v>
      </c>
      <c r="F23" s="114">
        <v>1</v>
      </c>
      <c r="G23" s="96">
        <v>90.55</v>
      </c>
      <c r="H23" s="91">
        <f t="shared" si="0"/>
        <v>62.45</v>
      </c>
      <c r="I23" s="92">
        <f t="shared" si="1"/>
        <v>90.55</v>
      </c>
      <c r="J23" s="106"/>
      <c r="K23" s="90">
        <f t="shared" si="2"/>
        <v>1</v>
      </c>
      <c r="L23" s="91">
        <f t="shared" si="3"/>
        <v>45.28</v>
      </c>
      <c r="M23" s="91">
        <f t="shared" si="4"/>
        <v>45.28</v>
      </c>
      <c r="N23" s="115"/>
      <c r="O23" s="95"/>
      <c r="P23" s="116"/>
      <c r="Q23" s="96"/>
      <c r="R23" s="96">
        <f t="shared" si="5"/>
        <v>0</v>
      </c>
      <c r="S23" s="96">
        <f t="shared" si="6"/>
        <v>45.27</v>
      </c>
      <c r="T23" s="96">
        <f t="shared" si="7"/>
        <v>45.27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4.25" customHeight="1">
      <c r="B24" s="100" t="s">
        <v>256</v>
      </c>
      <c r="C24" s="16" t="s">
        <v>129</v>
      </c>
      <c r="D24" s="88"/>
      <c r="E24" s="101">
        <v>2000</v>
      </c>
      <c r="F24" s="102">
        <v>1</v>
      </c>
      <c r="G24" s="103">
        <v>143.47</v>
      </c>
      <c r="H24" s="104">
        <f t="shared" si="0"/>
        <v>98.94</v>
      </c>
      <c r="I24" s="105">
        <f t="shared" si="1"/>
        <v>143.47</v>
      </c>
      <c r="J24" s="106"/>
      <c r="K24" s="107">
        <f t="shared" si="2"/>
        <v>1</v>
      </c>
      <c r="L24" s="104">
        <f t="shared" si="3"/>
        <v>93.26</v>
      </c>
      <c r="M24" s="104">
        <f t="shared" si="4"/>
        <v>93.26</v>
      </c>
      <c r="N24" s="108">
        <v>-0.15</v>
      </c>
      <c r="O24" s="95"/>
      <c r="P24" s="100"/>
      <c r="Q24" s="103"/>
      <c r="R24" s="109">
        <f t="shared" si="5"/>
        <v>0</v>
      </c>
      <c r="S24" s="110">
        <f t="shared" si="6"/>
        <v>50.21</v>
      </c>
      <c r="T24" s="110">
        <f t="shared" si="7"/>
        <v>50.21</v>
      </c>
      <c r="U24" s="111">
        <f t="shared" si="8"/>
        <v>0</v>
      </c>
      <c r="V24" s="111">
        <f t="shared" si="9"/>
        <v>1</v>
      </c>
      <c r="W24" s="112"/>
      <c r="X24" s="99"/>
      <c r="Y24" s="8" t="s">
        <v>127</v>
      </c>
      <c r="Z24" s="8">
        <v>2000</v>
      </c>
    </row>
    <row r="25" spans="2:26" ht="14.25" customHeight="1">
      <c r="B25" s="86" t="s">
        <v>257</v>
      </c>
      <c r="C25" s="113" t="s">
        <v>132</v>
      </c>
      <c r="D25" s="88"/>
      <c r="E25" s="89">
        <v>2000</v>
      </c>
      <c r="F25" s="114">
        <v>1</v>
      </c>
      <c r="G25" s="96">
        <v>107.3</v>
      </c>
      <c r="H25" s="91">
        <f t="shared" si="0"/>
        <v>74</v>
      </c>
      <c r="I25" s="92">
        <f t="shared" si="1"/>
        <v>107.3</v>
      </c>
      <c r="J25" s="106"/>
      <c r="K25" s="90">
        <f t="shared" si="2"/>
        <v>1</v>
      </c>
      <c r="L25" s="91">
        <f t="shared" si="3"/>
        <v>69.75</v>
      </c>
      <c r="M25" s="91">
        <f t="shared" si="4"/>
        <v>69.75</v>
      </c>
      <c r="N25" s="115">
        <v>-0.15</v>
      </c>
      <c r="O25" s="95"/>
      <c r="P25" s="116"/>
      <c r="Q25" s="96"/>
      <c r="R25" s="96">
        <f t="shared" si="5"/>
        <v>0</v>
      </c>
      <c r="S25" s="96">
        <f t="shared" si="6"/>
        <v>37.549999999999997</v>
      </c>
      <c r="T25" s="96">
        <f t="shared" si="7"/>
        <v>37.549999999999997</v>
      </c>
      <c r="U25" s="97">
        <f t="shared" si="8"/>
        <v>0</v>
      </c>
      <c r="V25" s="97">
        <f t="shared" si="9"/>
        <v>1</v>
      </c>
      <c r="W25" s="98"/>
      <c r="X25" s="99"/>
      <c r="Y25" s="8" t="s">
        <v>130</v>
      </c>
      <c r="Z25" s="8">
        <v>4000</v>
      </c>
    </row>
    <row r="26" spans="2:26" ht="14.25" customHeight="1">
      <c r="B26" s="100" t="s">
        <v>258</v>
      </c>
      <c r="C26" s="16" t="s">
        <v>135</v>
      </c>
      <c r="D26" s="88"/>
      <c r="E26" s="101">
        <v>2000</v>
      </c>
      <c r="F26" s="102">
        <v>1</v>
      </c>
      <c r="G26" s="103">
        <v>99.49</v>
      </c>
      <c r="H26" s="104">
        <f t="shared" si="0"/>
        <v>68.61</v>
      </c>
      <c r="I26" s="105">
        <f t="shared" si="1"/>
        <v>99.49</v>
      </c>
      <c r="J26" s="106"/>
      <c r="K26" s="107">
        <f t="shared" si="2"/>
        <v>1</v>
      </c>
      <c r="L26" s="104">
        <f t="shared" si="3"/>
        <v>64.67</v>
      </c>
      <c r="M26" s="104">
        <f t="shared" si="4"/>
        <v>64.67</v>
      </c>
      <c r="N26" s="108">
        <v>-0.15</v>
      </c>
      <c r="O26" s="95"/>
      <c r="P26" s="100"/>
      <c r="Q26" s="103"/>
      <c r="R26" s="109">
        <f t="shared" si="5"/>
        <v>0</v>
      </c>
      <c r="S26" s="110">
        <f t="shared" si="6"/>
        <v>34.82</v>
      </c>
      <c r="T26" s="110">
        <f t="shared" si="7"/>
        <v>34.82</v>
      </c>
      <c r="U26" s="111">
        <f t="shared" si="8"/>
        <v>0</v>
      </c>
      <c r="V26" s="111">
        <f t="shared" si="9"/>
        <v>1</v>
      </c>
      <c r="W26" s="112"/>
      <c r="X26" s="99"/>
      <c r="Y26" s="8" t="s">
        <v>133</v>
      </c>
      <c r="Z26" s="8">
        <v>6000</v>
      </c>
    </row>
    <row r="27" spans="2:26" ht="14.25" customHeight="1">
      <c r="B27" s="86" t="s">
        <v>260</v>
      </c>
      <c r="C27" s="113" t="s">
        <v>287</v>
      </c>
      <c r="D27" s="88"/>
      <c r="E27" s="89" t="s">
        <v>141</v>
      </c>
      <c r="F27" s="114">
        <v>1</v>
      </c>
      <c r="G27" s="96">
        <v>6982.54</v>
      </c>
      <c r="H27" s="91">
        <f t="shared" si="0"/>
        <v>4815.54</v>
      </c>
      <c r="I27" s="92">
        <f t="shared" si="1"/>
        <v>6982.54</v>
      </c>
      <c r="J27" s="106"/>
      <c r="K27" s="90">
        <f t="shared" si="2"/>
        <v>1</v>
      </c>
      <c r="L27" s="91">
        <f t="shared" si="3"/>
        <v>3491.27</v>
      </c>
      <c r="M27" s="91">
        <f t="shared" si="4"/>
        <v>3491.27</v>
      </c>
      <c r="N27" s="115"/>
      <c r="O27" s="95"/>
      <c r="P27" s="116"/>
      <c r="Q27" s="96"/>
      <c r="R27" s="96">
        <f t="shared" si="5"/>
        <v>0</v>
      </c>
      <c r="S27" s="96">
        <f t="shared" si="6"/>
        <v>3491.27</v>
      </c>
      <c r="T27" s="96">
        <f t="shared" si="7"/>
        <v>3491.27</v>
      </c>
      <c r="U27" s="97">
        <f t="shared" si="8"/>
        <v>0</v>
      </c>
      <c r="V27" s="97">
        <f t="shared" si="9"/>
        <v>1</v>
      </c>
      <c r="W27" s="98"/>
      <c r="X27" s="99"/>
      <c r="Y27" s="8" t="s">
        <v>136</v>
      </c>
      <c r="Z27" s="8">
        <v>8000</v>
      </c>
    </row>
    <row r="28" spans="2:26" ht="14.25" customHeight="1">
      <c r="B28" s="100" t="s">
        <v>143</v>
      </c>
      <c r="C28" s="16" t="s">
        <v>241</v>
      </c>
      <c r="D28" s="88"/>
      <c r="E28" s="101" t="s">
        <v>141</v>
      </c>
      <c r="F28" s="102">
        <v>2</v>
      </c>
      <c r="G28" s="103">
        <v>786.41</v>
      </c>
      <c r="H28" s="104">
        <f t="shared" si="0"/>
        <v>542.35</v>
      </c>
      <c r="I28" s="105">
        <f t="shared" si="1"/>
        <v>1572.82</v>
      </c>
      <c r="J28" s="106"/>
      <c r="K28" s="107">
        <f t="shared" si="2"/>
        <v>2</v>
      </c>
      <c r="L28" s="104">
        <f t="shared" si="3"/>
        <v>393.21</v>
      </c>
      <c r="M28" s="104">
        <f t="shared" si="4"/>
        <v>786.42</v>
      </c>
      <c r="N28" s="108"/>
      <c r="O28" s="95"/>
      <c r="P28" s="100"/>
      <c r="Q28" s="103"/>
      <c r="R28" s="109">
        <f t="shared" si="5"/>
        <v>0</v>
      </c>
      <c r="S28" s="110">
        <f t="shared" si="6"/>
        <v>393.2</v>
      </c>
      <c r="T28" s="110">
        <f t="shared" si="7"/>
        <v>786.4</v>
      </c>
      <c r="U28" s="111">
        <f t="shared" si="8"/>
        <v>0</v>
      </c>
      <c r="V28" s="111">
        <f t="shared" si="9"/>
        <v>1</v>
      </c>
      <c r="W28" s="112"/>
      <c r="X28" s="99"/>
      <c r="Y28" s="8" t="s">
        <v>138</v>
      </c>
      <c r="Z28" s="117">
        <v>10000</v>
      </c>
    </row>
    <row r="29" spans="2:26" ht="14.25" customHeight="1">
      <c r="B29" s="86" t="s">
        <v>263</v>
      </c>
      <c r="C29" s="113" t="s">
        <v>147</v>
      </c>
      <c r="D29" s="88"/>
      <c r="E29" s="89" t="s">
        <v>141</v>
      </c>
      <c r="F29" s="114">
        <v>1</v>
      </c>
      <c r="G29" s="96">
        <v>6723.63</v>
      </c>
      <c r="H29" s="91">
        <f t="shared" si="0"/>
        <v>4636.99</v>
      </c>
      <c r="I29" s="92">
        <f t="shared" si="1"/>
        <v>6723.63</v>
      </c>
      <c r="J29" s="106"/>
      <c r="K29" s="90">
        <f t="shared" si="2"/>
        <v>1</v>
      </c>
      <c r="L29" s="91">
        <f t="shared" si="3"/>
        <v>3361.82</v>
      </c>
      <c r="M29" s="91">
        <f t="shared" si="4"/>
        <v>3361.82</v>
      </c>
      <c r="N29" s="115"/>
      <c r="O29" s="95"/>
      <c r="P29" s="116"/>
      <c r="Q29" s="96"/>
      <c r="R29" s="96">
        <f t="shared" si="5"/>
        <v>0</v>
      </c>
      <c r="S29" s="96">
        <f t="shared" si="6"/>
        <v>3361.81</v>
      </c>
      <c r="T29" s="96">
        <f t="shared" si="7"/>
        <v>3361.81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141</v>
      </c>
    </row>
    <row r="30" spans="2:26" ht="14.25" customHeight="1">
      <c r="B30" s="100" t="s">
        <v>264</v>
      </c>
      <c r="C30" s="16" t="s">
        <v>202</v>
      </c>
      <c r="D30" s="88"/>
      <c r="E30" s="101" t="s">
        <v>141</v>
      </c>
      <c r="F30" s="102">
        <v>6</v>
      </c>
      <c r="G30" s="103">
        <v>2140.15</v>
      </c>
      <c r="H30" s="104">
        <f t="shared" si="0"/>
        <v>1475.97</v>
      </c>
      <c r="I30" s="105">
        <f t="shared" si="1"/>
        <v>12840.9</v>
      </c>
      <c r="J30" s="106"/>
      <c r="K30" s="107">
        <f t="shared" si="2"/>
        <v>6</v>
      </c>
      <c r="L30" s="104">
        <f t="shared" si="3"/>
        <v>1498.11</v>
      </c>
      <c r="M30" s="104">
        <f t="shared" si="4"/>
        <v>8988.66</v>
      </c>
      <c r="N30" s="108">
        <v>-0.2</v>
      </c>
      <c r="O30" s="95"/>
      <c r="P30" s="100"/>
      <c r="Q30" s="103"/>
      <c r="R30" s="109">
        <f t="shared" si="5"/>
        <v>0</v>
      </c>
      <c r="S30" s="110">
        <f t="shared" si="6"/>
        <v>642.04</v>
      </c>
      <c r="T30" s="110">
        <f t="shared" si="7"/>
        <v>3852.24</v>
      </c>
      <c r="U30" s="111">
        <f t="shared" si="8"/>
        <v>0</v>
      </c>
      <c r="V30" s="111">
        <f t="shared" si="9"/>
        <v>1</v>
      </c>
      <c r="W30" s="112"/>
      <c r="X30" s="99"/>
      <c r="Y30" s="8" t="s">
        <v>145</v>
      </c>
      <c r="Z30" s="8"/>
    </row>
    <row r="31" spans="2:26" ht="14.25" customHeight="1">
      <c r="B31" s="86" t="s">
        <v>203</v>
      </c>
      <c r="C31" s="113" t="s">
        <v>288</v>
      </c>
      <c r="D31" s="88"/>
      <c r="E31" s="89" t="s">
        <v>141</v>
      </c>
      <c r="F31" s="114">
        <v>1</v>
      </c>
      <c r="G31" s="96">
        <v>61945.72</v>
      </c>
      <c r="H31" s="91">
        <f t="shared" si="0"/>
        <v>42721.19</v>
      </c>
      <c r="I31" s="92">
        <f t="shared" si="1"/>
        <v>61945.72</v>
      </c>
      <c r="J31" s="106"/>
      <c r="K31" s="90">
        <f t="shared" si="2"/>
        <v>1</v>
      </c>
      <c r="L31" s="91">
        <f t="shared" si="3"/>
        <v>34070.15</v>
      </c>
      <c r="M31" s="91">
        <f t="shared" si="4"/>
        <v>34070.15</v>
      </c>
      <c r="N31" s="115">
        <v>-0.05</v>
      </c>
      <c r="O31" s="95"/>
      <c r="P31" s="116"/>
      <c r="Q31" s="96"/>
      <c r="R31" s="96">
        <f t="shared" si="5"/>
        <v>0</v>
      </c>
      <c r="S31" s="96">
        <f t="shared" si="6"/>
        <v>27875.57</v>
      </c>
      <c r="T31" s="96">
        <f t="shared" si="7"/>
        <v>27875.57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4.25" customHeight="1">
      <c r="B32" s="100"/>
      <c r="C32" s="16" t="s">
        <v>245</v>
      </c>
      <c r="D32" s="88"/>
      <c r="E32" s="101"/>
      <c r="F32" s="102"/>
      <c r="G32" s="103"/>
      <c r="H32" s="104">
        <f t="shared" si="0"/>
        <v>0</v>
      </c>
      <c r="I32" s="105">
        <f t="shared" si="1"/>
        <v>0</v>
      </c>
      <c r="J32" s="106"/>
      <c r="K32" s="107">
        <f t="shared" si="2"/>
        <v>0</v>
      </c>
      <c r="L32" s="104">
        <f t="shared" si="3"/>
        <v>0</v>
      </c>
      <c r="M32" s="104">
        <f t="shared" si="4"/>
        <v>0</v>
      </c>
      <c r="N32" s="108"/>
      <c r="O32" s="95"/>
      <c r="P32" s="100"/>
      <c r="Q32" s="103"/>
      <c r="R32" s="109">
        <f t="shared" si="5"/>
        <v>0</v>
      </c>
      <c r="S32" s="110">
        <f t="shared" si="6"/>
        <v>0</v>
      </c>
      <c r="T32" s="110">
        <f t="shared" si="7"/>
        <v>0</v>
      </c>
      <c r="U32" s="111">
        <f t="shared" si="8"/>
        <v>0</v>
      </c>
      <c r="V32" s="111">
        <f t="shared" si="9"/>
        <v>0</v>
      </c>
      <c r="W32" s="112"/>
      <c r="X32" s="99"/>
      <c r="Y32" s="8"/>
      <c r="Z32" s="8"/>
    </row>
    <row r="33" spans="2:23" ht="14.25" customHeight="1">
      <c r="B33" s="86" t="s">
        <v>266</v>
      </c>
      <c r="C33" s="113" t="s">
        <v>267</v>
      </c>
      <c r="D33" s="88"/>
      <c r="E33" s="89" t="s">
        <v>141</v>
      </c>
      <c r="F33" s="114">
        <v>1</v>
      </c>
      <c r="G33" s="96">
        <v>236.44</v>
      </c>
      <c r="H33" s="91">
        <f t="shared" si="0"/>
        <v>163.06</v>
      </c>
      <c r="I33" s="92">
        <f t="shared" si="1"/>
        <v>236.44</v>
      </c>
      <c r="J33" s="106"/>
      <c r="K33" s="90">
        <f t="shared" si="2"/>
        <v>1</v>
      </c>
      <c r="L33" s="91">
        <f t="shared" si="3"/>
        <v>130.04</v>
      </c>
      <c r="M33" s="91">
        <f t="shared" si="4"/>
        <v>130.04</v>
      </c>
      <c r="N33" s="115">
        <v>-0.05</v>
      </c>
      <c r="O33" s="95"/>
      <c r="P33" s="116"/>
      <c r="Q33" s="96"/>
      <c r="R33" s="96">
        <f t="shared" si="5"/>
        <v>0</v>
      </c>
      <c r="S33" s="96">
        <f t="shared" si="6"/>
        <v>106.4</v>
      </c>
      <c r="T33" s="96">
        <f t="shared" si="7"/>
        <v>106.4</v>
      </c>
      <c r="U33" s="97">
        <f t="shared" si="8"/>
        <v>0</v>
      </c>
      <c r="V33" s="97">
        <f t="shared" si="9"/>
        <v>1</v>
      </c>
      <c r="W33" s="98"/>
    </row>
    <row r="34" spans="2:23" ht="14.25" customHeight="1">
      <c r="B34" s="100" t="s">
        <v>268</v>
      </c>
      <c r="C34" s="16" t="s">
        <v>267</v>
      </c>
      <c r="D34" s="88"/>
      <c r="E34" s="101" t="s">
        <v>141</v>
      </c>
      <c r="F34" s="102">
        <v>1</v>
      </c>
      <c r="G34" s="103">
        <v>236.44</v>
      </c>
      <c r="H34" s="104">
        <f t="shared" si="0"/>
        <v>163.06</v>
      </c>
      <c r="I34" s="105">
        <f t="shared" si="1"/>
        <v>236.44</v>
      </c>
      <c r="J34" s="106"/>
      <c r="K34" s="107">
        <f t="shared" si="2"/>
        <v>1</v>
      </c>
      <c r="L34" s="104">
        <f t="shared" si="3"/>
        <v>130.04</v>
      </c>
      <c r="M34" s="104">
        <f t="shared" si="4"/>
        <v>130.04</v>
      </c>
      <c r="N34" s="108">
        <v>-0.05</v>
      </c>
      <c r="O34" s="95"/>
      <c r="P34" s="100"/>
      <c r="Q34" s="103"/>
      <c r="R34" s="109">
        <f t="shared" si="5"/>
        <v>0</v>
      </c>
      <c r="S34" s="110">
        <f t="shared" si="6"/>
        <v>106.4</v>
      </c>
      <c r="T34" s="110">
        <f t="shared" si="7"/>
        <v>106.4</v>
      </c>
      <c r="U34" s="111">
        <f t="shared" si="8"/>
        <v>0</v>
      </c>
      <c r="V34" s="111">
        <f t="shared" si="9"/>
        <v>1</v>
      </c>
      <c r="W34" s="112"/>
    </row>
    <row r="35" spans="2:23" ht="14.25" customHeight="1">
      <c r="B35" s="86" t="s">
        <v>269</v>
      </c>
      <c r="C35" s="113" t="s">
        <v>270</v>
      </c>
      <c r="D35" s="88"/>
      <c r="E35" s="89" t="s">
        <v>141</v>
      </c>
      <c r="F35" s="114">
        <v>2</v>
      </c>
      <c r="G35" s="96">
        <v>598.84</v>
      </c>
      <c r="H35" s="91">
        <f t="shared" si="0"/>
        <v>412.99</v>
      </c>
      <c r="I35" s="92">
        <f t="shared" si="1"/>
        <v>1197.68</v>
      </c>
      <c r="J35" s="106"/>
      <c r="K35" s="90">
        <f t="shared" si="2"/>
        <v>2</v>
      </c>
      <c r="L35" s="91">
        <f t="shared" si="3"/>
        <v>329.36</v>
      </c>
      <c r="M35" s="91">
        <f t="shared" si="4"/>
        <v>658.72</v>
      </c>
      <c r="N35" s="115">
        <v>-0.05</v>
      </c>
      <c r="O35" s="95"/>
      <c r="P35" s="116"/>
      <c r="Q35" s="96"/>
      <c r="R35" s="96">
        <f t="shared" si="5"/>
        <v>0</v>
      </c>
      <c r="S35" s="96">
        <f t="shared" si="6"/>
        <v>269.48</v>
      </c>
      <c r="T35" s="96">
        <f t="shared" si="7"/>
        <v>538.96</v>
      </c>
      <c r="U35" s="97">
        <f t="shared" si="8"/>
        <v>0</v>
      </c>
      <c r="V35" s="97">
        <f t="shared" si="9"/>
        <v>1</v>
      </c>
      <c r="W35" s="98"/>
    </row>
    <row r="36" spans="2:23" ht="14.25" customHeight="1">
      <c r="B36" s="100" t="s">
        <v>271</v>
      </c>
      <c r="C36" s="16" t="s">
        <v>272</v>
      </c>
      <c r="D36" s="88"/>
      <c r="E36" s="101" t="s">
        <v>141</v>
      </c>
      <c r="F36" s="102">
        <v>34</v>
      </c>
      <c r="G36" s="103">
        <v>3.54</v>
      </c>
      <c r="H36" s="104">
        <f t="shared" si="0"/>
        <v>2.44</v>
      </c>
      <c r="I36" s="105">
        <f t="shared" si="1"/>
        <v>120.36</v>
      </c>
      <c r="J36" s="106"/>
      <c r="K36" s="107">
        <f t="shared" si="2"/>
        <v>34</v>
      </c>
      <c r="L36" s="104">
        <f t="shared" si="3"/>
        <v>1.95</v>
      </c>
      <c r="M36" s="104">
        <f t="shared" si="4"/>
        <v>66.3</v>
      </c>
      <c r="N36" s="108">
        <v>-0.05</v>
      </c>
      <c r="O36" s="95"/>
      <c r="P36" s="100"/>
      <c r="Q36" s="103"/>
      <c r="R36" s="109">
        <f t="shared" si="5"/>
        <v>0</v>
      </c>
      <c r="S36" s="110">
        <f t="shared" si="6"/>
        <v>1.59</v>
      </c>
      <c r="T36" s="110">
        <f t="shared" si="7"/>
        <v>54.06</v>
      </c>
      <c r="U36" s="111">
        <f t="shared" si="8"/>
        <v>0</v>
      </c>
      <c r="V36" s="111">
        <f t="shared" si="9"/>
        <v>1</v>
      </c>
      <c r="W36" s="112"/>
    </row>
    <row r="37" spans="2:23" ht="14.25" customHeight="1">
      <c r="B37" s="86" t="s">
        <v>161</v>
      </c>
      <c r="C37" s="113" t="s">
        <v>157</v>
      </c>
      <c r="D37" s="88"/>
      <c r="E37" s="89" t="s">
        <v>141</v>
      </c>
      <c r="F37" s="114">
        <v>34</v>
      </c>
      <c r="G37" s="96">
        <v>4.8499999999999996</v>
      </c>
      <c r="H37" s="91">
        <f t="shared" si="0"/>
        <v>3.34</v>
      </c>
      <c r="I37" s="92">
        <f t="shared" si="1"/>
        <v>164.9</v>
      </c>
      <c r="J37" s="106"/>
      <c r="K37" s="90">
        <f t="shared" si="2"/>
        <v>34</v>
      </c>
      <c r="L37" s="91">
        <f t="shared" si="3"/>
        <v>2.67</v>
      </c>
      <c r="M37" s="91">
        <f t="shared" si="4"/>
        <v>90.78</v>
      </c>
      <c r="N37" s="115">
        <v>-0.05</v>
      </c>
      <c r="O37" s="95"/>
      <c r="P37" s="116"/>
      <c r="Q37" s="96"/>
      <c r="R37" s="96">
        <f t="shared" si="5"/>
        <v>0</v>
      </c>
      <c r="S37" s="96">
        <f t="shared" si="6"/>
        <v>2.1800000000000002</v>
      </c>
      <c r="T37" s="96">
        <f t="shared" si="7"/>
        <v>74.12</v>
      </c>
      <c r="U37" s="97">
        <f t="shared" si="8"/>
        <v>0</v>
      </c>
      <c r="V37" s="97">
        <f t="shared" si="9"/>
        <v>1</v>
      </c>
      <c r="W37" s="98"/>
    </row>
    <row r="38" spans="2:23" ht="14.25" customHeight="1">
      <c r="B38" s="100" t="s">
        <v>273</v>
      </c>
      <c r="C38" s="16" t="s">
        <v>274</v>
      </c>
      <c r="D38" s="88"/>
      <c r="E38" s="101" t="s">
        <v>141</v>
      </c>
      <c r="F38" s="102">
        <v>34</v>
      </c>
      <c r="G38" s="103">
        <v>3.45</v>
      </c>
      <c r="H38" s="104">
        <f t="shared" si="0"/>
        <v>2.38</v>
      </c>
      <c r="I38" s="105">
        <f t="shared" si="1"/>
        <v>117.3</v>
      </c>
      <c r="J38" s="106"/>
      <c r="K38" s="107">
        <f t="shared" si="2"/>
        <v>34</v>
      </c>
      <c r="L38" s="104">
        <f t="shared" si="3"/>
        <v>1.9</v>
      </c>
      <c r="M38" s="104">
        <f t="shared" si="4"/>
        <v>64.599999999999994</v>
      </c>
      <c r="N38" s="108">
        <v>-0.05</v>
      </c>
      <c r="O38" s="95"/>
      <c r="P38" s="100"/>
      <c r="Q38" s="103"/>
      <c r="R38" s="109">
        <f t="shared" si="5"/>
        <v>0</v>
      </c>
      <c r="S38" s="110">
        <f t="shared" si="6"/>
        <v>1.55</v>
      </c>
      <c r="T38" s="110">
        <f t="shared" si="7"/>
        <v>52.7</v>
      </c>
      <c r="U38" s="111">
        <f t="shared" si="8"/>
        <v>0</v>
      </c>
      <c r="V38" s="111">
        <f t="shared" si="9"/>
        <v>1</v>
      </c>
      <c r="W38" s="112"/>
    </row>
    <row r="39" spans="2:23" ht="14.25" customHeight="1">
      <c r="B39" s="86" t="s">
        <v>164</v>
      </c>
      <c r="C39" s="113" t="s">
        <v>165</v>
      </c>
      <c r="D39" s="88"/>
      <c r="E39" s="89" t="s">
        <v>141</v>
      </c>
      <c r="F39" s="114">
        <v>2</v>
      </c>
      <c r="G39" s="96">
        <v>7.43</v>
      </c>
      <c r="H39" s="91">
        <f t="shared" si="0"/>
        <v>5.12</v>
      </c>
      <c r="I39" s="92">
        <f t="shared" si="1"/>
        <v>14.86</v>
      </c>
      <c r="J39" s="106"/>
      <c r="K39" s="90">
        <f t="shared" si="2"/>
        <v>2</v>
      </c>
      <c r="L39" s="91">
        <f t="shared" si="3"/>
        <v>4.09</v>
      </c>
      <c r="M39" s="91">
        <f t="shared" si="4"/>
        <v>8.18</v>
      </c>
      <c r="N39" s="115">
        <v>-0.05</v>
      </c>
      <c r="O39" s="95"/>
      <c r="P39" s="116"/>
      <c r="Q39" s="96"/>
      <c r="R39" s="96">
        <f t="shared" si="5"/>
        <v>0</v>
      </c>
      <c r="S39" s="96">
        <f t="shared" si="6"/>
        <v>3.34</v>
      </c>
      <c r="T39" s="96">
        <f t="shared" si="7"/>
        <v>6.68</v>
      </c>
      <c r="U39" s="97">
        <f t="shared" si="8"/>
        <v>0</v>
      </c>
      <c r="V39" s="97">
        <f t="shared" si="9"/>
        <v>1</v>
      </c>
      <c r="W39" s="112"/>
    </row>
    <row r="40" spans="2:23" ht="14.25" customHeight="1">
      <c r="B40" s="100" t="s">
        <v>275</v>
      </c>
      <c r="C40" s="16" t="s">
        <v>167</v>
      </c>
      <c r="D40" s="88"/>
      <c r="E40" s="101" t="s">
        <v>141</v>
      </c>
      <c r="F40" s="102">
        <v>1</v>
      </c>
      <c r="G40" s="103">
        <v>177.63</v>
      </c>
      <c r="H40" s="104">
        <f t="shared" si="0"/>
        <v>122.5</v>
      </c>
      <c r="I40" s="105">
        <f t="shared" si="1"/>
        <v>177.63</v>
      </c>
      <c r="J40" s="106"/>
      <c r="K40" s="107">
        <f t="shared" si="2"/>
        <v>1</v>
      </c>
      <c r="L40" s="104">
        <f t="shared" si="3"/>
        <v>97.7</v>
      </c>
      <c r="M40" s="104">
        <f t="shared" si="4"/>
        <v>97.7</v>
      </c>
      <c r="N40" s="108">
        <v>-0.05</v>
      </c>
      <c r="O40" s="95"/>
      <c r="P40" s="100"/>
      <c r="Q40" s="103"/>
      <c r="R40" s="109">
        <f t="shared" si="5"/>
        <v>0</v>
      </c>
      <c r="S40" s="110">
        <f t="shared" si="6"/>
        <v>79.930000000000007</v>
      </c>
      <c r="T40" s="110">
        <f t="shared" si="7"/>
        <v>79.930000000000007</v>
      </c>
      <c r="U40" s="111">
        <f t="shared" si="8"/>
        <v>0</v>
      </c>
      <c r="V40" s="111">
        <f t="shared" si="9"/>
        <v>1</v>
      </c>
      <c r="W40" s="112"/>
    </row>
    <row r="41" spans="2:23" ht="14.25" customHeight="1">
      <c r="B41" s="86" t="s">
        <v>276</v>
      </c>
      <c r="C41" s="113" t="s">
        <v>277</v>
      </c>
      <c r="D41" s="88"/>
      <c r="E41" s="89" t="s">
        <v>141</v>
      </c>
      <c r="F41" s="114">
        <v>1</v>
      </c>
      <c r="G41" s="96">
        <v>2210.29</v>
      </c>
      <c r="H41" s="91">
        <f t="shared" si="0"/>
        <v>1524.34</v>
      </c>
      <c r="I41" s="92">
        <f t="shared" si="1"/>
        <v>2210.29</v>
      </c>
      <c r="J41" s="106"/>
      <c r="K41" s="90">
        <f t="shared" si="2"/>
        <v>1</v>
      </c>
      <c r="L41" s="91">
        <f t="shared" si="3"/>
        <v>1215.6600000000001</v>
      </c>
      <c r="M41" s="91">
        <f t="shared" si="4"/>
        <v>1215.6600000000001</v>
      </c>
      <c r="N41" s="115">
        <v>-0.05</v>
      </c>
      <c r="O41" s="95"/>
      <c r="P41" s="116"/>
      <c r="Q41" s="96"/>
      <c r="R41" s="96">
        <f t="shared" si="5"/>
        <v>0</v>
      </c>
      <c r="S41" s="96">
        <f t="shared" si="6"/>
        <v>994.63</v>
      </c>
      <c r="T41" s="96">
        <f t="shared" si="7"/>
        <v>994.63</v>
      </c>
      <c r="U41" s="97">
        <f t="shared" si="8"/>
        <v>0</v>
      </c>
      <c r="V41" s="97">
        <f t="shared" si="9"/>
        <v>1</v>
      </c>
      <c r="W41" s="112"/>
    </row>
    <row r="42" spans="2:23" ht="14.25" customHeight="1">
      <c r="B42" s="100" t="s">
        <v>278</v>
      </c>
      <c r="C42" s="16" t="s">
        <v>167</v>
      </c>
      <c r="D42" s="88"/>
      <c r="E42" s="101" t="s">
        <v>141</v>
      </c>
      <c r="F42" s="102">
        <v>1</v>
      </c>
      <c r="G42" s="103">
        <v>13.95</v>
      </c>
      <c r="H42" s="104">
        <f t="shared" si="0"/>
        <v>9.6199999999999992</v>
      </c>
      <c r="I42" s="105">
        <f t="shared" si="1"/>
        <v>13.95</v>
      </c>
      <c r="J42" s="106"/>
      <c r="K42" s="107">
        <f t="shared" si="2"/>
        <v>1</v>
      </c>
      <c r="L42" s="104">
        <f t="shared" si="3"/>
        <v>7.67</v>
      </c>
      <c r="M42" s="104">
        <f t="shared" si="4"/>
        <v>7.67</v>
      </c>
      <c r="N42" s="108">
        <v>-0.05</v>
      </c>
      <c r="O42" s="95"/>
      <c r="P42" s="100"/>
      <c r="Q42" s="103"/>
      <c r="R42" s="109">
        <f t="shared" si="5"/>
        <v>0</v>
      </c>
      <c r="S42" s="110">
        <f t="shared" si="6"/>
        <v>6.28</v>
      </c>
      <c r="T42" s="110">
        <f t="shared" si="7"/>
        <v>6.28</v>
      </c>
      <c r="U42" s="111">
        <f t="shared" si="8"/>
        <v>0</v>
      </c>
      <c r="V42" s="111">
        <f t="shared" si="9"/>
        <v>1</v>
      </c>
      <c r="W42" s="112"/>
    </row>
    <row r="43" spans="2:23" ht="14.25" customHeight="1">
      <c r="B43" s="86" t="s">
        <v>279</v>
      </c>
      <c r="C43" s="113" t="s">
        <v>172</v>
      </c>
      <c r="D43" s="88"/>
      <c r="E43" s="89" t="s">
        <v>141</v>
      </c>
      <c r="F43" s="114">
        <v>1</v>
      </c>
      <c r="G43" s="96">
        <v>241.28</v>
      </c>
      <c r="H43" s="91">
        <f t="shared" si="0"/>
        <v>166.4</v>
      </c>
      <c r="I43" s="92">
        <f t="shared" si="1"/>
        <v>241.28</v>
      </c>
      <c r="J43" s="106"/>
      <c r="K43" s="90">
        <f t="shared" si="2"/>
        <v>1</v>
      </c>
      <c r="L43" s="91">
        <f t="shared" si="3"/>
        <v>132.69999999999999</v>
      </c>
      <c r="M43" s="91">
        <f t="shared" si="4"/>
        <v>132.69999999999999</v>
      </c>
      <c r="N43" s="115">
        <v>-0.05</v>
      </c>
      <c r="O43" s="95"/>
      <c r="P43" s="116"/>
      <c r="Q43" s="96"/>
      <c r="R43" s="96">
        <f t="shared" si="5"/>
        <v>0</v>
      </c>
      <c r="S43" s="96">
        <f t="shared" si="6"/>
        <v>108.58</v>
      </c>
      <c r="T43" s="96">
        <f t="shared" si="7"/>
        <v>108.58</v>
      </c>
      <c r="U43" s="97">
        <f t="shared" si="8"/>
        <v>0</v>
      </c>
      <c r="V43" s="97">
        <f t="shared" si="9"/>
        <v>1</v>
      </c>
      <c r="W43" s="112"/>
    </row>
    <row r="44" spans="2:23" ht="14.25" customHeight="1">
      <c r="B44" s="100" t="s">
        <v>173</v>
      </c>
      <c r="C44" s="16" t="s">
        <v>174</v>
      </c>
      <c r="D44" s="88"/>
      <c r="E44" s="101" t="s">
        <v>141</v>
      </c>
      <c r="F44" s="102">
        <v>1</v>
      </c>
      <c r="G44" s="103">
        <v>24.11</v>
      </c>
      <c r="H44" s="104">
        <f t="shared" si="0"/>
        <v>16.63</v>
      </c>
      <c r="I44" s="105">
        <f t="shared" si="1"/>
        <v>24.11</v>
      </c>
      <c r="J44" s="106"/>
      <c r="K44" s="107">
        <f t="shared" si="2"/>
        <v>1</v>
      </c>
      <c r="L44" s="104">
        <f t="shared" si="3"/>
        <v>13.26</v>
      </c>
      <c r="M44" s="104">
        <f t="shared" si="4"/>
        <v>13.26</v>
      </c>
      <c r="N44" s="108">
        <v>-0.05</v>
      </c>
      <c r="O44" s="95"/>
      <c r="P44" s="100"/>
      <c r="Q44" s="103"/>
      <c r="R44" s="109">
        <f t="shared" si="5"/>
        <v>0</v>
      </c>
      <c r="S44" s="110">
        <f t="shared" si="6"/>
        <v>10.85</v>
      </c>
      <c r="T44" s="110">
        <f t="shared" si="7"/>
        <v>10.85</v>
      </c>
      <c r="U44" s="111">
        <f t="shared" si="8"/>
        <v>0</v>
      </c>
      <c r="V44" s="111">
        <f t="shared" si="9"/>
        <v>1</v>
      </c>
      <c r="W44" s="112"/>
    </row>
    <row r="45" spans="2:23" ht="14.25" customHeight="1">
      <c r="B45" s="86"/>
      <c r="C45" s="113"/>
      <c r="D45" s="88"/>
      <c r="E45" s="89"/>
      <c r="F45" s="114"/>
      <c r="G45" s="96"/>
      <c r="H45" s="91">
        <f t="shared" si="0"/>
        <v>0</v>
      </c>
      <c r="I45" s="92">
        <f t="shared" si="1"/>
        <v>0</v>
      </c>
      <c r="J45" s="106"/>
      <c r="K45" s="90">
        <f t="shared" si="2"/>
        <v>0</v>
      </c>
      <c r="L45" s="91">
        <f t="shared" si="3"/>
        <v>0</v>
      </c>
      <c r="M45" s="91">
        <f t="shared" si="4"/>
        <v>0</v>
      </c>
      <c r="N45" s="115"/>
      <c r="O45" s="95"/>
      <c r="P45" s="116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2"/>
    </row>
    <row r="46" spans="2:23" ht="14.25" customHeight="1">
      <c r="B46" s="100"/>
      <c r="C46" s="16"/>
      <c r="D46" s="88"/>
      <c r="E46" s="101"/>
      <c r="F46" s="102"/>
      <c r="G46" s="103"/>
      <c r="H46" s="104">
        <f t="shared" si="0"/>
        <v>0</v>
      </c>
      <c r="I46" s="105">
        <f t="shared" si="1"/>
        <v>0</v>
      </c>
      <c r="J46" s="106"/>
      <c r="K46" s="107">
        <f t="shared" si="2"/>
        <v>0</v>
      </c>
      <c r="L46" s="104">
        <f t="shared" si="3"/>
        <v>0</v>
      </c>
      <c r="M46" s="104">
        <f t="shared" si="4"/>
        <v>0</v>
      </c>
      <c r="N46" s="108"/>
      <c r="O46" s="95"/>
      <c r="P46" s="100"/>
      <c r="Q46" s="103"/>
      <c r="R46" s="109">
        <f t="shared" si="5"/>
        <v>0</v>
      </c>
      <c r="S46" s="110">
        <f t="shared" si="6"/>
        <v>0</v>
      </c>
      <c r="T46" s="110">
        <f t="shared" si="7"/>
        <v>0</v>
      </c>
      <c r="U46" s="111">
        <f t="shared" si="8"/>
        <v>0</v>
      </c>
      <c r="V46" s="111">
        <f t="shared" si="9"/>
        <v>0</v>
      </c>
      <c r="W46" s="112"/>
    </row>
    <row r="47" spans="2:23" ht="14.25" customHeight="1">
      <c r="B47" s="86"/>
      <c r="C47" s="113"/>
      <c r="D47" s="88"/>
      <c r="E47" s="89"/>
      <c r="F47" s="114"/>
      <c r="G47" s="96"/>
      <c r="H47" s="91">
        <f t="shared" si="0"/>
        <v>0</v>
      </c>
      <c r="I47" s="92">
        <f t="shared" si="1"/>
        <v>0</v>
      </c>
      <c r="J47" s="106"/>
      <c r="K47" s="90">
        <f t="shared" si="2"/>
        <v>0</v>
      </c>
      <c r="L47" s="91">
        <f t="shared" si="3"/>
        <v>0</v>
      </c>
      <c r="M47" s="91">
        <f t="shared" si="4"/>
        <v>0</v>
      </c>
      <c r="N47" s="115"/>
      <c r="O47" s="95"/>
      <c r="P47" s="116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2"/>
    </row>
    <row r="48" spans="2:23" ht="14.25" customHeight="1">
      <c r="B48" s="100"/>
      <c r="C48" s="16"/>
      <c r="D48" s="88"/>
      <c r="E48" s="101"/>
      <c r="F48" s="102"/>
      <c r="G48" s="103"/>
      <c r="H48" s="104">
        <f t="shared" si="0"/>
        <v>0</v>
      </c>
      <c r="I48" s="105">
        <f t="shared" si="1"/>
        <v>0</v>
      </c>
      <c r="J48" s="106"/>
      <c r="K48" s="107">
        <f t="shared" si="2"/>
        <v>0</v>
      </c>
      <c r="L48" s="104">
        <f t="shared" si="3"/>
        <v>0</v>
      </c>
      <c r="M48" s="104">
        <f t="shared" si="4"/>
        <v>0</v>
      </c>
      <c r="N48" s="108"/>
      <c r="O48" s="95"/>
      <c r="P48" s="100"/>
      <c r="Q48" s="103"/>
      <c r="R48" s="109">
        <f t="shared" si="5"/>
        <v>0</v>
      </c>
      <c r="S48" s="110">
        <f t="shared" si="6"/>
        <v>0</v>
      </c>
      <c r="T48" s="110">
        <f t="shared" si="7"/>
        <v>0</v>
      </c>
      <c r="U48" s="111">
        <f t="shared" si="8"/>
        <v>0</v>
      </c>
      <c r="V48" s="111">
        <f t="shared" si="9"/>
        <v>0</v>
      </c>
      <c r="W48" s="112"/>
    </row>
    <row r="49" spans="2:23" ht="14.25" customHeight="1">
      <c r="B49" s="86"/>
      <c r="C49" s="113"/>
      <c r="D49" s="88"/>
      <c r="E49" s="89"/>
      <c r="F49" s="114"/>
      <c r="G49" s="96"/>
      <c r="H49" s="91">
        <f t="shared" si="0"/>
        <v>0</v>
      </c>
      <c r="I49" s="92">
        <f t="shared" si="1"/>
        <v>0</v>
      </c>
      <c r="J49" s="106"/>
      <c r="K49" s="90">
        <f t="shared" si="2"/>
        <v>0</v>
      </c>
      <c r="L49" s="91">
        <f t="shared" si="3"/>
        <v>0</v>
      </c>
      <c r="M49" s="91">
        <f t="shared" si="4"/>
        <v>0</v>
      </c>
      <c r="N49" s="115"/>
      <c r="O49" s="95"/>
      <c r="P49" s="116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2"/>
    </row>
    <row r="50" spans="2:23" ht="20.25" customHeight="1">
      <c r="B50" s="119"/>
      <c r="C50" s="119"/>
      <c r="D50" s="120"/>
      <c r="E50" s="121" t="s">
        <v>175</v>
      </c>
      <c r="F50" s="122">
        <f t="shared" ref="F50:I50" si="10">SUM(F19:F49)</f>
        <v>132</v>
      </c>
      <c r="G50" s="123">
        <f t="shared" si="10"/>
        <v>83203.359999999986</v>
      </c>
      <c r="H50" s="124">
        <f t="shared" si="10"/>
        <v>57381.619999999995</v>
      </c>
      <c r="I50" s="125">
        <f t="shared" si="10"/>
        <v>95687.51</v>
      </c>
      <c r="J50" s="126"/>
      <c r="K50" s="127">
        <f t="shared" ref="K50:M50" si="11">SUM(K19:K49)</f>
        <v>132</v>
      </c>
      <c r="L50" s="124">
        <f t="shared" si="11"/>
        <v>45367.49</v>
      </c>
      <c r="M50" s="125">
        <f t="shared" si="11"/>
        <v>53799.86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37835.870000000003</v>
      </c>
      <c r="T50" s="125">
        <f t="shared" si="12"/>
        <v>41887.649999999994</v>
      </c>
      <c r="U50" s="130"/>
      <c r="V50" s="130"/>
      <c r="W50" s="131"/>
    </row>
  </sheetData>
  <mergeCells count="89">
    <mergeCell ref="P7:R7"/>
    <mergeCell ref="P2:R2"/>
    <mergeCell ref="P3:R3"/>
    <mergeCell ref="P4:R4"/>
    <mergeCell ref="P5:R5"/>
    <mergeCell ref="P6:R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D4:F4"/>
    <mergeCell ref="D5:F5"/>
    <mergeCell ref="G5:H5"/>
    <mergeCell ref="D6:F6"/>
    <mergeCell ref="G6:H6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G4:H4"/>
    <mergeCell ref="I4:K4"/>
    <mergeCell ref="I5:K5"/>
    <mergeCell ref="M5:N5"/>
    <mergeCell ref="I6:K6"/>
    <mergeCell ref="M6:N6"/>
    <mergeCell ref="M4:N4"/>
  </mergeCells>
  <conditionalFormatting sqref="U9:U11">
    <cfRule type="expression" dxfId="75" priority="1" stopIfTrue="1">
      <formula>$U$9&gt;100%</formula>
    </cfRule>
    <cfRule type="expression" dxfId="74" priority="2">
      <formula>$U$9&lt;50%</formula>
    </cfRule>
  </conditionalFormatting>
  <conditionalFormatting sqref="V9:V11">
    <cfRule type="expression" dxfId="73" priority="3">
      <formula>$V$9&lt;50%</formula>
    </cfRule>
    <cfRule type="expression" dxfId="72" priority="4">
      <formula>$V$9&gt;50%</formula>
    </cfRule>
  </conditionalFormatting>
  <dataValidations count="4">
    <dataValidation type="list" allowBlank="1" showErrorMessage="1" sqref="E19:E49" xr:uid="{00000000-0002-0000-0800-000000000000}">
      <formula1>$Z$19:$Z$30</formula1>
    </dataValidation>
    <dataValidation type="list" allowBlank="1" showErrorMessage="1" sqref="I14" xr:uid="{00000000-0002-0000-0800-000001000000}">
      <formula1>$Y$14:$Y$15</formula1>
    </dataValidation>
    <dataValidation type="list" allowBlank="1" showErrorMessage="1" sqref="J14" xr:uid="{00000000-0002-0000-0800-000002000000}">
      <formula1>$L$9</formula1>
    </dataValidation>
    <dataValidation type="list" allowBlank="1" showErrorMessage="1" sqref="Q15 G18 L18 Q18" xr:uid="{00000000-0002-0000-08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Instructions</vt:lpstr>
      <vt:lpstr>CAT 160M 1</vt:lpstr>
      <vt:lpstr>CAT 160M 2</vt:lpstr>
      <vt:lpstr>CAT 330 EXCAVATOR</vt:lpstr>
      <vt:lpstr>627E SCRAPER 1</vt:lpstr>
      <vt:lpstr>627E SCRAPER 2</vt:lpstr>
      <vt:lpstr>D6T 1</vt:lpstr>
      <vt:lpstr>D6T 2</vt:lpstr>
      <vt:lpstr>D6T 3</vt:lpstr>
      <vt:lpstr>D6T LGP 1</vt:lpstr>
      <vt:lpstr>D6T LGP 2</vt:lpstr>
      <vt:lpstr>D6T LGP 3</vt:lpstr>
      <vt:lpstr>D6T LGPPAT 1</vt:lpstr>
      <vt:lpstr>D6R II</vt:lpstr>
      <vt:lpstr>D6R II 2</vt:lpstr>
      <vt:lpstr>D6R III</vt:lpstr>
      <vt:lpstr>D6R 6 WEY BLADE</vt:lpstr>
      <vt:lpstr>D6N</vt:lpstr>
      <vt:lpstr>D8R 1</vt:lpstr>
      <vt:lpstr>D8R 2</vt:lpstr>
      <vt:lpstr>D8R II</vt:lpstr>
      <vt:lpstr>D8T</vt:lpstr>
      <vt:lpstr>980C WHEEL LOADER 1</vt:lpstr>
      <vt:lpstr>980C WHEEL LOADER 2</vt:lpstr>
      <vt:lpstr>980F WHEEL LOADER</vt:lpstr>
      <vt:lpstr>JD 750K DOZER</vt:lpstr>
      <vt:lpstr>JD 400D 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Umair  Ansari</cp:lastModifiedBy>
  <dcterms:modified xsi:type="dcterms:W3CDTF">2024-12-11T15:09:27Z</dcterms:modified>
</cp:coreProperties>
</file>