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xampp\htdocs\globalwholesaleparts\SAMPLE_FILE\JEFF\"/>
    </mc:Choice>
  </mc:AlternateContent>
  <xr:revisionPtr revIDLastSave="0" documentId="13_ncr:1_{F70A5FCE-DA04-4777-B01A-580CB17135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QP LV1 FULL UC KIT FOR D7T" sheetId="2" r:id="rId1"/>
    <sheet name="GQP LV1 FULL UC KIT FOR D9T" sheetId="3" r:id="rId2"/>
    <sheet name="GQP LV1 FULL UC KIT FOR D10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2" l="1"/>
  <c r="L19" i="3" l="1"/>
  <c r="L19" i="1"/>
  <c r="Q50" i="2" l="1"/>
  <c r="R15" i="2" s="1"/>
  <c r="P8" i="2" s="1"/>
  <c r="G50" i="2"/>
  <c r="F50" i="2"/>
  <c r="P11" i="2" s="1"/>
  <c r="L49" i="2"/>
  <c r="K49" i="2"/>
  <c r="L48" i="2"/>
  <c r="K48" i="2"/>
  <c r="M48" i="2" s="1"/>
  <c r="R47" i="2"/>
  <c r="L47" i="2"/>
  <c r="K47" i="2"/>
  <c r="H47" i="2"/>
  <c r="L46" i="2"/>
  <c r="K46" i="2"/>
  <c r="L45" i="2"/>
  <c r="K45" i="2"/>
  <c r="L44" i="2"/>
  <c r="K44" i="2"/>
  <c r="L43" i="2"/>
  <c r="K43" i="2"/>
  <c r="R42" i="2"/>
  <c r="L42" i="2"/>
  <c r="K42" i="2"/>
  <c r="L41" i="2"/>
  <c r="M41" i="2" s="1"/>
  <c r="K41" i="2"/>
  <c r="L40" i="2"/>
  <c r="K40" i="2"/>
  <c r="L39" i="2"/>
  <c r="K39" i="2"/>
  <c r="R38" i="2"/>
  <c r="L38" i="2"/>
  <c r="M38" i="2" s="1"/>
  <c r="K38" i="2"/>
  <c r="H38" i="2"/>
  <c r="L37" i="2"/>
  <c r="K37" i="2"/>
  <c r="L36" i="2"/>
  <c r="K36" i="2"/>
  <c r="L35" i="2"/>
  <c r="K35" i="2"/>
  <c r="H35" i="2"/>
  <c r="L34" i="2"/>
  <c r="K34" i="2"/>
  <c r="L33" i="2"/>
  <c r="K33" i="2"/>
  <c r="L32" i="2"/>
  <c r="K32" i="2"/>
  <c r="L31" i="2"/>
  <c r="K31" i="2"/>
  <c r="R30" i="2"/>
  <c r="L30" i="2"/>
  <c r="K30" i="2"/>
  <c r="L29" i="2"/>
  <c r="M29" i="2" s="1"/>
  <c r="K29" i="2"/>
  <c r="L28" i="2"/>
  <c r="K28" i="2"/>
  <c r="L27" i="2"/>
  <c r="K27" i="2"/>
  <c r="R26" i="2"/>
  <c r="L26" i="2"/>
  <c r="K26" i="2"/>
  <c r="H26" i="2"/>
  <c r="L25" i="2"/>
  <c r="K25" i="2"/>
  <c r="L24" i="2"/>
  <c r="K24" i="2"/>
  <c r="L23" i="2"/>
  <c r="K23" i="2"/>
  <c r="H23" i="2"/>
  <c r="L22" i="2"/>
  <c r="K22" i="2"/>
  <c r="L21" i="2"/>
  <c r="K21" i="2"/>
  <c r="L20" i="2"/>
  <c r="K20" i="2"/>
  <c r="K19" i="2"/>
  <c r="R18" i="2"/>
  <c r="R49" i="2" s="1"/>
  <c r="I18" i="2"/>
  <c r="I19" i="2" s="1"/>
  <c r="H18" i="2"/>
  <c r="E16" i="2"/>
  <c r="H48" i="2" s="1"/>
  <c r="P1" i="2"/>
  <c r="Q50" i="3"/>
  <c r="R15" i="3" s="1"/>
  <c r="G50" i="3"/>
  <c r="F50" i="3"/>
  <c r="P11" i="3" s="1"/>
  <c r="L49" i="3"/>
  <c r="K49" i="3"/>
  <c r="M49" i="3" s="1"/>
  <c r="L48" i="3"/>
  <c r="K48" i="3"/>
  <c r="L47" i="3"/>
  <c r="K47" i="3"/>
  <c r="M47" i="3" s="1"/>
  <c r="L46" i="3"/>
  <c r="K46" i="3"/>
  <c r="M46" i="3" s="1"/>
  <c r="L45" i="3"/>
  <c r="K45" i="3"/>
  <c r="L44" i="3"/>
  <c r="K44" i="3"/>
  <c r="M44" i="3" s="1"/>
  <c r="L43" i="3"/>
  <c r="K43" i="3"/>
  <c r="M43" i="3" s="1"/>
  <c r="L42" i="3"/>
  <c r="K42" i="3"/>
  <c r="L41" i="3"/>
  <c r="K41" i="3"/>
  <c r="M41" i="3" s="1"/>
  <c r="L40" i="3"/>
  <c r="K40" i="3"/>
  <c r="M40" i="3" s="1"/>
  <c r="L39" i="3"/>
  <c r="K39" i="3"/>
  <c r="L38" i="3"/>
  <c r="K38" i="3"/>
  <c r="M38" i="3" s="1"/>
  <c r="L37" i="3"/>
  <c r="K37" i="3"/>
  <c r="M37" i="3" s="1"/>
  <c r="L36" i="3"/>
  <c r="K36" i="3"/>
  <c r="L35" i="3"/>
  <c r="K35" i="3"/>
  <c r="M35" i="3" s="1"/>
  <c r="L34" i="3"/>
  <c r="K34" i="3"/>
  <c r="M34" i="3" s="1"/>
  <c r="L33" i="3"/>
  <c r="K33" i="3"/>
  <c r="L32" i="3"/>
  <c r="K32" i="3"/>
  <c r="L31" i="3"/>
  <c r="K31" i="3"/>
  <c r="L30" i="3"/>
  <c r="K30" i="3"/>
  <c r="R29" i="3"/>
  <c r="L29" i="3"/>
  <c r="K29" i="3"/>
  <c r="L28" i="3"/>
  <c r="K28" i="3"/>
  <c r="M28" i="3" s="1"/>
  <c r="L27" i="3"/>
  <c r="K27" i="3"/>
  <c r="R26" i="3"/>
  <c r="L26" i="3"/>
  <c r="V26" i="3" s="1"/>
  <c r="K26" i="3"/>
  <c r="L25" i="3"/>
  <c r="K25" i="3"/>
  <c r="L24" i="3"/>
  <c r="M24" i="3" s="1"/>
  <c r="K24" i="3"/>
  <c r="L23" i="3"/>
  <c r="K23" i="3"/>
  <c r="L22" i="3"/>
  <c r="K22" i="3"/>
  <c r="L21" i="3"/>
  <c r="K21" i="3"/>
  <c r="L20" i="3"/>
  <c r="K20" i="3"/>
  <c r="K19" i="3"/>
  <c r="K50" i="3" s="1"/>
  <c r="R18" i="3"/>
  <c r="R48" i="3" s="1"/>
  <c r="I18" i="3"/>
  <c r="H18" i="3"/>
  <c r="I19" i="3" s="1"/>
  <c r="E16" i="3"/>
  <c r="H48" i="3" s="1"/>
  <c r="P1" i="3"/>
  <c r="Q50" i="1"/>
  <c r="R15" i="1" s="1"/>
  <c r="G50" i="1"/>
  <c r="F50" i="1"/>
  <c r="L49" i="1"/>
  <c r="K49" i="1"/>
  <c r="M49" i="1" s="1"/>
  <c r="L48" i="1"/>
  <c r="K48" i="1"/>
  <c r="L47" i="1"/>
  <c r="K47" i="1"/>
  <c r="L46" i="1"/>
  <c r="K46" i="1"/>
  <c r="M46" i="1" s="1"/>
  <c r="R45" i="1"/>
  <c r="L45" i="1"/>
  <c r="M45" i="1" s="1"/>
  <c r="K45" i="1"/>
  <c r="L44" i="1"/>
  <c r="K44" i="1"/>
  <c r="L43" i="1"/>
  <c r="K43" i="1"/>
  <c r="M43" i="1" s="1"/>
  <c r="L42" i="1"/>
  <c r="K42" i="1"/>
  <c r="L41" i="1"/>
  <c r="K41" i="1"/>
  <c r="L40" i="1"/>
  <c r="K40" i="1"/>
  <c r="M40" i="1" s="1"/>
  <c r="L39" i="1"/>
  <c r="K39" i="1"/>
  <c r="L38" i="1"/>
  <c r="K38" i="1"/>
  <c r="M38" i="1" s="1"/>
  <c r="R37" i="1"/>
  <c r="U37" i="1" s="1"/>
  <c r="L37" i="1"/>
  <c r="K37" i="1"/>
  <c r="M37" i="1" s="1"/>
  <c r="H37" i="1"/>
  <c r="L36" i="1"/>
  <c r="K36" i="1"/>
  <c r="L35" i="1"/>
  <c r="K35" i="1"/>
  <c r="R34" i="1"/>
  <c r="L34" i="1"/>
  <c r="V34" i="1" s="1"/>
  <c r="K34" i="1"/>
  <c r="H34" i="1"/>
  <c r="R33" i="1"/>
  <c r="L33" i="1"/>
  <c r="K33" i="1"/>
  <c r="L32" i="1"/>
  <c r="K32" i="1"/>
  <c r="L31" i="1"/>
  <c r="K31" i="1"/>
  <c r="H31" i="1"/>
  <c r="R30" i="1"/>
  <c r="L30" i="1"/>
  <c r="U30" i="1" s="1"/>
  <c r="K30" i="1"/>
  <c r="L29" i="1"/>
  <c r="K29" i="1"/>
  <c r="L28" i="1"/>
  <c r="K28" i="1"/>
  <c r="L27" i="1"/>
  <c r="K27" i="1"/>
  <c r="L26" i="1"/>
  <c r="K26" i="1"/>
  <c r="R25" i="1"/>
  <c r="L25" i="1"/>
  <c r="K25" i="1"/>
  <c r="H25" i="1"/>
  <c r="L24" i="1"/>
  <c r="K24" i="1"/>
  <c r="L23" i="1"/>
  <c r="K23" i="1"/>
  <c r="R22" i="1"/>
  <c r="L22" i="1"/>
  <c r="V22" i="1" s="1"/>
  <c r="K22" i="1"/>
  <c r="H22" i="1"/>
  <c r="R21" i="1"/>
  <c r="L21" i="1"/>
  <c r="K21" i="1"/>
  <c r="L20" i="1"/>
  <c r="K20" i="1"/>
  <c r="K19" i="1"/>
  <c r="R18" i="1"/>
  <c r="R43" i="1" s="1"/>
  <c r="U43" i="1" s="1"/>
  <c r="I18" i="1"/>
  <c r="H18" i="1"/>
  <c r="I44" i="1" s="1"/>
  <c r="E16" i="1"/>
  <c r="H49" i="1" s="1"/>
  <c r="P11" i="1"/>
  <c r="P1" i="1"/>
  <c r="P8" i="1" l="1"/>
  <c r="I28" i="1"/>
  <c r="I29" i="1"/>
  <c r="I40" i="1"/>
  <c r="T40" i="1" s="1"/>
  <c r="S40" i="1" s="1"/>
  <c r="I41" i="1"/>
  <c r="I48" i="1"/>
  <c r="I25" i="1"/>
  <c r="U27" i="1"/>
  <c r="I38" i="1"/>
  <c r="R19" i="1"/>
  <c r="V19" i="1" s="1"/>
  <c r="I22" i="1"/>
  <c r="I23" i="1"/>
  <c r="R27" i="1"/>
  <c r="R31" i="1"/>
  <c r="I34" i="1"/>
  <c r="I35" i="1"/>
  <c r="T38" i="1"/>
  <c r="S38" i="1" s="1"/>
  <c r="R39" i="1"/>
  <c r="R42" i="1"/>
  <c r="U42" i="1" s="1"/>
  <c r="V43" i="1"/>
  <c r="H46" i="1"/>
  <c r="I47" i="1"/>
  <c r="M48" i="1"/>
  <c r="I19" i="1"/>
  <c r="I43" i="1"/>
  <c r="T43" i="1" s="1"/>
  <c r="S43" i="1" s="1"/>
  <c r="I26" i="1"/>
  <c r="I37" i="1"/>
  <c r="T37" i="1" s="1"/>
  <c r="S37" i="1" s="1"/>
  <c r="U39" i="1"/>
  <c r="M42" i="1"/>
  <c r="V28" i="1"/>
  <c r="H19" i="1"/>
  <c r="I20" i="1"/>
  <c r="U21" i="1"/>
  <c r="R24" i="1"/>
  <c r="U24" i="1" s="1"/>
  <c r="V25" i="1"/>
  <c r="H28" i="1"/>
  <c r="R28" i="1"/>
  <c r="I31" i="1"/>
  <c r="I32" i="1"/>
  <c r="U33" i="1"/>
  <c r="R36" i="1"/>
  <c r="U36" i="1" s="1"/>
  <c r="V37" i="1"/>
  <c r="H40" i="1"/>
  <c r="R40" i="1"/>
  <c r="U40" i="1" s="1"/>
  <c r="H43" i="1"/>
  <c r="I46" i="1"/>
  <c r="T46" i="1" s="1"/>
  <c r="S46" i="1" s="1"/>
  <c r="I49" i="1"/>
  <c r="T49" i="1" s="1"/>
  <c r="S49" i="1" s="1"/>
  <c r="M33" i="3"/>
  <c r="M36" i="3"/>
  <c r="M39" i="3"/>
  <c r="M42" i="3"/>
  <c r="M45" i="3"/>
  <c r="P8" i="3"/>
  <c r="I49" i="3"/>
  <c r="T49" i="3" s="1"/>
  <c r="S49" i="3" s="1"/>
  <c r="R23" i="3"/>
  <c r="V23" i="3" s="1"/>
  <c r="M30" i="3"/>
  <c r="M21" i="3"/>
  <c r="V38" i="3"/>
  <c r="V41" i="3"/>
  <c r="M48" i="3"/>
  <c r="R20" i="3"/>
  <c r="V20" i="3" s="1"/>
  <c r="M27" i="3"/>
  <c r="V29" i="3"/>
  <c r="M31" i="3"/>
  <c r="R32" i="3"/>
  <c r="R35" i="3"/>
  <c r="V35" i="3" s="1"/>
  <c r="R38" i="3"/>
  <c r="R41" i="3"/>
  <c r="R44" i="3"/>
  <c r="V44" i="3" s="1"/>
  <c r="R47" i="3"/>
  <c r="U47" i="3" s="1"/>
  <c r="U24" i="2"/>
  <c r="R21" i="2"/>
  <c r="U21" i="2" s="1"/>
  <c r="R41" i="2"/>
  <c r="R45" i="2"/>
  <c r="U45" i="2" s="1"/>
  <c r="R20" i="2"/>
  <c r="V20" i="2" s="1"/>
  <c r="M23" i="2"/>
  <c r="R24" i="2"/>
  <c r="H29" i="2"/>
  <c r="U30" i="2"/>
  <c r="R32" i="2"/>
  <c r="R36" i="2"/>
  <c r="V39" i="2"/>
  <c r="H41" i="2"/>
  <c r="U42" i="2"/>
  <c r="R44" i="2"/>
  <c r="U36" i="2"/>
  <c r="V45" i="2"/>
  <c r="R29" i="2"/>
  <c r="R33" i="2"/>
  <c r="U33" i="2" s="1"/>
  <c r="V36" i="2"/>
  <c r="M44" i="2"/>
  <c r="I48" i="2"/>
  <c r="T48" i="2" s="1"/>
  <c r="S48" i="2" s="1"/>
  <c r="H20" i="2"/>
  <c r="R23" i="2"/>
  <c r="R27" i="2"/>
  <c r="V27" i="2" s="1"/>
  <c r="H32" i="2"/>
  <c r="R35" i="2"/>
  <c r="R39" i="2"/>
  <c r="U39" i="2" s="1"/>
  <c r="V42" i="2"/>
  <c r="H44" i="2"/>
  <c r="M45" i="2"/>
  <c r="M47" i="2"/>
  <c r="R48" i="2"/>
  <c r="V48" i="2" s="1"/>
  <c r="M20" i="2"/>
  <c r="V24" i="2"/>
  <c r="M26" i="2"/>
  <c r="M32" i="2"/>
  <c r="V30" i="2"/>
  <c r="K50" i="2"/>
  <c r="M23" i="3"/>
  <c r="M35" i="2"/>
  <c r="U19" i="2"/>
  <c r="U43" i="2"/>
  <c r="U49" i="2"/>
  <c r="U46" i="2"/>
  <c r="I24" i="2"/>
  <c r="I36" i="2"/>
  <c r="V49" i="2"/>
  <c r="L50" i="2"/>
  <c r="M40" i="2"/>
  <c r="M46" i="2"/>
  <c r="U48" i="2"/>
  <c r="R19" i="2"/>
  <c r="I20" i="2"/>
  <c r="R22" i="2"/>
  <c r="U22" i="2" s="1"/>
  <c r="I23" i="2"/>
  <c r="T23" i="2" s="1"/>
  <c r="S23" i="2" s="1"/>
  <c r="R25" i="2"/>
  <c r="U25" i="2" s="1"/>
  <c r="I26" i="2"/>
  <c r="T26" i="2" s="1"/>
  <c r="S26" i="2" s="1"/>
  <c r="R28" i="2"/>
  <c r="V28" i="2" s="1"/>
  <c r="I29" i="2"/>
  <c r="T29" i="2" s="1"/>
  <c r="S29" i="2" s="1"/>
  <c r="R31" i="2"/>
  <c r="U31" i="2" s="1"/>
  <c r="I32" i="2"/>
  <c r="R34" i="2"/>
  <c r="U34" i="2" s="1"/>
  <c r="I35" i="2"/>
  <c r="R37" i="2"/>
  <c r="U37" i="2" s="1"/>
  <c r="I38" i="2"/>
  <c r="T38" i="2" s="1"/>
  <c r="S38" i="2" s="1"/>
  <c r="R40" i="2"/>
  <c r="U40" i="2" s="1"/>
  <c r="I41" i="2"/>
  <c r="T41" i="2" s="1"/>
  <c r="S41" i="2" s="1"/>
  <c r="R43" i="2"/>
  <c r="I44" i="2"/>
  <c r="R46" i="2"/>
  <c r="I47" i="2"/>
  <c r="T47" i="2" s="1"/>
  <c r="S47" i="2" s="1"/>
  <c r="H19" i="2"/>
  <c r="M21" i="2"/>
  <c r="H22" i="2"/>
  <c r="U23" i="2"/>
  <c r="M24" i="2"/>
  <c r="H25" i="2"/>
  <c r="U26" i="2"/>
  <c r="M27" i="2"/>
  <c r="H28" i="2"/>
  <c r="U29" i="2"/>
  <c r="M30" i="2"/>
  <c r="H31" i="2"/>
  <c r="U32" i="2"/>
  <c r="M33" i="2"/>
  <c r="H34" i="2"/>
  <c r="U35" i="2"/>
  <c r="M36" i="2"/>
  <c r="H37" i="2"/>
  <c r="U38" i="2"/>
  <c r="M39" i="2"/>
  <c r="H40" i="2"/>
  <c r="U41" i="2"/>
  <c r="M42" i="2"/>
  <c r="H43" i="2"/>
  <c r="U44" i="2"/>
  <c r="H46" i="2"/>
  <c r="U47" i="2"/>
  <c r="H49" i="2"/>
  <c r="V19" i="2"/>
  <c r="V25" i="2"/>
  <c r="I27" i="2"/>
  <c r="I30" i="2"/>
  <c r="I33" i="2"/>
  <c r="V40" i="2"/>
  <c r="I42" i="2"/>
  <c r="T42" i="2" s="1"/>
  <c r="S42" i="2" s="1"/>
  <c r="V43" i="2"/>
  <c r="I45" i="2"/>
  <c r="T45" i="2" s="1"/>
  <c r="S45" i="2" s="1"/>
  <c r="V46" i="2"/>
  <c r="M19" i="2"/>
  <c r="T19" i="2" s="1"/>
  <c r="M25" i="2"/>
  <c r="M28" i="2"/>
  <c r="M31" i="2"/>
  <c r="M34" i="2"/>
  <c r="I22" i="2"/>
  <c r="V23" i="2"/>
  <c r="I25" i="2"/>
  <c r="T25" i="2" s="1"/>
  <c r="S25" i="2" s="1"/>
  <c r="V26" i="2"/>
  <c r="I28" i="2"/>
  <c r="V29" i="2"/>
  <c r="I31" i="2"/>
  <c r="T31" i="2" s="1"/>
  <c r="S31" i="2" s="1"/>
  <c r="V32" i="2"/>
  <c r="I34" i="2"/>
  <c r="V35" i="2"/>
  <c r="I37" i="2"/>
  <c r="V38" i="2"/>
  <c r="I40" i="2"/>
  <c r="V41" i="2"/>
  <c r="I43" i="2"/>
  <c r="T43" i="2" s="1"/>
  <c r="S43" i="2" s="1"/>
  <c r="V44" i="2"/>
  <c r="I46" i="2"/>
  <c r="V47" i="2"/>
  <c r="I49" i="2"/>
  <c r="I21" i="2"/>
  <c r="I39" i="2"/>
  <c r="T39" i="2" s="1"/>
  <c r="S39" i="2" s="1"/>
  <c r="M22" i="2"/>
  <c r="M37" i="2"/>
  <c r="M43" i="2"/>
  <c r="M49" i="2"/>
  <c r="H21" i="2"/>
  <c r="H24" i="2"/>
  <c r="H27" i="2"/>
  <c r="H30" i="2"/>
  <c r="H33" i="2"/>
  <c r="H36" i="2"/>
  <c r="H39" i="2"/>
  <c r="H42" i="2"/>
  <c r="H45" i="2"/>
  <c r="U34" i="1"/>
  <c r="M35" i="1"/>
  <c r="T35" i="1" s="1"/>
  <c r="S35" i="1" s="1"/>
  <c r="M34" i="1"/>
  <c r="T34" i="1" s="1"/>
  <c r="S34" i="1" s="1"/>
  <c r="M22" i="3"/>
  <c r="M26" i="3"/>
  <c r="M20" i="3"/>
  <c r="M25" i="3"/>
  <c r="M29" i="3"/>
  <c r="M22" i="1"/>
  <c r="U28" i="1"/>
  <c r="M28" i="1"/>
  <c r="T28" i="1" s="1"/>
  <c r="S28" i="1" s="1"/>
  <c r="M23" i="1"/>
  <c r="T23" i="1" s="1"/>
  <c r="S23" i="1" s="1"/>
  <c r="M19" i="1"/>
  <c r="M26" i="1"/>
  <c r="T26" i="1" s="1"/>
  <c r="S26" i="1" s="1"/>
  <c r="M31" i="1"/>
  <c r="T31" i="1" s="1"/>
  <c r="S31" i="1" s="1"/>
  <c r="U25" i="1"/>
  <c r="M32" i="1"/>
  <c r="T32" i="1" s="1"/>
  <c r="S32" i="1" s="1"/>
  <c r="U22" i="1"/>
  <c r="M29" i="1"/>
  <c r="T29" i="1" s="1"/>
  <c r="S29" i="1" s="1"/>
  <c r="M20" i="1"/>
  <c r="T20" i="1" s="1"/>
  <c r="S20" i="1" s="1"/>
  <c r="M25" i="1"/>
  <c r="U31" i="1"/>
  <c r="V32" i="3"/>
  <c r="M32" i="3"/>
  <c r="U31" i="3"/>
  <c r="U25" i="3"/>
  <c r="I33" i="3"/>
  <c r="T33" i="3" s="1"/>
  <c r="S33" i="3" s="1"/>
  <c r="I36" i="3"/>
  <c r="T36" i="3" s="1"/>
  <c r="S36" i="3" s="1"/>
  <c r="L50" i="3"/>
  <c r="M19" i="3"/>
  <c r="H20" i="3"/>
  <c r="H23" i="3"/>
  <c r="U24" i="3"/>
  <c r="H26" i="3"/>
  <c r="H29" i="3"/>
  <c r="H32" i="3"/>
  <c r="H35" i="3"/>
  <c r="U36" i="3"/>
  <c r="H38" i="3"/>
  <c r="H41" i="3"/>
  <c r="H44" i="3"/>
  <c r="U45" i="3"/>
  <c r="H47" i="3"/>
  <c r="U48" i="3"/>
  <c r="I24" i="3"/>
  <c r="T24" i="3" s="1"/>
  <c r="S24" i="3" s="1"/>
  <c r="I30" i="3"/>
  <c r="T30" i="3" s="1"/>
  <c r="S30" i="3" s="1"/>
  <c r="R19" i="3"/>
  <c r="U19" i="3" s="1"/>
  <c r="I20" i="3"/>
  <c r="R22" i="3"/>
  <c r="V22" i="3" s="1"/>
  <c r="I23" i="3"/>
  <c r="T23" i="3" s="1"/>
  <c r="S23" i="3" s="1"/>
  <c r="R25" i="3"/>
  <c r="V25" i="3" s="1"/>
  <c r="I26" i="3"/>
  <c r="R28" i="3"/>
  <c r="U28" i="3" s="1"/>
  <c r="I29" i="3"/>
  <c r="T29" i="3" s="1"/>
  <c r="S29" i="3" s="1"/>
  <c r="R31" i="3"/>
  <c r="I32" i="3"/>
  <c r="T32" i="3" s="1"/>
  <c r="S32" i="3" s="1"/>
  <c r="R34" i="3"/>
  <c r="U34" i="3" s="1"/>
  <c r="I35" i="3"/>
  <c r="T35" i="3" s="1"/>
  <c r="S35" i="3" s="1"/>
  <c r="R37" i="3"/>
  <c r="U37" i="3" s="1"/>
  <c r="I38" i="3"/>
  <c r="T38" i="3" s="1"/>
  <c r="S38" i="3" s="1"/>
  <c r="R40" i="3"/>
  <c r="U40" i="3" s="1"/>
  <c r="I41" i="3"/>
  <c r="T41" i="3" s="1"/>
  <c r="S41" i="3" s="1"/>
  <c r="R43" i="3"/>
  <c r="U43" i="3" s="1"/>
  <c r="I44" i="3"/>
  <c r="T44" i="3" s="1"/>
  <c r="S44" i="3" s="1"/>
  <c r="R46" i="3"/>
  <c r="V46" i="3" s="1"/>
  <c r="I47" i="3"/>
  <c r="T47" i="3" s="1"/>
  <c r="S47" i="3" s="1"/>
  <c r="V48" i="3"/>
  <c r="R49" i="3"/>
  <c r="V49" i="3" s="1"/>
  <c r="I21" i="3"/>
  <c r="T21" i="3" s="1"/>
  <c r="S21" i="3" s="1"/>
  <c r="I27" i="3"/>
  <c r="V37" i="3"/>
  <c r="I39" i="3"/>
  <c r="T39" i="3" s="1"/>
  <c r="S39" i="3" s="1"/>
  <c r="I42" i="3"/>
  <c r="T42" i="3" s="1"/>
  <c r="S42" i="3" s="1"/>
  <c r="V43" i="3"/>
  <c r="H19" i="3"/>
  <c r="U20" i="3"/>
  <c r="H22" i="3"/>
  <c r="H25" i="3"/>
  <c r="U26" i="3"/>
  <c r="H28" i="3"/>
  <c r="U29" i="3"/>
  <c r="H31" i="3"/>
  <c r="U32" i="3"/>
  <c r="H34" i="3"/>
  <c r="H37" i="3"/>
  <c r="U38" i="3"/>
  <c r="H40" i="3"/>
  <c r="U41" i="3"/>
  <c r="H43" i="3"/>
  <c r="U44" i="3"/>
  <c r="H46" i="3"/>
  <c r="H49" i="3"/>
  <c r="V31" i="3"/>
  <c r="I45" i="3"/>
  <c r="T45" i="3" s="1"/>
  <c r="S45" i="3" s="1"/>
  <c r="I48" i="3"/>
  <c r="T48" i="3" s="1"/>
  <c r="S48" i="3" s="1"/>
  <c r="R21" i="3"/>
  <c r="U21" i="3" s="1"/>
  <c r="I22" i="3"/>
  <c r="R24" i="3"/>
  <c r="V24" i="3" s="1"/>
  <c r="I25" i="3"/>
  <c r="R27" i="3"/>
  <c r="V27" i="3" s="1"/>
  <c r="I28" i="3"/>
  <c r="T28" i="3" s="1"/>
  <c r="S28" i="3" s="1"/>
  <c r="R30" i="3"/>
  <c r="V30" i="3" s="1"/>
  <c r="I31" i="3"/>
  <c r="T31" i="3" s="1"/>
  <c r="S31" i="3" s="1"/>
  <c r="R33" i="3"/>
  <c r="U33" i="3" s="1"/>
  <c r="I34" i="3"/>
  <c r="T34" i="3" s="1"/>
  <c r="S34" i="3" s="1"/>
  <c r="R36" i="3"/>
  <c r="V36" i="3" s="1"/>
  <c r="I37" i="3"/>
  <c r="T37" i="3" s="1"/>
  <c r="S37" i="3" s="1"/>
  <c r="R39" i="3"/>
  <c r="V39" i="3" s="1"/>
  <c r="I40" i="3"/>
  <c r="T40" i="3" s="1"/>
  <c r="S40" i="3" s="1"/>
  <c r="R42" i="3"/>
  <c r="V42" i="3" s="1"/>
  <c r="I43" i="3"/>
  <c r="T43" i="3" s="1"/>
  <c r="S43" i="3" s="1"/>
  <c r="R45" i="3"/>
  <c r="V45" i="3" s="1"/>
  <c r="I46" i="3"/>
  <c r="T46" i="3" s="1"/>
  <c r="S46" i="3" s="1"/>
  <c r="H21" i="3"/>
  <c r="H24" i="3"/>
  <c r="H27" i="3"/>
  <c r="H30" i="3"/>
  <c r="H33" i="3"/>
  <c r="H36" i="3"/>
  <c r="H39" i="3"/>
  <c r="H42" i="3"/>
  <c r="H45" i="3"/>
  <c r="L50" i="1"/>
  <c r="V23" i="1"/>
  <c r="T47" i="1"/>
  <c r="S47" i="1" s="1"/>
  <c r="M44" i="1"/>
  <c r="T44" i="1" s="1"/>
  <c r="S44" i="1" s="1"/>
  <c r="M47" i="1"/>
  <c r="M41" i="1"/>
  <c r="T41" i="1" s="1"/>
  <c r="S41" i="1" s="1"/>
  <c r="M21" i="1"/>
  <c r="M24" i="1"/>
  <c r="M27" i="1"/>
  <c r="M30" i="1"/>
  <c r="V31" i="1"/>
  <c r="M33" i="1"/>
  <c r="M36" i="1"/>
  <c r="M39" i="1"/>
  <c r="U19" i="1"/>
  <c r="V46" i="1"/>
  <c r="R49" i="1"/>
  <c r="U49" i="1" s="1"/>
  <c r="R46" i="1"/>
  <c r="U46" i="1" s="1"/>
  <c r="R47" i="1"/>
  <c r="V47" i="1" s="1"/>
  <c r="R44" i="1"/>
  <c r="V44" i="1" s="1"/>
  <c r="R41" i="1"/>
  <c r="U41" i="1" s="1"/>
  <c r="R38" i="1"/>
  <c r="V38" i="1" s="1"/>
  <c r="R35" i="1"/>
  <c r="U35" i="1" s="1"/>
  <c r="R32" i="1"/>
  <c r="V32" i="1" s="1"/>
  <c r="R29" i="1"/>
  <c r="U29" i="1" s="1"/>
  <c r="R26" i="1"/>
  <c r="U26" i="1" s="1"/>
  <c r="R23" i="1"/>
  <c r="U23" i="1" s="1"/>
  <c r="R20" i="1"/>
  <c r="V20" i="1" s="1"/>
  <c r="R48" i="1"/>
  <c r="V48" i="1" s="1"/>
  <c r="V21" i="1"/>
  <c r="V27" i="1"/>
  <c r="V30" i="1"/>
  <c r="V33" i="1"/>
  <c r="V36" i="1"/>
  <c r="V39" i="1"/>
  <c r="H33" i="1"/>
  <c r="H36" i="1"/>
  <c r="H39" i="1"/>
  <c r="H42" i="1"/>
  <c r="H45" i="1"/>
  <c r="H48" i="1"/>
  <c r="K50" i="1"/>
  <c r="I21" i="1"/>
  <c r="I24" i="1"/>
  <c r="I27" i="1"/>
  <c r="I30" i="1"/>
  <c r="I33" i="1"/>
  <c r="I36" i="1"/>
  <c r="T36" i="1" s="1"/>
  <c r="S36" i="1" s="1"/>
  <c r="I39" i="1"/>
  <c r="I42" i="1"/>
  <c r="T42" i="1" s="1"/>
  <c r="S42" i="1" s="1"/>
  <c r="I45" i="1"/>
  <c r="T45" i="1" s="1"/>
  <c r="S45" i="1" s="1"/>
  <c r="H21" i="1"/>
  <c r="H24" i="1"/>
  <c r="H27" i="1"/>
  <c r="H30" i="1"/>
  <c r="H20" i="1"/>
  <c r="H23" i="1"/>
  <c r="H26" i="1"/>
  <c r="H29" i="1"/>
  <c r="H32" i="1"/>
  <c r="H35" i="1"/>
  <c r="H38" i="1"/>
  <c r="H41" i="1"/>
  <c r="H44" i="1"/>
  <c r="U45" i="1"/>
  <c r="H47" i="1"/>
  <c r="V45" i="1"/>
  <c r="U32" i="1" l="1"/>
  <c r="H50" i="1"/>
  <c r="V24" i="1"/>
  <c r="T25" i="1"/>
  <c r="S25" i="1" s="1"/>
  <c r="T19" i="1"/>
  <c r="S19" i="1" s="1"/>
  <c r="T22" i="1"/>
  <c r="S22" i="1" s="1"/>
  <c r="V40" i="1"/>
  <c r="T48" i="1"/>
  <c r="S48" i="1" s="1"/>
  <c r="V42" i="1"/>
  <c r="V41" i="1"/>
  <c r="U20" i="1"/>
  <c r="V47" i="3"/>
  <c r="T25" i="3"/>
  <c r="S25" i="3" s="1"/>
  <c r="U35" i="3"/>
  <c r="U23" i="3"/>
  <c r="V28" i="3"/>
  <c r="U42" i="3"/>
  <c r="U27" i="3"/>
  <c r="U46" i="3"/>
  <c r="V33" i="3"/>
  <c r="T27" i="3"/>
  <c r="S27" i="3" s="1"/>
  <c r="V33" i="2"/>
  <c r="T46" i="2"/>
  <c r="S46" i="2" s="1"/>
  <c r="U20" i="2"/>
  <c r="T44" i="2"/>
  <c r="S44" i="2" s="1"/>
  <c r="T32" i="2"/>
  <c r="S32" i="2" s="1"/>
  <c r="T20" i="2"/>
  <c r="S20" i="2" s="1"/>
  <c r="U27" i="2"/>
  <c r="V21" i="2"/>
  <c r="U28" i="2"/>
  <c r="T27" i="2"/>
  <c r="S27" i="2" s="1"/>
  <c r="T21" i="2"/>
  <c r="S21" i="2" s="1"/>
  <c r="T33" i="2"/>
  <c r="S33" i="2" s="1"/>
  <c r="V22" i="2"/>
  <c r="T22" i="2"/>
  <c r="S22" i="2" s="1"/>
  <c r="T35" i="2"/>
  <c r="S35" i="2" s="1"/>
  <c r="T34" i="2"/>
  <c r="S34" i="2" s="1"/>
  <c r="V34" i="2"/>
  <c r="T22" i="3"/>
  <c r="S22" i="3" s="1"/>
  <c r="S19" i="2"/>
  <c r="R50" i="2"/>
  <c r="V37" i="2"/>
  <c r="H50" i="2"/>
  <c r="T49" i="2"/>
  <c r="S49" i="2" s="1"/>
  <c r="T40" i="2"/>
  <c r="S40" i="2" s="1"/>
  <c r="M50" i="2"/>
  <c r="P3" i="2" s="1"/>
  <c r="T28" i="2"/>
  <c r="S28" i="2" s="1"/>
  <c r="V31" i="2"/>
  <c r="T36" i="2"/>
  <c r="S36" i="2" s="1"/>
  <c r="I50" i="2"/>
  <c r="P2" i="2" s="1"/>
  <c r="T37" i="2"/>
  <c r="S37" i="2" s="1"/>
  <c r="T30" i="2"/>
  <c r="S30" i="2" s="1"/>
  <c r="T24" i="2"/>
  <c r="S24" i="2" s="1"/>
  <c r="M50" i="3"/>
  <c r="P3" i="3" s="1"/>
  <c r="T26" i="3"/>
  <c r="S26" i="3" s="1"/>
  <c r="T20" i="3"/>
  <c r="S20" i="3" s="1"/>
  <c r="T30" i="1"/>
  <c r="S30" i="1" s="1"/>
  <c r="M50" i="1"/>
  <c r="P3" i="1" s="1"/>
  <c r="T21" i="1"/>
  <c r="S21" i="1" s="1"/>
  <c r="T33" i="1"/>
  <c r="S33" i="1" s="1"/>
  <c r="T24" i="1"/>
  <c r="S24" i="1" s="1"/>
  <c r="H50" i="3"/>
  <c r="V19" i="3"/>
  <c r="V34" i="3"/>
  <c r="I50" i="3"/>
  <c r="P2" i="3" s="1"/>
  <c r="V21" i="3"/>
  <c r="T19" i="3"/>
  <c r="V40" i="3"/>
  <c r="R50" i="3"/>
  <c r="U39" i="3"/>
  <c r="U30" i="3"/>
  <c r="U49" i="3"/>
  <c r="U22" i="3"/>
  <c r="U44" i="1"/>
  <c r="V35" i="1"/>
  <c r="U48" i="1"/>
  <c r="T39" i="1"/>
  <c r="S39" i="1" s="1"/>
  <c r="V49" i="1"/>
  <c r="I50" i="1"/>
  <c r="P2" i="1" s="1"/>
  <c r="R50" i="1"/>
  <c r="V26" i="1"/>
  <c r="U47" i="1"/>
  <c r="V29" i="1"/>
  <c r="U38" i="1"/>
  <c r="T27" i="1"/>
  <c r="S27" i="1" s="1"/>
  <c r="T50" i="2" l="1"/>
  <c r="P6" i="2" s="1"/>
  <c r="V15" i="2"/>
  <c r="P9" i="2" s="1"/>
  <c r="P7" i="2"/>
  <c r="S50" i="2"/>
  <c r="P4" i="2"/>
  <c r="P5" i="2"/>
  <c r="S50" i="1"/>
  <c r="V15" i="3"/>
  <c r="P9" i="3" s="1"/>
  <c r="P7" i="3"/>
  <c r="P4" i="3"/>
  <c r="P5" i="3"/>
  <c r="T50" i="3"/>
  <c r="P6" i="3" s="1"/>
  <c r="S19" i="3"/>
  <c r="S50" i="3" s="1"/>
  <c r="P7" i="1"/>
  <c r="V15" i="1"/>
  <c r="P9" i="1" s="1"/>
  <c r="T50" i="1"/>
  <c r="P6" i="1" s="1"/>
  <c r="P5" i="1"/>
  <c r="P4" i="1"/>
  <c r="S9" i="2" l="1"/>
  <c r="S9" i="3"/>
  <c r="S9" i="1"/>
  <c r="U9" i="2" l="1"/>
  <c r="T9" i="2"/>
  <c r="V9" i="2" s="1"/>
  <c r="T9" i="3"/>
  <c r="V9" i="3" s="1"/>
  <c r="U9" i="3"/>
  <c r="U9" i="1"/>
  <c r="T9" i="1"/>
  <c r="V9" i="1" s="1"/>
</calcChain>
</file>

<file path=xl/sharedStrings.xml><?xml version="1.0" encoding="utf-8"?>
<sst xmlns="http://schemas.openxmlformats.org/spreadsheetml/2006/main" count="389" uniqueCount="165">
  <si>
    <t>CUSTOMER INFORMATION</t>
  </si>
  <si>
    <t>MACHINE INFORMATION</t>
  </si>
  <si>
    <t>MACHINE SERVICE HR INTERVALS</t>
  </si>
  <si>
    <t>SUMMARY</t>
  </si>
  <si>
    <t>COMPLETED DEAL INFORMATION</t>
  </si>
  <si>
    <t>DATE:</t>
  </si>
  <si>
    <t>UNIT #</t>
  </si>
  <si>
    <t>ENGINE AIR</t>
  </si>
  <si>
    <t>OEM MSRP</t>
  </si>
  <si>
    <t>SALES REP</t>
  </si>
  <si>
    <t>COMPANY:</t>
  </si>
  <si>
    <t>YEAR</t>
  </si>
  <si>
    <t>ENGINE OIL</t>
  </si>
  <si>
    <t>GQP LIST</t>
  </si>
  <si>
    <t>ORDER PO #</t>
  </si>
  <si>
    <t>CUSTOMER:</t>
  </si>
  <si>
    <t>MAKE</t>
  </si>
  <si>
    <t>FUEL FILTERS</t>
  </si>
  <si>
    <t>$ SAVINGS</t>
  </si>
  <si>
    <t>PROJECT #</t>
  </si>
  <si>
    <t>PHONE:</t>
  </si>
  <si>
    <t>MODEL</t>
  </si>
  <si>
    <t>HYDRAULIC FILTERS</t>
  </si>
  <si>
    <t>% SAVINGS</t>
  </si>
  <si>
    <t>CUST INVOICE #</t>
  </si>
  <si>
    <t>EMAIL:</t>
  </si>
  <si>
    <t>SERIAL NUMBER</t>
  </si>
  <si>
    <t>TRANSMISSION FILTERS</t>
  </si>
  <si>
    <t>TOTAL ORDER MARGIN</t>
  </si>
  <si>
    <t>PAYMENT TYPE</t>
  </si>
  <si>
    <t>SALES REP:</t>
  </si>
  <si>
    <t>ENGINE SER NUMBER</t>
  </si>
  <si>
    <t>CAB FILTERS</t>
  </si>
  <si>
    <t>TOTAL ITEM COST</t>
  </si>
  <si>
    <t>DATE DELIVERED</t>
  </si>
  <si>
    <t>CURRENT HOURS</t>
  </si>
  <si>
    <t>UNDERCARRIAGE / TIRES</t>
  </si>
  <si>
    <t>TOTAL ORDER FREIGHT</t>
  </si>
  <si>
    <t>TOTAL COST</t>
  </si>
  <si>
    <t>NET MARGIN</t>
  </si>
  <si>
    <t>NET MARKUP %</t>
  </si>
  <si>
    <t>NET MARGIN %</t>
  </si>
  <si>
    <t>USAGE/MONTH</t>
  </si>
  <si>
    <t>TOTAL CUSTOMS/BROKERAGE</t>
  </si>
  <si>
    <t>TOTAL NUMBER PIECES</t>
  </si>
  <si>
    <t>ENTER EXCHANGE RATES $</t>
  </si>
  <si>
    <t>CUSTOMER SELL PRICE</t>
  </si>
  <si>
    <t>COST ANALYSIS</t>
  </si>
  <si>
    <t>CAD $</t>
  </si>
  <si>
    <t>USD $</t>
  </si>
  <si>
    <t>SHOW OEM MSRP ON QUOTE:</t>
  </si>
  <si>
    <t>YES</t>
  </si>
  <si>
    <t>CAD-USD</t>
  </si>
  <si>
    <t>USD-CAD</t>
  </si>
  <si>
    <t>OEM NAME</t>
  </si>
  <si>
    <t>CUSTOMER PRICE                  % OF OEM LIST</t>
  </si>
  <si>
    <t>FREIGHT TOTAL ORDER</t>
  </si>
  <si>
    <t>CUSTOMS AND BROKERAGE  %</t>
  </si>
  <si>
    <t>BROKERAGE FEES</t>
  </si>
  <si>
    <t>NO</t>
  </si>
  <si>
    <t>ADDITIONAL +/- DISC % PER ITEM</t>
  </si>
  <si>
    <t>MARKUP LESS THAN 100% REQUIRES MANAGER APPROVAL</t>
  </si>
  <si>
    <t>PART NUMBER</t>
  </si>
  <si>
    <t>DESCRIPTION</t>
  </si>
  <si>
    <t>SERVICE INTERVAL</t>
  </si>
  <si>
    <t>QTY</t>
  </si>
  <si>
    <t>UNIT PRICE</t>
  </si>
  <si>
    <t>EXT AMOUNT</t>
  </si>
  <si>
    <t xml:space="preserve">UNIT PRICE </t>
  </si>
  <si>
    <t>EXTENDED AMOUNT</t>
  </si>
  <si>
    <t>VENDOR</t>
  </si>
  <si>
    <t>COST EACH</t>
  </si>
  <si>
    <t>EXTENDED COST</t>
  </si>
  <si>
    <t>MARGIN EACH</t>
  </si>
  <si>
    <t>EXTENDED MARGIN</t>
  </si>
  <si>
    <t xml:space="preserve">MARKUP % </t>
  </si>
  <si>
    <t>MARGIN %</t>
  </si>
  <si>
    <t>380-5942</t>
  </si>
  <si>
    <t>MTO TRACK GP 28 IN</t>
  </si>
  <si>
    <t>433-6739</t>
    <phoneticPr fontId="0" type="noConversion"/>
  </si>
  <si>
    <t>SEGMENT</t>
  </si>
  <si>
    <t>GQP</t>
  </si>
  <si>
    <t>5P-5422</t>
    <phoneticPr fontId="0" type="noConversion"/>
  </si>
  <si>
    <t>SEGMENT BOLT</t>
  </si>
  <si>
    <t>CTP</t>
  </si>
  <si>
    <t>5P-8250</t>
    <phoneticPr fontId="0" type="noConversion"/>
  </si>
  <si>
    <t>SEGMENT WASHER</t>
  </si>
  <si>
    <t>BLMQ</t>
  </si>
  <si>
    <t>2M-5656</t>
  </si>
  <si>
    <t>SEGMENT NUT</t>
  </si>
  <si>
    <t>CAT</t>
  </si>
  <si>
    <t>125-3537</t>
  </si>
  <si>
    <t>IDLER GP</t>
  </si>
  <si>
    <t>FINNING</t>
  </si>
  <si>
    <t>9W-4488</t>
  </si>
  <si>
    <t>IDLER BOLT</t>
  </si>
  <si>
    <t>JD</t>
  </si>
  <si>
    <t>4K-0684</t>
  </si>
  <si>
    <t>IDLER WASHER</t>
  </si>
  <si>
    <t>BRANDT</t>
  </si>
  <si>
    <t>309-7679</t>
  </si>
  <si>
    <t>ROLLER GP SF-CARRIER</t>
  </si>
  <si>
    <t>PTI</t>
  </si>
  <si>
    <t>6T-1139</t>
  </si>
  <si>
    <t>CARRIER BOLT</t>
  </si>
  <si>
    <t>CONEQUIP</t>
  </si>
  <si>
    <t>3K-5234</t>
  </si>
  <si>
    <t>CARRIER WASHER</t>
  </si>
  <si>
    <t>CANDY</t>
  </si>
  <si>
    <t>AS REQ'D</t>
  </si>
  <si>
    <t>309-7678</t>
  </si>
  <si>
    <t>ROLLER GP DF</t>
  </si>
  <si>
    <t>U/C</t>
  </si>
  <si>
    <t>ROLLER GP SF</t>
  </si>
  <si>
    <t>ROLLER BOLT</t>
  </si>
  <si>
    <t>ROLLER WASHER</t>
  </si>
  <si>
    <t>TOTALS</t>
  </si>
  <si>
    <t>458-7804</t>
  </si>
  <si>
    <t>TRACK GROUP 27 IN</t>
  </si>
  <si>
    <t>458-7784</t>
  </si>
  <si>
    <t>SEGMENT-SPROCKET</t>
  </si>
  <si>
    <t>7H-3609</t>
    <phoneticPr fontId="0" type="noConversion"/>
  </si>
  <si>
    <t>NUT-SPROCKET</t>
  </si>
  <si>
    <t>7T-1248</t>
    <phoneticPr fontId="0" type="noConversion"/>
  </si>
  <si>
    <t>BOLT-SPROCKET</t>
  </si>
  <si>
    <t>5P-8249</t>
    <phoneticPr fontId="0" type="noConversion"/>
  </si>
  <si>
    <t>WASHER-SPROCKET</t>
  </si>
  <si>
    <t>458-7869</t>
  </si>
  <si>
    <t>3S-1349</t>
  </si>
  <si>
    <t>9W-4480</t>
  </si>
  <si>
    <t>458-7791</t>
  </si>
  <si>
    <t>6T-1140</t>
  </si>
  <si>
    <t>5P-8249</t>
  </si>
  <si>
    <t>5P-7665</t>
  </si>
  <si>
    <t>7H-3608</t>
  </si>
  <si>
    <t>6V-5841</t>
  </si>
  <si>
    <t>558-6601</t>
  </si>
  <si>
    <t>MTO TRACK GROUP 24 IN ES SHOE 40 LINK</t>
  </si>
  <si>
    <t>314-5462</t>
  </si>
  <si>
    <t xml:space="preserve">SEGMENT-SPROCKET </t>
  </si>
  <si>
    <t>SPROCKET BOLT</t>
  </si>
  <si>
    <t>SPROCKET WASHER</t>
  </si>
  <si>
    <t>SPROCKET NUT</t>
  </si>
  <si>
    <t>420-9357</t>
  </si>
  <si>
    <t>IDLER GP GEN DUTY</t>
  </si>
  <si>
    <t>9S-1322</t>
  </si>
  <si>
    <t>551-2067</t>
  </si>
  <si>
    <t xml:space="preserve">ROLLER GP DF </t>
  </si>
  <si>
    <t>550-0278</t>
  </si>
  <si>
    <t xml:space="preserve">ROLLER GP SF </t>
  </si>
  <si>
    <t>1D-4630</t>
  </si>
  <si>
    <t>9H-1031</t>
  </si>
  <si>
    <t>428-0056</t>
  </si>
  <si>
    <t>CARRRIER ROLLER GP</t>
  </si>
  <si>
    <t>7X-0371</t>
  </si>
  <si>
    <t xml:space="preserve">CARRIER BOLT </t>
  </si>
  <si>
    <t>7X-0406</t>
  </si>
  <si>
    <t>8T-4494</t>
  </si>
  <si>
    <t>8T-5361</t>
  </si>
  <si>
    <t>Caterpillar</t>
  </si>
  <si>
    <t>D10T</t>
  </si>
  <si>
    <t>D9T</t>
  </si>
  <si>
    <t>D7T</t>
  </si>
  <si>
    <t>EQUIPMENT TYPE</t>
  </si>
  <si>
    <t>Undercarriage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</si>
</sst>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[$-409]mmmm\ d\,\ yyyy;@"/>
    <numFmt numFmtId="167" formatCode="&quot;$&quot;#,##0.00"/>
    <numFmt numFmtId="168" formatCode="_(&quot;$&quot;* #,##0.00_);_(&quot;$&quot;* \(#,##0.00\);_(&quot;$&quot;* &quot;-&quot;?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1"/>
      <name val="Calibri"/>
      <family val="2"/>
    </font>
    <font>
      <sz val="11"/>
      <color theme="0"/>
      <name val="Calibri"/>
      <family val="2"/>
    </font>
    <font>
      <b/>
      <sz val="18"/>
      <color theme="0"/>
      <name val="Calibri"/>
      <family val="2"/>
    </font>
    <font>
      <b/>
      <sz val="18"/>
      <name val="Calibri"/>
      <family val="2"/>
    </font>
    <font>
      <b/>
      <sz val="16"/>
      <color theme="0"/>
      <name val="Calibri"/>
      <family val="2"/>
    </font>
    <font>
      <b/>
      <sz val="10"/>
      <name val="Calibri"/>
      <family val="2"/>
    </font>
    <font>
      <b/>
      <sz val="8"/>
      <color theme="0"/>
      <name val="Calibri"/>
      <family val="2"/>
    </font>
    <font>
      <b/>
      <sz val="14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b/>
      <sz val="10"/>
      <color theme="6" tint="0.39997558519241921"/>
      <name val="Calibri"/>
      <family val="2"/>
    </font>
    <font>
      <b/>
      <sz val="11"/>
      <color theme="2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11"/>
      <name val="Aptos Narrow"/>
    </font>
    <font>
      <b/>
      <sz val="12"/>
      <color theme="1"/>
      <name val="Calibri"/>
    </font>
    <font>
      <b/>
      <sz val="16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gray0625">
        <fgColor theme="2" tint="-9.9948118533890809E-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6C6AC"/>
        <bgColor rgb="FFF6C6AC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  <fill>
      <patternFill patternType="solid">
        <fgColor rgb="FF7F7F7F"/>
        <bgColor rgb="FF7F7F7F"/>
      </patternFill>
    </fill>
  </fills>
  <borders count="7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indexed="64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76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5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4" fillId="4" borderId="8" xfId="0" applyFont="1" applyFill="1" applyBorder="1" applyAlignment="1">
      <alignment horizontal="right"/>
    </xf>
    <xf numFmtId="166" fontId="2" fillId="5" borderId="8" xfId="0" applyNumberFormat="1" applyFont="1" applyFill="1" applyBorder="1" applyAlignment="1" applyProtection="1">
      <alignment horizontal="left"/>
      <protection locked="0"/>
    </xf>
    <xf numFmtId="0" fontId="6" fillId="5" borderId="8" xfId="0" applyFont="1" applyFill="1" applyBorder="1" applyAlignment="1" applyProtection="1">
      <alignment horizontal="center"/>
      <protection locked="0"/>
    </xf>
    <xf numFmtId="0" fontId="5" fillId="7" borderId="12" xfId="0" applyFont="1" applyFill="1" applyBorder="1" applyAlignment="1">
      <alignment horizontal="center" vertical="center" wrapText="1"/>
    </xf>
    <xf numFmtId="166" fontId="2" fillId="5" borderId="13" xfId="0" applyNumberFormat="1" applyFont="1" applyFill="1" applyBorder="1" applyProtection="1">
      <protection locked="0"/>
    </xf>
    <xf numFmtId="166" fontId="2" fillId="2" borderId="0" xfId="0" applyNumberFormat="1" applyFont="1" applyFill="1"/>
    <xf numFmtId="0" fontId="4" fillId="4" borderId="14" xfId="0" applyFont="1" applyFill="1" applyBorder="1" applyAlignment="1">
      <alignment horizontal="right"/>
    </xf>
    <xf numFmtId="0" fontId="2" fillId="5" borderId="14" xfId="0" applyFont="1" applyFill="1" applyBorder="1" applyAlignment="1" applyProtection="1">
      <alignment horizontal="left"/>
      <protection locked="0"/>
    </xf>
    <xf numFmtId="0" fontId="6" fillId="5" borderId="14" xfId="0" applyFont="1" applyFill="1" applyBorder="1" applyAlignment="1" applyProtection="1">
      <alignment horizontal="center"/>
      <protection locked="0"/>
    </xf>
    <xf numFmtId="0" fontId="2" fillId="5" borderId="13" xfId="0" applyFont="1" applyFill="1" applyBorder="1" applyProtection="1">
      <protection locked="0"/>
    </xf>
    <xf numFmtId="167" fontId="8" fillId="0" borderId="0" xfId="0" applyNumberFormat="1" applyFont="1"/>
    <xf numFmtId="0" fontId="4" fillId="4" borderId="17" xfId="0" applyFont="1" applyFill="1" applyBorder="1" applyAlignment="1">
      <alignment horizontal="right"/>
    </xf>
    <xf numFmtId="1" fontId="10" fillId="5" borderId="14" xfId="3" applyNumberFormat="1" applyFont="1" applyFill="1" applyBorder="1" applyAlignment="1" applyProtection="1">
      <alignment horizontal="left"/>
      <protection locked="0"/>
    </xf>
    <xf numFmtId="0" fontId="9" fillId="5" borderId="13" xfId="3" applyFill="1" applyBorder="1" applyAlignment="1" applyProtection="1">
      <protection locked="0"/>
    </xf>
    <xf numFmtId="0" fontId="9" fillId="2" borderId="0" xfId="3" applyFill="1" applyBorder="1" applyAlignment="1" applyProtection="1"/>
    <xf numFmtId="9" fontId="8" fillId="0" borderId="0" xfId="2" applyFont="1" applyFill="1" applyBorder="1" applyAlignment="1" applyProtection="1"/>
    <xf numFmtId="0" fontId="6" fillId="5" borderId="14" xfId="3" applyFont="1" applyFill="1" applyBorder="1" applyAlignment="1" applyProtection="1">
      <alignment horizontal="left"/>
      <protection locked="0"/>
    </xf>
    <xf numFmtId="0" fontId="11" fillId="2" borderId="0" xfId="3" applyFont="1" applyFill="1" applyBorder="1" applyAlignment="1" applyProtection="1"/>
    <xf numFmtId="0" fontId="4" fillId="8" borderId="26" xfId="0" applyFont="1" applyFill="1" applyBorder="1" applyAlignment="1">
      <alignment horizontal="right"/>
    </xf>
    <xf numFmtId="0" fontId="2" fillId="8" borderId="0" xfId="0" applyFont="1" applyFill="1"/>
    <xf numFmtId="0" fontId="12" fillId="9" borderId="27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2" fillId="9" borderId="28" xfId="0" applyFont="1" applyFill="1" applyBorder="1" applyAlignment="1">
      <alignment horizontal="center" vertical="center"/>
    </xf>
    <xf numFmtId="0" fontId="2" fillId="5" borderId="0" xfId="0" applyFont="1" applyFill="1" applyProtection="1">
      <protection locked="0"/>
    </xf>
    <xf numFmtId="167" fontId="7" fillId="2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left"/>
    </xf>
    <xf numFmtId="0" fontId="8" fillId="8" borderId="0" xfId="0" applyFont="1" applyFill="1" applyAlignment="1">
      <alignment horizontal="center"/>
    </xf>
    <xf numFmtId="9" fontId="6" fillId="8" borderId="0" xfId="2" applyFont="1" applyFill="1" applyBorder="1" applyAlignment="1" applyProtection="1">
      <alignment horizontal="center"/>
    </xf>
    <xf numFmtId="0" fontId="7" fillId="8" borderId="0" xfId="0" applyFont="1" applyFill="1" applyAlignment="1">
      <alignment horizontal="right"/>
    </xf>
    <xf numFmtId="0" fontId="2" fillId="2" borderId="12" xfId="0" applyFont="1" applyFill="1" applyBorder="1" applyAlignment="1">
      <alignment horizontal="center"/>
    </xf>
    <xf numFmtId="0" fontId="16" fillId="7" borderId="12" xfId="0" applyFont="1" applyFill="1" applyBorder="1" applyAlignment="1">
      <alignment horizontal="center" vertical="center"/>
    </xf>
    <xf numFmtId="0" fontId="16" fillId="0" borderId="39" xfId="0" applyFont="1" applyBorder="1" applyAlignment="1" applyProtection="1">
      <alignment vertical="center"/>
      <protection locked="0"/>
    </xf>
    <xf numFmtId="0" fontId="16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16" fillId="7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0" fontId="16" fillId="0" borderId="44" xfId="0" applyFont="1" applyBorder="1" applyAlignment="1" applyProtection="1">
      <alignment vertical="center"/>
      <protection locked="0"/>
    </xf>
    <xf numFmtId="0" fontId="7" fillId="5" borderId="2" xfId="0" applyFont="1" applyFill="1" applyBorder="1" applyAlignment="1" applyProtection="1">
      <alignment horizontal="center"/>
      <protection locked="0"/>
    </xf>
    <xf numFmtId="0" fontId="7" fillId="7" borderId="13" xfId="0" applyFont="1" applyFill="1" applyBorder="1" applyAlignment="1">
      <alignment horizontal="center"/>
    </xf>
    <xf numFmtId="0" fontId="16" fillId="0" borderId="47" xfId="0" applyFont="1" applyBorder="1" applyAlignment="1" applyProtection="1">
      <alignment vertical="center"/>
      <protection locked="0"/>
    </xf>
    <xf numFmtId="0" fontId="7" fillId="4" borderId="48" xfId="0" applyFont="1" applyFill="1" applyBorder="1" applyAlignment="1">
      <alignment horizontal="center" vertical="center"/>
    </xf>
    <xf numFmtId="0" fontId="7" fillId="4" borderId="49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19" fillId="11" borderId="54" xfId="0" applyFont="1" applyFill="1" applyBorder="1" applyAlignment="1">
      <alignment vertical="center" wrapText="1"/>
    </xf>
    <xf numFmtId="0" fontId="6" fillId="7" borderId="13" xfId="0" applyFont="1" applyFill="1" applyBorder="1" applyAlignment="1">
      <alignment horizontal="center"/>
    </xf>
    <xf numFmtId="0" fontId="18" fillId="4" borderId="55" xfId="0" applyFont="1" applyFill="1" applyBorder="1" applyAlignment="1">
      <alignment horizontal="center" vertical="center" wrapText="1"/>
    </xf>
    <xf numFmtId="0" fontId="7" fillId="5" borderId="47" xfId="0" applyFont="1" applyFill="1" applyBorder="1" applyAlignment="1" applyProtection="1">
      <alignment horizontal="center" vertical="center" wrapText="1"/>
      <protection locked="0"/>
    </xf>
    <xf numFmtId="165" fontId="4" fillId="5" borderId="55" xfId="1" applyFont="1" applyFill="1" applyBorder="1" applyAlignment="1" applyProtection="1">
      <alignment horizontal="center" vertical="center"/>
      <protection locked="0"/>
    </xf>
    <xf numFmtId="10" fontId="13" fillId="5" borderId="55" xfId="2" applyNumberFormat="1" applyFont="1" applyFill="1" applyBorder="1" applyAlignment="1" applyProtection="1">
      <alignment horizontal="center" vertical="center"/>
      <protection locked="0"/>
    </xf>
    <xf numFmtId="168" fontId="8" fillId="12" borderId="27" xfId="0" applyNumberFormat="1" applyFont="1" applyFill="1" applyBorder="1" applyAlignment="1">
      <alignment vertical="center"/>
    </xf>
    <xf numFmtId="0" fontId="2" fillId="1" borderId="0" xfId="0" applyFont="1" applyFill="1" applyProtection="1">
      <protection locked="0"/>
    </xf>
    <xf numFmtId="2" fontId="20" fillId="0" borderId="17" xfId="0" applyNumberFormat="1" applyFont="1" applyBorder="1" applyAlignment="1">
      <alignment horizontal="center" vertical="center"/>
    </xf>
    <xf numFmtId="0" fontId="20" fillId="5" borderId="17" xfId="0" applyFont="1" applyFill="1" applyBorder="1" applyAlignment="1" applyProtection="1">
      <alignment horizontal="center" vertical="center"/>
      <protection locked="0"/>
    </xf>
    <xf numFmtId="0" fontId="20" fillId="7" borderId="13" xfId="0" applyFont="1" applyFill="1" applyBorder="1" applyAlignment="1">
      <alignment horizontal="center" vertical="center"/>
    </xf>
    <xf numFmtId="0" fontId="22" fillId="0" borderId="16" xfId="0" applyFont="1" applyBorder="1" applyAlignment="1" applyProtection="1">
      <alignment vertical="center"/>
      <protection locked="0"/>
    </xf>
    <xf numFmtId="0" fontId="22" fillId="2" borderId="0" xfId="0" applyFont="1" applyFill="1" applyAlignment="1">
      <alignment horizontal="center" vertical="center"/>
    </xf>
    <xf numFmtId="0" fontId="4" fillId="2" borderId="44" xfId="0" applyFont="1" applyFill="1" applyBorder="1" applyAlignment="1">
      <alignment horizontal="center" vertical="center" wrapText="1"/>
    </xf>
    <xf numFmtId="0" fontId="12" fillId="11" borderId="41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12" fillId="11" borderId="56" xfId="0" applyFont="1" applyFill="1" applyBorder="1" applyAlignment="1">
      <alignment horizontal="center" vertical="center" wrapText="1"/>
    </xf>
    <xf numFmtId="0" fontId="21" fillId="11" borderId="56" xfId="0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 wrapText="1"/>
    </xf>
    <xf numFmtId="0" fontId="23" fillId="11" borderId="46" xfId="0" applyFont="1" applyFill="1" applyBorder="1" applyAlignment="1">
      <alignment horizontal="center" vertical="center" wrapText="1"/>
    </xf>
    <xf numFmtId="0" fontId="24" fillId="11" borderId="56" xfId="0" applyFont="1" applyFill="1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center" wrapText="1"/>
      <protection locked="0"/>
    </xf>
    <xf numFmtId="0" fontId="1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4" fillId="2" borderId="47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18" fillId="7" borderId="31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vertical="center" wrapText="1"/>
      <protection locked="0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31" xfId="0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2" borderId="13" xfId="0" applyFont="1" applyFill="1" applyBorder="1" applyAlignment="1">
      <alignment horizontal="left"/>
    </xf>
    <xf numFmtId="0" fontId="6" fillId="0" borderId="47" xfId="0" applyFont="1" applyBorder="1" applyAlignment="1" applyProtection="1">
      <alignment horizontal="center"/>
      <protection locked="0"/>
    </xf>
    <xf numFmtId="3" fontId="6" fillId="0" borderId="31" xfId="0" applyNumberFormat="1" applyFont="1" applyBorder="1" applyAlignment="1" applyProtection="1">
      <alignment horizontal="center"/>
      <protection locked="0"/>
    </xf>
    <xf numFmtId="165" fontId="6" fillId="0" borderId="31" xfId="1" applyFont="1" applyFill="1" applyBorder="1" applyProtection="1">
      <protection locked="0"/>
    </xf>
    <xf numFmtId="165" fontId="6" fillId="0" borderId="31" xfId="1" applyFont="1" applyFill="1" applyBorder="1" applyProtection="1"/>
    <xf numFmtId="165" fontId="6" fillId="0" borderId="8" xfId="1" applyFont="1" applyFill="1" applyBorder="1" applyProtection="1"/>
    <xf numFmtId="165" fontId="6" fillId="7" borderId="13" xfId="1" applyFont="1" applyFill="1" applyBorder="1" applyProtection="1"/>
    <xf numFmtId="3" fontId="6" fillId="0" borderId="31" xfId="0" applyNumberFormat="1" applyFont="1" applyBorder="1" applyAlignment="1">
      <alignment horizontal="center"/>
    </xf>
    <xf numFmtId="9" fontId="6" fillId="0" borderId="8" xfId="2" applyFont="1" applyBorder="1" applyProtection="1">
      <protection locked="0"/>
    </xf>
    <xf numFmtId="9" fontId="6" fillId="7" borderId="13" xfId="2" applyFont="1" applyFill="1" applyBorder="1" applyProtection="1"/>
    <xf numFmtId="165" fontId="6" fillId="0" borderId="17" xfId="1" applyFont="1" applyFill="1" applyBorder="1" applyProtection="1">
      <protection locked="0"/>
    </xf>
    <xf numFmtId="165" fontId="6" fillId="0" borderId="17" xfId="1" applyFont="1" applyFill="1" applyBorder="1" applyProtection="1"/>
    <xf numFmtId="10" fontId="6" fillId="0" borderId="17" xfId="2" applyNumberFormat="1" applyFont="1" applyBorder="1" applyProtection="1"/>
    <xf numFmtId="10" fontId="6" fillId="0" borderId="0" xfId="2" applyNumberFormat="1" applyFont="1" applyBorder="1" applyProtection="1">
      <protection locked="0"/>
    </xf>
    <xf numFmtId="10" fontId="6" fillId="2" borderId="0" xfId="2" applyNumberFormat="1" applyFont="1" applyFill="1" applyBorder="1" applyProtection="1"/>
    <xf numFmtId="168" fontId="6" fillId="0" borderId="0" xfId="0" applyNumberFormat="1" applyFont="1"/>
    <xf numFmtId="165" fontId="6" fillId="0" borderId="0" xfId="0" applyNumberFormat="1" applyFont="1"/>
    <xf numFmtId="0" fontId="2" fillId="5" borderId="17" xfId="0" applyFont="1" applyFill="1" applyBorder="1" applyAlignment="1" applyProtection="1">
      <alignment horizontal="left"/>
      <protection locked="0"/>
    </xf>
    <xf numFmtId="0" fontId="6" fillId="5" borderId="47" xfId="0" applyFont="1" applyFill="1" applyBorder="1" applyAlignment="1" applyProtection="1">
      <alignment horizontal="center"/>
      <protection locked="0"/>
    </xf>
    <xf numFmtId="3" fontId="6" fillId="5" borderId="17" xfId="0" applyNumberFormat="1" applyFont="1" applyFill="1" applyBorder="1" applyAlignment="1" applyProtection="1">
      <alignment horizontal="center"/>
      <protection locked="0"/>
    </xf>
    <xf numFmtId="165" fontId="6" fillId="5" borderId="17" xfId="1" applyFont="1" applyFill="1" applyBorder="1" applyProtection="1">
      <protection locked="0"/>
    </xf>
    <xf numFmtId="165" fontId="6" fillId="12" borderId="31" xfId="1" applyFont="1" applyFill="1" applyBorder="1" applyProtection="1"/>
    <xf numFmtId="165" fontId="6" fillId="12" borderId="8" xfId="1" applyFont="1" applyFill="1" applyBorder="1" applyProtection="1"/>
    <xf numFmtId="165" fontId="6" fillId="2" borderId="13" xfId="1" applyFont="1" applyFill="1" applyBorder="1" applyProtection="1"/>
    <xf numFmtId="3" fontId="6" fillId="12" borderId="31" xfId="0" applyNumberFormat="1" applyFont="1" applyFill="1" applyBorder="1" applyAlignment="1">
      <alignment horizontal="center"/>
    </xf>
    <xf numFmtId="9" fontId="6" fillId="5" borderId="14" xfId="2" applyFont="1" applyFill="1" applyBorder="1" applyProtection="1">
      <protection locked="0"/>
    </xf>
    <xf numFmtId="165" fontId="6" fillId="12" borderId="17" xfId="1" applyFont="1" applyFill="1" applyBorder="1" applyProtection="1"/>
    <xf numFmtId="165" fontId="6" fillId="13" borderId="17" xfId="1" applyFont="1" applyFill="1" applyBorder="1" applyProtection="1"/>
    <xf numFmtId="10" fontId="6" fillId="12" borderId="17" xfId="2" applyNumberFormat="1" applyFont="1" applyFill="1" applyBorder="1" applyProtection="1"/>
    <xf numFmtId="10" fontId="6" fillId="5" borderId="0" xfId="2" applyNumberFormat="1" applyFont="1" applyFill="1" applyBorder="1" applyProtection="1">
      <protection locked="0"/>
    </xf>
    <xf numFmtId="0" fontId="2" fillId="0" borderId="14" xfId="0" applyFont="1" applyBorder="1" applyAlignment="1" applyProtection="1">
      <alignment horizontal="left"/>
      <protection locked="0"/>
    </xf>
    <xf numFmtId="3" fontId="6" fillId="0" borderId="17" xfId="0" applyNumberFormat="1" applyFont="1" applyBorder="1" applyAlignment="1" applyProtection="1">
      <alignment horizontal="center"/>
      <protection locked="0"/>
    </xf>
    <xf numFmtId="9" fontId="6" fillId="0" borderId="14" xfId="2" applyFont="1" applyBorder="1" applyProtection="1">
      <protection locked="0"/>
    </xf>
    <xf numFmtId="0" fontId="2" fillId="0" borderId="17" xfId="0" applyFont="1" applyBorder="1" applyAlignment="1" applyProtection="1">
      <alignment horizontal="left"/>
      <protection locked="0"/>
    </xf>
    <xf numFmtId="3" fontId="6" fillId="0" borderId="0" xfId="0" applyNumberFormat="1" applyFont="1"/>
    <xf numFmtId="0" fontId="2" fillId="2" borderId="17" xfId="0" applyFont="1" applyFill="1" applyBorder="1"/>
    <xf numFmtId="0" fontId="2" fillId="12" borderId="15" xfId="0" applyFont="1" applyFill="1" applyBorder="1"/>
    <xf numFmtId="0" fontId="13" fillId="2" borderId="17" xfId="0" applyFont="1" applyFill="1" applyBorder="1"/>
    <xf numFmtId="0" fontId="13" fillId="12" borderId="17" xfId="0" applyFont="1" applyFill="1" applyBorder="1" applyAlignment="1">
      <alignment horizontal="right"/>
    </xf>
    <xf numFmtId="3" fontId="4" fillId="12" borderId="17" xfId="0" applyNumberFormat="1" applyFont="1" applyFill="1" applyBorder="1"/>
    <xf numFmtId="165" fontId="4" fillId="12" borderId="17" xfId="1" applyFont="1" applyFill="1" applyBorder="1" applyAlignment="1" applyProtection="1">
      <alignment horizontal="center"/>
    </xf>
    <xf numFmtId="168" fontId="4" fillId="12" borderId="17" xfId="0" applyNumberFormat="1" applyFont="1" applyFill="1" applyBorder="1" applyAlignment="1">
      <alignment horizontal="right"/>
    </xf>
    <xf numFmtId="168" fontId="4" fillId="12" borderId="17" xfId="0" applyNumberFormat="1" applyFont="1" applyFill="1" applyBorder="1"/>
    <xf numFmtId="168" fontId="25" fillId="2" borderId="17" xfId="0" applyNumberFormat="1" applyFont="1" applyFill="1" applyBorder="1"/>
    <xf numFmtId="3" fontId="4" fillId="12" borderId="17" xfId="0" applyNumberFormat="1" applyFont="1" applyFill="1" applyBorder="1" applyAlignment="1">
      <alignment horizontal="center"/>
    </xf>
    <xf numFmtId="168" fontId="7" fillId="2" borderId="17" xfId="0" applyNumberFormat="1" applyFont="1" applyFill="1" applyBorder="1"/>
    <xf numFmtId="0" fontId="13" fillId="12" borderId="15" xfId="0" applyFont="1" applyFill="1" applyBorder="1"/>
    <xf numFmtId="10" fontId="4" fillId="12" borderId="17" xfId="0" applyNumberFormat="1" applyFont="1" applyFill="1" applyBorder="1" applyAlignment="1">
      <alignment horizontal="center"/>
    </xf>
    <xf numFmtId="10" fontId="13" fillId="12" borderId="17" xfId="0" applyNumberFormat="1" applyFont="1" applyFill="1" applyBorder="1" applyAlignment="1">
      <alignment horizontal="center"/>
    </xf>
    <xf numFmtId="10" fontId="13" fillId="2" borderId="1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/>
    <xf numFmtId="164" fontId="6" fillId="0" borderId="31" xfId="1" applyNumberFormat="1" applyFont="1" applyFill="1" applyBorder="1" applyProtection="1">
      <protection locked="0"/>
    </xf>
    <xf numFmtId="164" fontId="6" fillId="5" borderId="17" xfId="1" applyNumberFormat="1" applyFont="1" applyFill="1" applyBorder="1" applyProtection="1">
      <protection locked="0"/>
    </xf>
    <xf numFmtId="164" fontId="6" fillId="0" borderId="17" xfId="1" applyNumberFormat="1" applyFont="1" applyFill="1" applyBorder="1" applyProtection="1">
      <protection locked="0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5" borderId="9" xfId="0" applyFont="1" applyFill="1" applyBorder="1" applyAlignment="1" applyProtection="1">
      <alignment horizontal="left"/>
      <protection locked="0"/>
    </xf>
    <xf numFmtId="0" fontId="4" fillId="5" borderId="11" xfId="0" applyFont="1" applyFill="1" applyBorder="1" applyAlignment="1" applyProtection="1">
      <alignment horizontal="left"/>
      <protection locked="0"/>
    </xf>
    <xf numFmtId="0" fontId="7" fillId="4" borderId="14" xfId="0" applyFont="1" applyFill="1" applyBorder="1" applyAlignment="1">
      <alignment horizontal="right"/>
    </xf>
    <xf numFmtId="0" fontId="7" fillId="4" borderId="15" xfId="0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6" fillId="5" borderId="14" xfId="0" applyFont="1" applyFill="1" applyBorder="1" applyAlignment="1" applyProtection="1">
      <alignment horizontal="left"/>
      <protection locked="0"/>
    </xf>
    <xf numFmtId="0" fontId="6" fillId="5" borderId="16" xfId="0" applyFont="1" applyFill="1" applyBorder="1" applyAlignment="1" applyProtection="1">
      <alignment horizontal="left"/>
      <protection locked="0"/>
    </xf>
    <xf numFmtId="0" fontId="7" fillId="6" borderId="14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167" fontId="8" fillId="0" borderId="15" xfId="0" applyNumberFormat="1" applyFont="1" applyBorder="1" applyAlignment="1">
      <alignment horizontal="center"/>
    </xf>
    <xf numFmtId="167" fontId="8" fillId="0" borderId="16" xfId="0" applyNumberFormat="1" applyFont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5" borderId="14" xfId="0" applyFont="1" applyFill="1" applyBorder="1" applyAlignment="1" applyProtection="1">
      <alignment horizontal="left"/>
      <protection locked="0"/>
    </xf>
    <xf numFmtId="0" fontId="4" fillId="5" borderId="16" xfId="0" applyFont="1" applyFill="1" applyBorder="1" applyAlignment="1" applyProtection="1">
      <alignment horizontal="left"/>
      <protection locked="0"/>
    </xf>
    <xf numFmtId="0" fontId="7" fillId="4" borderId="9" xfId="0" applyFont="1" applyFill="1" applyBorder="1" applyAlignment="1">
      <alignment horizontal="right"/>
    </xf>
    <xf numFmtId="0" fontId="7" fillId="4" borderId="10" xfId="0" applyFont="1" applyFill="1" applyBorder="1" applyAlignment="1">
      <alignment horizontal="right"/>
    </xf>
    <xf numFmtId="0" fontId="7" fillId="4" borderId="11" xfId="0" applyFont="1" applyFill="1" applyBorder="1" applyAlignment="1">
      <alignment horizontal="right"/>
    </xf>
    <xf numFmtId="0" fontId="6" fillId="5" borderId="9" xfId="0" applyFont="1" applyFill="1" applyBorder="1" applyAlignment="1" applyProtection="1">
      <alignment horizontal="left"/>
      <protection locked="0"/>
    </xf>
    <xf numFmtId="0" fontId="6" fillId="5" borderId="11" xfId="0" applyFont="1" applyFill="1" applyBorder="1" applyAlignment="1" applyProtection="1">
      <alignment horizontal="left"/>
      <protection locked="0"/>
    </xf>
    <xf numFmtId="0" fontId="7" fillId="6" borderId="9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167" fontId="8" fillId="0" borderId="11" xfId="0" applyNumberFormat="1" applyFont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9" fontId="8" fillId="0" borderId="20" xfId="2" applyFont="1" applyFill="1" applyBorder="1" applyAlignment="1" applyProtection="1">
      <alignment horizontal="center"/>
    </xf>
    <xf numFmtId="9" fontId="8" fillId="0" borderId="19" xfId="2" applyFont="1" applyFill="1" applyBorder="1" applyAlignment="1" applyProtection="1">
      <alignment horizont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167" fontId="4" fillId="0" borderId="15" xfId="0" applyNumberFormat="1" applyFont="1" applyBorder="1" applyAlignment="1">
      <alignment horizontal="center"/>
    </xf>
    <xf numFmtId="167" fontId="4" fillId="0" borderId="16" xfId="0" applyNumberFormat="1" applyFont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5" borderId="24" xfId="0" applyFont="1" applyFill="1" applyBorder="1" applyAlignment="1" applyProtection="1">
      <alignment horizontal="left"/>
      <protection locked="0"/>
    </xf>
    <xf numFmtId="0" fontId="4" fillId="5" borderId="25" xfId="0" applyFont="1" applyFill="1" applyBorder="1" applyAlignment="1" applyProtection="1">
      <alignment horizontal="left"/>
      <protection locked="0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167" fontId="7" fillId="0" borderId="23" xfId="0" applyNumberFormat="1" applyFont="1" applyBorder="1" applyAlignment="1">
      <alignment horizontal="center" vertical="center"/>
    </xf>
    <xf numFmtId="167" fontId="7" fillId="0" borderId="22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167" fontId="7" fillId="0" borderId="15" xfId="0" applyNumberFormat="1" applyFont="1" applyBorder="1" applyAlignment="1">
      <alignment horizontal="center" vertical="center"/>
    </xf>
    <xf numFmtId="167" fontId="7" fillId="0" borderId="16" xfId="0" applyNumberFormat="1" applyFont="1" applyBorder="1" applyAlignment="1">
      <alignment horizontal="center" vertical="center"/>
    </xf>
    <xf numFmtId="167" fontId="4" fillId="10" borderId="29" xfId="0" applyNumberFormat="1" applyFont="1" applyFill="1" applyBorder="1" applyAlignment="1">
      <alignment horizontal="center" vertical="center"/>
    </xf>
    <xf numFmtId="167" fontId="4" fillId="10" borderId="31" xfId="0" applyNumberFormat="1" applyFont="1" applyFill="1" applyBorder="1" applyAlignment="1">
      <alignment horizontal="center" vertical="center"/>
    </xf>
    <xf numFmtId="9" fontId="13" fillId="0" borderId="29" xfId="2" applyFont="1" applyBorder="1" applyAlignment="1" applyProtection="1">
      <alignment horizontal="center" vertical="center"/>
    </xf>
    <xf numFmtId="9" fontId="13" fillId="0" borderId="31" xfId="2" applyFont="1" applyBorder="1" applyAlignment="1" applyProtection="1">
      <alignment horizontal="center" vertical="center"/>
    </xf>
    <xf numFmtId="0" fontId="2" fillId="5" borderId="30" xfId="0" applyFont="1" applyFill="1" applyBorder="1" applyAlignment="1" applyProtection="1">
      <alignment horizontal="center"/>
      <protection locked="0"/>
    </xf>
    <xf numFmtId="0" fontId="2" fillId="5" borderId="32" xfId="0" applyFont="1" applyFill="1" applyBorder="1" applyAlignment="1" applyProtection="1">
      <alignment horizontal="center"/>
      <protection locked="0"/>
    </xf>
    <xf numFmtId="0" fontId="18" fillId="4" borderId="2" xfId="0" applyFont="1" applyFill="1" applyBorder="1" applyAlignment="1">
      <alignment horizontal="right" vertical="center"/>
    </xf>
    <xf numFmtId="0" fontId="18" fillId="4" borderId="5" xfId="0" applyFont="1" applyFill="1" applyBorder="1" applyAlignment="1">
      <alignment horizontal="right" vertical="center"/>
    </xf>
    <xf numFmtId="0" fontId="15" fillId="11" borderId="50" xfId="0" applyFont="1" applyFill="1" applyBorder="1" applyAlignment="1">
      <alignment horizontal="center" vertical="center"/>
    </xf>
    <xf numFmtId="0" fontId="15" fillId="11" borderId="10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3" fillId="11" borderId="51" xfId="0" applyFont="1" applyFill="1" applyBorder="1" applyAlignment="1">
      <alignment horizontal="center" vertical="center" wrapText="1"/>
    </xf>
    <xf numFmtId="0" fontId="3" fillId="11" borderId="52" xfId="0" applyFont="1" applyFill="1" applyBorder="1" applyAlignment="1">
      <alignment horizontal="center" vertical="center" wrapText="1"/>
    </xf>
    <xf numFmtId="0" fontId="3" fillId="11" borderId="45" xfId="0" applyFont="1" applyFill="1" applyBorder="1" applyAlignment="1">
      <alignment horizontal="center" vertical="center" wrapText="1"/>
    </xf>
    <xf numFmtId="0" fontId="3" fillId="11" borderId="46" xfId="0" applyFont="1" applyFill="1" applyBorder="1" applyAlignment="1">
      <alignment horizontal="center" vertical="center" wrapText="1"/>
    </xf>
    <xf numFmtId="9" fontId="5" fillId="5" borderId="53" xfId="2" applyFont="1" applyFill="1" applyBorder="1" applyAlignment="1" applyProtection="1">
      <alignment horizontal="center" vertical="center" wrapText="1"/>
      <protection locked="0"/>
    </xf>
    <xf numFmtId="9" fontId="5" fillId="5" borderId="56" xfId="2" applyFont="1" applyFill="1" applyBorder="1" applyAlignment="1" applyProtection="1">
      <alignment horizontal="center" vertical="center" wrapText="1"/>
      <protection locked="0"/>
    </xf>
    <xf numFmtId="0" fontId="20" fillId="5" borderId="14" xfId="0" applyFont="1" applyFill="1" applyBorder="1" applyAlignment="1" applyProtection="1">
      <alignment horizontal="center" vertical="center"/>
      <protection locked="0"/>
    </xf>
    <xf numFmtId="0" fontId="20" fillId="5" borderId="15" xfId="0" applyFont="1" applyFill="1" applyBorder="1" applyAlignment="1" applyProtection="1">
      <alignment horizontal="center" vertical="center"/>
      <protection locked="0"/>
    </xf>
    <xf numFmtId="0" fontId="20" fillId="5" borderId="16" xfId="0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9" fillId="11" borderId="44" xfId="0" applyFont="1" applyFill="1" applyBorder="1" applyAlignment="1">
      <alignment horizontal="center" vertical="center" wrapText="1"/>
    </xf>
    <xf numFmtId="0" fontId="19" fillId="11" borderId="43" xfId="0" applyFont="1" applyFill="1" applyBorder="1" applyAlignment="1">
      <alignment horizontal="center" vertical="center" wrapText="1"/>
    </xf>
    <xf numFmtId="0" fontId="21" fillId="11" borderId="45" xfId="0" applyFont="1" applyFill="1" applyBorder="1" applyAlignment="1">
      <alignment horizontal="center" vertical="center"/>
    </xf>
    <xf numFmtId="0" fontId="21" fillId="11" borderId="42" xfId="0" applyFont="1" applyFill="1" applyBorder="1" applyAlignment="1">
      <alignment horizontal="center" vertical="center"/>
    </xf>
    <xf numFmtId="0" fontId="21" fillId="11" borderId="46" xfId="0" applyFont="1" applyFill="1" applyBorder="1" applyAlignment="1">
      <alignment horizontal="center" vertical="center"/>
    </xf>
    <xf numFmtId="0" fontId="12" fillId="11" borderId="57" xfId="0" applyFont="1" applyFill="1" applyBorder="1" applyAlignment="1">
      <alignment horizontal="center" vertical="center" wrapText="1"/>
    </xf>
    <xf numFmtId="0" fontId="12" fillId="11" borderId="33" xfId="0" applyFont="1" applyFill="1" applyBorder="1" applyAlignment="1">
      <alignment horizontal="center" vertical="center" wrapText="1"/>
    </xf>
    <xf numFmtId="0" fontId="12" fillId="11" borderId="58" xfId="0" applyFont="1" applyFill="1" applyBorder="1" applyAlignment="1">
      <alignment horizontal="center" vertical="center" wrapText="1"/>
    </xf>
    <xf numFmtId="0" fontId="12" fillId="11" borderId="34" xfId="0" applyFont="1" applyFill="1" applyBorder="1" applyAlignment="1">
      <alignment horizontal="center" vertical="center" wrapText="1"/>
    </xf>
    <xf numFmtId="0" fontId="21" fillId="11" borderId="59" xfId="0" applyFont="1" applyFill="1" applyBorder="1" applyAlignment="1">
      <alignment horizontal="center" vertical="center" wrapText="1"/>
    </xf>
    <xf numFmtId="0" fontId="21" fillId="11" borderId="64" xfId="0" applyFont="1" applyFill="1" applyBorder="1" applyAlignment="1">
      <alignment horizontal="center" vertical="center" wrapText="1"/>
    </xf>
    <xf numFmtId="0" fontId="12" fillId="11" borderId="60" xfId="0" applyFont="1" applyFill="1" applyBorder="1" applyAlignment="1">
      <alignment horizontal="center" vertical="center" wrapText="1"/>
    </xf>
    <xf numFmtId="0" fontId="12" fillId="11" borderId="56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62" xfId="0" applyFont="1" applyFill="1" applyBorder="1" applyAlignment="1">
      <alignment horizontal="center" vertical="center" wrapText="1"/>
    </xf>
    <xf numFmtId="0" fontId="12" fillId="11" borderId="64" xfId="0" applyFont="1" applyFill="1" applyBorder="1" applyAlignment="1">
      <alignment horizontal="center" vertical="center" wrapText="1"/>
    </xf>
    <xf numFmtId="0" fontId="12" fillId="11" borderId="63" xfId="0" applyFont="1" applyFill="1" applyBorder="1" applyAlignment="1">
      <alignment horizontal="center" vertical="center"/>
    </xf>
    <xf numFmtId="0" fontId="12" fillId="11" borderId="65" xfId="0" applyFont="1" applyFill="1" applyBorder="1" applyAlignment="1">
      <alignment horizontal="center" vertical="center"/>
    </xf>
    <xf numFmtId="0" fontId="7" fillId="5" borderId="50" xfId="0" applyFont="1" applyFill="1" applyBorder="1" applyAlignment="1" applyProtection="1">
      <alignment horizontal="center" vertical="center" wrapText="1"/>
      <protection locked="0"/>
    </xf>
    <xf numFmtId="0" fontId="7" fillId="5" borderId="11" xfId="0" applyFont="1" applyFill="1" applyBorder="1" applyAlignment="1" applyProtection="1">
      <alignment horizontal="center" vertical="center" wrapText="1"/>
      <protection locked="0"/>
    </xf>
    <xf numFmtId="0" fontId="14" fillId="9" borderId="33" xfId="0" applyFont="1" applyFill="1" applyBorder="1" applyAlignment="1">
      <alignment horizontal="center"/>
    </xf>
    <xf numFmtId="0" fontId="14" fillId="9" borderId="34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3" fillId="11" borderId="35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3" fillId="11" borderId="30" xfId="0" applyFont="1" applyFill="1" applyBorder="1" applyAlignment="1">
      <alignment horizontal="center" vertical="center" wrapText="1"/>
    </xf>
    <xf numFmtId="0" fontId="3" fillId="11" borderId="40" xfId="0" applyFont="1" applyFill="1" applyBorder="1" applyAlignment="1">
      <alignment horizontal="center" vertical="center" wrapText="1"/>
    </xf>
    <xf numFmtId="0" fontId="15" fillId="11" borderId="37" xfId="0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0" fontId="15" fillId="11" borderId="38" xfId="0" applyFont="1" applyFill="1" applyBorder="1" applyAlignment="1">
      <alignment horizontal="center" vertical="center"/>
    </xf>
    <xf numFmtId="0" fontId="15" fillId="11" borderId="41" xfId="0" applyFont="1" applyFill="1" applyBorder="1" applyAlignment="1">
      <alignment horizontal="center" vertical="center"/>
    </xf>
    <xf numFmtId="0" fontId="15" fillId="11" borderId="42" xfId="0" applyFont="1" applyFill="1" applyBorder="1" applyAlignment="1">
      <alignment horizontal="center" vertical="center"/>
    </xf>
    <xf numFmtId="0" fontId="15" fillId="11" borderId="43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center" vertical="center" wrapText="1"/>
    </xf>
    <xf numFmtId="0" fontId="17" fillId="11" borderId="38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0" xfId="0" applyFont="1" applyFill="1" applyAlignment="1">
      <alignment horizontal="center" vertical="center" wrapText="1"/>
    </xf>
    <xf numFmtId="0" fontId="17" fillId="11" borderId="44" xfId="0" applyFont="1" applyFill="1" applyBorder="1" applyAlignment="1">
      <alignment horizontal="center" vertical="center" wrapText="1"/>
    </xf>
    <xf numFmtId="0" fontId="17" fillId="11" borderId="45" xfId="0" applyFont="1" applyFill="1" applyBorder="1" applyAlignment="1">
      <alignment horizontal="center" vertical="center" wrapText="1"/>
    </xf>
    <xf numFmtId="0" fontId="17" fillId="11" borderId="42" xfId="0" applyFont="1" applyFill="1" applyBorder="1" applyAlignment="1">
      <alignment horizontal="center" vertical="center" wrapText="1"/>
    </xf>
    <xf numFmtId="0" fontId="17" fillId="11" borderId="43" xfId="0" applyFont="1" applyFill="1" applyBorder="1" applyAlignment="1">
      <alignment horizontal="center" vertical="center" wrapText="1"/>
    </xf>
    <xf numFmtId="0" fontId="15" fillId="11" borderId="35" xfId="0" applyFont="1" applyFill="1" applyBorder="1" applyAlignment="1">
      <alignment horizontal="center" vertical="center"/>
    </xf>
    <xf numFmtId="0" fontId="15" fillId="11" borderId="36" xfId="0" applyFont="1" applyFill="1" applyBorder="1" applyAlignment="1">
      <alignment horizontal="center" vertical="center"/>
    </xf>
    <xf numFmtId="0" fontId="15" fillId="11" borderId="30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5" fillId="11" borderId="40" xfId="0" applyFont="1" applyFill="1" applyBorder="1" applyAlignment="1">
      <alignment horizontal="center" vertical="center"/>
    </xf>
    <xf numFmtId="167" fontId="4" fillId="10" borderId="13" xfId="0" applyNumberFormat="1" applyFont="1" applyFill="1" applyBorder="1" applyAlignment="1">
      <alignment horizontal="center" vertical="center"/>
    </xf>
    <xf numFmtId="9" fontId="13" fillId="0" borderId="13" xfId="2" applyFont="1" applyBorder="1" applyAlignment="1" applyProtection="1">
      <alignment horizontal="center" vertical="center"/>
    </xf>
    <xf numFmtId="0" fontId="26" fillId="14" borderId="0" xfId="0" applyFont="1" applyFill="1"/>
    <xf numFmtId="0" fontId="27" fillId="15" borderId="66" xfId="0" applyFont="1" applyFill="1" applyBorder="1" applyAlignment="1">
      <alignment horizontal="right"/>
    </xf>
    <xf numFmtId="0" fontId="28" fillId="0" borderId="67" xfId="0" applyFont="1" applyBorder="1"/>
    <xf numFmtId="0" fontId="28" fillId="0" borderId="68" xfId="0" applyFont="1" applyBorder="1"/>
    <xf numFmtId="0" fontId="26" fillId="16" borderId="66" xfId="0" applyFont="1" applyFill="1" applyBorder="1" applyAlignment="1">
      <alignment horizontal="left"/>
    </xf>
    <xf numFmtId="0" fontId="26" fillId="14" borderId="0" xfId="0" applyFont="1" applyFill="1" applyAlignment="1">
      <alignment horizontal="left"/>
    </xf>
    <xf numFmtId="0" fontId="29" fillId="14" borderId="0" xfId="0" applyFont="1" applyFill="1" applyAlignment="1">
      <alignment horizontal="center"/>
    </xf>
    <xf numFmtId="9" fontId="26" fillId="14" borderId="0" xfId="0" applyNumberFormat="1" applyFont="1" applyFill="1" applyAlignment="1">
      <alignment horizontal="center"/>
    </xf>
    <xf numFmtId="0" fontId="27" fillId="17" borderId="66" xfId="0" applyFont="1" applyFill="1" applyBorder="1" applyAlignment="1">
      <alignment horizontal="center" vertical="center"/>
    </xf>
    <xf numFmtId="0" fontId="30" fillId="18" borderId="69" xfId="0" applyFont="1" applyFill="1" applyBorder="1" applyAlignment="1">
      <alignment horizontal="center" vertical="center" wrapText="1"/>
    </xf>
    <xf numFmtId="167" fontId="27" fillId="0" borderId="67" xfId="0" applyNumberFormat="1" applyFont="1" applyBorder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229098</xdr:colOff>
      <xdr:row>11</xdr:row>
      <xdr:rowOff>131996</xdr:rowOff>
    </xdr:from>
    <xdr:to>
      <xdr:col>2</xdr:col>
      <xdr:colOff>2693496</xdr:colOff>
      <xdr:row>15</xdr:row>
      <xdr:rowOff>10394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5B1E4-E2BD-4564-AB88-913442207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6248" y="2141771"/>
          <a:ext cx="4178898" cy="897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229098</xdr:colOff>
      <xdr:row>11</xdr:row>
      <xdr:rowOff>131996</xdr:rowOff>
    </xdr:from>
    <xdr:to>
      <xdr:col>2</xdr:col>
      <xdr:colOff>2687781</xdr:colOff>
      <xdr:row>15</xdr:row>
      <xdr:rowOff>10394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0AF1B-C57A-4BE4-8467-FA47C675D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6248" y="2141771"/>
          <a:ext cx="4173183" cy="8975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229098</xdr:colOff>
      <xdr:row>11</xdr:row>
      <xdr:rowOff>131996</xdr:rowOff>
    </xdr:from>
    <xdr:to>
      <xdr:col>2</xdr:col>
      <xdr:colOff>2683971</xdr:colOff>
      <xdr:row>15</xdr:row>
      <xdr:rowOff>10394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81DFF3-EFA8-4196-8D3C-819B8F07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6248" y="2141771"/>
          <a:ext cx="4169373" cy="897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A45A-30BE-4195-808C-B63837205C3E}">
  <dimension ref="A1:AB52"/>
  <sheetViews>
    <sheetView tabSelected="1" topLeftCell="A7" zoomScale="70" zoomScaleNormal="70" workbookViewId="0">
      <selection activeCell="F30" sqref="F3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4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142" t="s">
        <v>0</v>
      </c>
      <c r="C1" s="139"/>
      <c r="D1" s="143" t="s">
        <v>1</v>
      </c>
      <c r="E1" s="140"/>
      <c r="F1" s="140"/>
      <c r="G1" s="140"/>
      <c r="H1" s="141"/>
      <c r="I1" s="139" t="s">
        <v>2</v>
      </c>
      <c r="J1" s="140"/>
      <c r="K1" s="140"/>
      <c r="L1" s="141"/>
      <c r="M1" s="144" t="s">
        <v>3</v>
      </c>
      <c r="N1" s="145"/>
      <c r="O1" s="145"/>
      <c r="P1" s="140" t="str">
        <f>L18</f>
        <v>CAD $</v>
      </c>
      <c r="Q1" s="140"/>
      <c r="R1" s="141"/>
      <c r="S1" s="139" t="s">
        <v>4</v>
      </c>
      <c r="T1" s="140"/>
      <c r="U1" s="140"/>
      <c r="V1" s="140"/>
      <c r="W1" s="14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161" t="s">
        <v>6</v>
      </c>
      <c r="E2" s="162"/>
      <c r="F2" s="163"/>
      <c r="G2" s="164"/>
      <c r="H2" s="165"/>
      <c r="I2" s="161" t="s">
        <v>7</v>
      </c>
      <c r="J2" s="162"/>
      <c r="K2" s="163"/>
      <c r="L2" s="8"/>
      <c r="M2" s="166" t="s">
        <v>8</v>
      </c>
      <c r="N2" s="167"/>
      <c r="O2" s="9"/>
      <c r="P2" s="168">
        <f>I50</f>
        <v>83556.66</v>
      </c>
      <c r="Q2" s="168"/>
      <c r="R2" s="169"/>
      <c r="S2" s="170" t="s">
        <v>9</v>
      </c>
      <c r="T2" s="171"/>
      <c r="U2" s="146"/>
      <c r="V2" s="147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148" t="s">
        <v>11</v>
      </c>
      <c r="E3" s="149"/>
      <c r="F3" s="150"/>
      <c r="G3" s="151"/>
      <c r="H3" s="152"/>
      <c r="I3" s="148" t="s">
        <v>12</v>
      </c>
      <c r="J3" s="149"/>
      <c r="K3" s="150"/>
      <c r="L3" s="14"/>
      <c r="M3" s="153" t="s">
        <v>13</v>
      </c>
      <c r="N3" s="154"/>
      <c r="O3" s="9"/>
      <c r="P3" s="155">
        <f>M50</f>
        <v>43932.579999999994</v>
      </c>
      <c r="Q3" s="155"/>
      <c r="R3" s="156"/>
      <c r="S3" s="157" t="s">
        <v>14</v>
      </c>
      <c r="T3" s="158"/>
      <c r="U3" s="159"/>
      <c r="V3" s="160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148" t="s">
        <v>16</v>
      </c>
      <c r="E4" s="149"/>
      <c r="F4" s="150"/>
      <c r="G4" s="151" t="s">
        <v>159</v>
      </c>
      <c r="H4" s="152"/>
      <c r="I4" s="148" t="s">
        <v>17</v>
      </c>
      <c r="J4" s="149"/>
      <c r="K4" s="150"/>
      <c r="L4" s="14"/>
      <c r="M4" s="153" t="s">
        <v>18</v>
      </c>
      <c r="N4" s="154"/>
      <c r="O4" s="9"/>
      <c r="P4" s="155">
        <f>P2-P3</f>
        <v>39624.080000000009</v>
      </c>
      <c r="Q4" s="155"/>
      <c r="R4" s="156"/>
      <c r="S4" s="157" t="s">
        <v>19</v>
      </c>
      <c r="T4" s="158"/>
      <c r="U4" s="159"/>
      <c r="V4" s="160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148" t="s">
        <v>21</v>
      </c>
      <c r="E5" s="149"/>
      <c r="F5" s="150"/>
      <c r="G5" s="151" t="s">
        <v>162</v>
      </c>
      <c r="H5" s="152"/>
      <c r="I5" s="148" t="s">
        <v>22</v>
      </c>
      <c r="J5" s="149"/>
      <c r="K5" s="150"/>
      <c r="L5" s="14"/>
      <c r="M5" s="172" t="s">
        <v>23</v>
      </c>
      <c r="N5" s="173"/>
      <c r="O5" s="9"/>
      <c r="P5" s="174">
        <f>IFERROR((P2-P3)/P2,"")</f>
        <v>0.4742180934470096</v>
      </c>
      <c r="Q5" s="174"/>
      <c r="R5" s="175"/>
      <c r="S5" s="157" t="s">
        <v>24</v>
      </c>
      <c r="T5" s="158"/>
      <c r="U5" s="159"/>
      <c r="V5" s="160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148" t="s">
        <v>26</v>
      </c>
      <c r="E6" s="149"/>
      <c r="F6" s="150"/>
      <c r="G6" s="151"/>
      <c r="H6" s="152"/>
      <c r="I6" s="148" t="s">
        <v>27</v>
      </c>
      <c r="J6" s="149"/>
      <c r="K6" s="150"/>
      <c r="L6" s="14"/>
      <c r="M6" s="184" t="s">
        <v>28</v>
      </c>
      <c r="N6" s="185"/>
      <c r="O6" s="9"/>
      <c r="P6" s="186">
        <f>T50</f>
        <v>39624.079999999987</v>
      </c>
      <c r="Q6" s="186"/>
      <c r="R6" s="187"/>
      <c r="S6" s="157" t="s">
        <v>29</v>
      </c>
      <c r="T6" s="158"/>
      <c r="U6" s="159"/>
      <c r="V6" s="160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148" t="s">
        <v>31</v>
      </c>
      <c r="E7" s="149"/>
      <c r="F7" s="150"/>
      <c r="G7" s="151"/>
      <c r="H7" s="152"/>
      <c r="I7" s="148" t="s">
        <v>32</v>
      </c>
      <c r="J7" s="149"/>
      <c r="K7" s="150"/>
      <c r="L7" s="14"/>
      <c r="M7" s="176" t="s">
        <v>33</v>
      </c>
      <c r="N7" s="177"/>
      <c r="O7" s="9"/>
      <c r="P7" s="178">
        <f>R50</f>
        <v>49352.959999999992</v>
      </c>
      <c r="Q7" s="178"/>
      <c r="R7" s="179"/>
      <c r="S7" s="180" t="s">
        <v>34</v>
      </c>
      <c r="T7" s="181"/>
      <c r="U7" s="182"/>
      <c r="V7" s="183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148" t="s">
        <v>35</v>
      </c>
      <c r="E8" s="149"/>
      <c r="F8" s="150"/>
      <c r="G8" s="151"/>
      <c r="H8" s="152"/>
      <c r="I8" s="148" t="s">
        <v>36</v>
      </c>
      <c r="J8" s="149"/>
      <c r="K8" s="150"/>
      <c r="L8" s="14"/>
      <c r="M8" s="176" t="s">
        <v>37</v>
      </c>
      <c r="N8" s="177"/>
      <c r="O8" s="9"/>
      <c r="P8" s="178">
        <f>IF(P1=Q15,R15,IF(Q15="CAD $",R15*E16,IF(Q15="USD $",R15*F16,0)))</f>
        <v>3653.1497999999997</v>
      </c>
      <c r="Q8" s="178"/>
      <c r="R8" s="179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148" t="s">
        <v>42</v>
      </c>
      <c r="E9" s="149"/>
      <c r="F9" s="150"/>
      <c r="G9" s="151"/>
      <c r="H9" s="152"/>
      <c r="I9" s="31"/>
      <c r="J9" s="32"/>
      <c r="K9" s="32"/>
      <c r="L9" s="33"/>
      <c r="M9" s="176" t="s">
        <v>43</v>
      </c>
      <c r="N9" s="177"/>
      <c r="O9" s="9"/>
      <c r="P9" s="190">
        <f>V15</f>
        <v>1233.82</v>
      </c>
      <c r="Q9" s="190"/>
      <c r="R9" s="191"/>
      <c r="S9" s="192">
        <f>P7+P8+P9</f>
        <v>54239.929799999991</v>
      </c>
      <c r="T9" s="192">
        <f>P3-S9</f>
        <v>-10307.349799999996</v>
      </c>
      <c r="U9" s="194">
        <f>IFERROR(((P3-S9)/S9),0)</f>
        <v>-0.19003250627363455</v>
      </c>
      <c r="V9" s="194">
        <f>IFERROR(T9/P3,0)</f>
        <v>-0.23461744791678515</v>
      </c>
      <c r="W9" s="196"/>
      <c r="X9" s="30"/>
      <c r="Y9" s="4"/>
      <c r="Z9" s="4"/>
      <c r="AA9" s="4"/>
      <c r="AB9" s="4"/>
    </row>
    <row r="10" spans="1:28" ht="21">
      <c r="A10" s="1"/>
      <c r="B10" s="265"/>
      <c r="C10" s="265"/>
      <c r="D10" s="266" t="s">
        <v>163</v>
      </c>
      <c r="E10" s="267"/>
      <c r="F10" s="268"/>
      <c r="G10" s="269" t="s">
        <v>164</v>
      </c>
      <c r="H10" s="268"/>
      <c r="I10" s="270"/>
      <c r="J10" s="271"/>
      <c r="K10" s="271"/>
      <c r="L10" s="272"/>
      <c r="M10" s="273"/>
      <c r="N10" s="268"/>
      <c r="O10" s="274"/>
      <c r="P10" s="275"/>
      <c r="Q10" s="267"/>
      <c r="R10" s="268"/>
      <c r="S10" s="263"/>
      <c r="T10" s="263"/>
      <c r="U10" s="264"/>
      <c r="V10" s="264"/>
      <c r="W10" s="196"/>
      <c r="X10" s="30"/>
      <c r="Y10" s="4"/>
      <c r="Z10" s="4"/>
      <c r="AA10" s="4"/>
      <c r="AB10" s="4"/>
    </row>
    <row r="11" spans="1:28" ht="21.75" thickBot="1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157" t="s">
        <v>44</v>
      </c>
      <c r="N11" s="158"/>
      <c r="O11" s="9"/>
      <c r="P11" s="188">
        <f>F50</f>
        <v>350</v>
      </c>
      <c r="Q11" s="188"/>
      <c r="R11" s="189"/>
      <c r="S11" s="193"/>
      <c r="T11" s="193"/>
      <c r="U11" s="195"/>
      <c r="V11" s="195"/>
      <c r="W11" s="197"/>
      <c r="X11" s="30"/>
      <c r="Y11" s="4"/>
      <c r="Z11" s="4"/>
      <c r="AA11" s="4"/>
      <c r="AB11" s="4"/>
    </row>
    <row r="12" spans="1:28" ht="23.25">
      <c r="A12" s="1"/>
      <c r="B12" s="235"/>
      <c r="C12" s="236"/>
      <c r="D12" s="35"/>
      <c r="E12" s="239" t="s">
        <v>45</v>
      </c>
      <c r="F12" s="240"/>
      <c r="G12" s="243" t="s">
        <v>8</v>
      </c>
      <c r="H12" s="244"/>
      <c r="I12" s="245"/>
      <c r="J12" s="36"/>
      <c r="K12" s="249" t="s">
        <v>46</v>
      </c>
      <c r="L12" s="250"/>
      <c r="M12" s="250"/>
      <c r="N12" s="251"/>
      <c r="O12" s="9"/>
      <c r="P12" s="258" t="s">
        <v>47</v>
      </c>
      <c r="Q12" s="244"/>
      <c r="R12" s="244"/>
      <c r="S12" s="244"/>
      <c r="T12" s="244"/>
      <c r="U12" s="244"/>
      <c r="V12" s="259"/>
      <c r="W12" s="37"/>
      <c r="X12" s="38"/>
      <c r="Y12" s="4" t="s">
        <v>48</v>
      </c>
      <c r="Z12" s="4"/>
      <c r="AA12" s="4"/>
      <c r="AB12" s="4"/>
    </row>
    <row r="13" spans="1:28" ht="23.25">
      <c r="A13" s="1"/>
      <c r="B13" s="237"/>
      <c r="C13" s="238"/>
      <c r="D13" s="39"/>
      <c r="E13" s="241"/>
      <c r="F13" s="242"/>
      <c r="G13" s="246"/>
      <c r="H13" s="247"/>
      <c r="I13" s="248"/>
      <c r="J13" s="40"/>
      <c r="K13" s="252"/>
      <c r="L13" s="253"/>
      <c r="M13" s="253"/>
      <c r="N13" s="254"/>
      <c r="O13" s="41"/>
      <c r="P13" s="260"/>
      <c r="Q13" s="261"/>
      <c r="R13" s="261"/>
      <c r="S13" s="261"/>
      <c r="T13" s="261"/>
      <c r="U13" s="261"/>
      <c r="V13" s="262"/>
      <c r="W13" s="42"/>
      <c r="X13" s="38"/>
      <c r="Y13" s="4" t="s">
        <v>49</v>
      </c>
      <c r="Z13" s="4"/>
      <c r="AA13" s="4"/>
      <c r="AB13" s="4"/>
    </row>
    <row r="14" spans="1:28" ht="23.25">
      <c r="A14" s="1"/>
      <c r="B14" s="237"/>
      <c r="C14" s="238"/>
      <c r="D14" s="39"/>
      <c r="E14" s="205"/>
      <c r="F14" s="206"/>
      <c r="G14" s="198" t="s">
        <v>50</v>
      </c>
      <c r="H14" s="199"/>
      <c r="I14" s="43" t="s">
        <v>51</v>
      </c>
      <c r="J14" s="44"/>
      <c r="K14" s="255"/>
      <c r="L14" s="256"/>
      <c r="M14" s="256"/>
      <c r="N14" s="257"/>
      <c r="O14" s="41"/>
      <c r="P14" s="260"/>
      <c r="Q14" s="261"/>
      <c r="R14" s="261"/>
      <c r="S14" s="261"/>
      <c r="T14" s="261"/>
      <c r="U14" s="261"/>
      <c r="V14" s="262"/>
      <c r="W14" s="45"/>
      <c r="X14" s="38"/>
      <c r="Y14" s="4" t="s">
        <v>51</v>
      </c>
      <c r="Z14" s="4"/>
      <c r="AA14" s="4"/>
      <c r="AB14" s="4"/>
    </row>
    <row r="15" spans="1:28" ht="25.5">
      <c r="A15" s="1"/>
      <c r="B15" s="237"/>
      <c r="C15" s="238"/>
      <c r="D15" s="39"/>
      <c r="E15" s="46" t="s">
        <v>52</v>
      </c>
      <c r="F15" s="47" t="s">
        <v>53</v>
      </c>
      <c r="G15" s="200" t="s">
        <v>54</v>
      </c>
      <c r="H15" s="201"/>
      <c r="I15" s="202"/>
      <c r="J15" s="48"/>
      <c r="K15" s="203" t="s">
        <v>55</v>
      </c>
      <c r="L15" s="204"/>
      <c r="M15" s="207">
        <v>0.5</v>
      </c>
      <c r="N15" s="49"/>
      <c r="O15" s="50"/>
      <c r="P15" s="51" t="s">
        <v>56</v>
      </c>
      <c r="Q15" s="52" t="s">
        <v>49</v>
      </c>
      <c r="R15" s="53">
        <f>Q50*25%</f>
        <v>2647.21</v>
      </c>
      <c r="S15" s="51" t="s">
        <v>57</v>
      </c>
      <c r="T15" s="54">
        <v>2.5000000000000001E-2</v>
      </c>
      <c r="U15" s="51" t="s">
        <v>58</v>
      </c>
      <c r="V15" s="55">
        <f>ROUND(R50*T15,2)</f>
        <v>1233.82</v>
      </c>
      <c r="W15" s="56"/>
      <c r="X15" s="38"/>
      <c r="Y15" s="4" t="s">
        <v>59</v>
      </c>
      <c r="Z15" s="4"/>
      <c r="AA15" s="4"/>
      <c r="AB15" s="4"/>
    </row>
    <row r="16" spans="1:28" ht="18.75">
      <c r="A16" s="1"/>
      <c r="B16" s="237"/>
      <c r="C16" s="238"/>
      <c r="D16" s="39"/>
      <c r="E16" s="57">
        <f>1/F16</f>
        <v>0.7246376811594204</v>
      </c>
      <c r="F16" s="58">
        <v>1.38</v>
      </c>
      <c r="G16" s="209"/>
      <c r="H16" s="210"/>
      <c r="I16" s="211"/>
      <c r="J16" s="59"/>
      <c r="K16" s="205"/>
      <c r="L16" s="206"/>
      <c r="M16" s="208"/>
      <c r="N16" s="215" t="s">
        <v>60</v>
      </c>
      <c r="O16" s="50"/>
      <c r="P16" s="217" t="s">
        <v>61</v>
      </c>
      <c r="Q16" s="218"/>
      <c r="R16" s="218"/>
      <c r="S16" s="218"/>
      <c r="T16" s="218"/>
      <c r="U16" s="218"/>
      <c r="V16" s="219"/>
      <c r="W16" s="60"/>
      <c r="X16" s="61"/>
      <c r="Y16" s="4"/>
      <c r="Z16" s="4"/>
      <c r="AA16" s="4"/>
      <c r="AB16" s="4"/>
    </row>
    <row r="17" spans="1:28">
      <c r="A17" s="1"/>
      <c r="B17" s="220" t="s">
        <v>62</v>
      </c>
      <c r="C17" s="222" t="s">
        <v>63</v>
      </c>
      <c r="D17" s="62"/>
      <c r="E17" s="224" t="s">
        <v>64</v>
      </c>
      <c r="F17" s="226" t="s">
        <v>65</v>
      </c>
      <c r="G17" s="223" t="s">
        <v>66</v>
      </c>
      <c r="H17" s="228"/>
      <c r="I17" s="63" t="s">
        <v>67</v>
      </c>
      <c r="J17" s="64"/>
      <c r="K17" s="229" t="s">
        <v>65</v>
      </c>
      <c r="L17" s="65" t="s">
        <v>68</v>
      </c>
      <c r="M17" s="66" t="s">
        <v>69</v>
      </c>
      <c r="N17" s="215"/>
      <c r="O17" s="67"/>
      <c r="P17" s="231" t="s">
        <v>70</v>
      </c>
      <c r="Q17" s="68" t="s">
        <v>71</v>
      </c>
      <c r="R17" s="68" t="s">
        <v>72</v>
      </c>
      <c r="S17" s="69" t="s">
        <v>73</v>
      </c>
      <c r="T17" s="69" t="s">
        <v>74</v>
      </c>
      <c r="U17" s="66" t="s">
        <v>75</v>
      </c>
      <c r="V17" s="66" t="s">
        <v>76</v>
      </c>
      <c r="W17" s="70"/>
      <c r="X17" s="71"/>
      <c r="Y17" s="4"/>
      <c r="Z17" s="4"/>
      <c r="AA17" s="4"/>
      <c r="AB17" s="4"/>
    </row>
    <row r="18" spans="1:28" s="81" customFormat="1" ht="15" customHeight="1">
      <c r="A18" s="72"/>
      <c r="B18" s="221"/>
      <c r="C18" s="223"/>
      <c r="D18" s="73"/>
      <c r="E18" s="225"/>
      <c r="F18" s="227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230"/>
      <c r="L18" s="233" t="s">
        <v>48</v>
      </c>
      <c r="M18" s="234"/>
      <c r="N18" s="216"/>
      <c r="O18" s="77"/>
      <c r="P18" s="232"/>
      <c r="Q18" s="52" t="s">
        <v>48</v>
      </c>
      <c r="R18" s="212" t="str">
        <f>L18</f>
        <v>CAD $</v>
      </c>
      <c r="S18" s="213"/>
      <c r="T18" s="213"/>
      <c r="U18" s="213"/>
      <c r="V18" s="214"/>
      <c r="W18" s="78"/>
      <c r="X18" s="79"/>
      <c r="Y18" s="80"/>
      <c r="Z18" s="80"/>
      <c r="AA18" s="80"/>
      <c r="AB18" s="80"/>
    </row>
    <row r="19" spans="1:28">
      <c r="A19" s="1"/>
      <c r="B19" s="82" t="s">
        <v>136</v>
      </c>
      <c r="C19" s="83" t="s">
        <v>137</v>
      </c>
      <c r="D19" s="84"/>
      <c r="E19" s="85"/>
      <c r="F19" s="86">
        <v>2</v>
      </c>
      <c r="G19" s="136">
        <v>21533.86</v>
      </c>
      <c r="H19" s="88">
        <f>ROUND(IF($G$18="USD $", G19*$F$16,G19*$E$16),2)</f>
        <v>15604.25</v>
      </c>
      <c r="I19" s="89">
        <f>ROUND(IF($I$18=$H$18,F19*H19,F19*G19),2)</f>
        <v>43067.72</v>
      </c>
      <c r="J19" s="90"/>
      <c r="K19" s="91">
        <f t="shared" ref="K19:K49" si="0">F19</f>
        <v>2</v>
      </c>
      <c r="L19" s="88">
        <f>ROUND(IF($L$18=$G$18,G19*($M$15-N19),H19*($M$15-N19)),2)</f>
        <v>11843.62</v>
      </c>
      <c r="M19" s="88">
        <f>ROUND((K19*L19),2)</f>
        <v>23687.24</v>
      </c>
      <c r="N19" s="92">
        <v>-0.05</v>
      </c>
      <c r="O19" s="93"/>
      <c r="P19" s="82"/>
      <c r="Q19" s="94">
        <v>6809.08</v>
      </c>
      <c r="R19" s="95">
        <f>ROUND(IF($R$18=$Q$18,Q19,IF($R$18="USD $",Q19*$E$16,Q19*$F$16))*F19,2)</f>
        <v>13618.16</v>
      </c>
      <c r="S19" s="95">
        <f>IFERROR(ROUND(T19/F19,2),0)</f>
        <v>9690.24</v>
      </c>
      <c r="T19" s="95">
        <f>ROUND(I19-M19,2)</f>
        <v>19380.48</v>
      </c>
      <c r="U19" s="96">
        <f>IFERROR(((L19-(R19/K19))/(R19/K19)),0)</f>
        <v>0.73938623132640546</v>
      </c>
      <c r="V19" s="96">
        <f>IFERROR(((L19-(R19/K19))/L19),0)</f>
        <v>0.42508456029490987</v>
      </c>
      <c r="W19" s="97"/>
      <c r="X19" s="98"/>
      <c r="Y19" s="4"/>
      <c r="Z19" s="4">
        <v>250</v>
      </c>
      <c r="AA19" s="99"/>
      <c r="AB19" s="100"/>
    </row>
    <row r="20" spans="1:28">
      <c r="A20" s="1"/>
      <c r="B20" s="101" t="s">
        <v>138</v>
      </c>
      <c r="C20" s="13" t="s">
        <v>139</v>
      </c>
      <c r="D20" s="84"/>
      <c r="E20" s="102"/>
      <c r="F20" s="103">
        <v>10</v>
      </c>
      <c r="G20" s="137">
        <v>325.39999999999998</v>
      </c>
      <c r="H20" s="105">
        <f t="shared" ref="H20:H49" si="1">ROUND(IF($G$18="USD $", G20*$F$16,G20*$E$16),2)</f>
        <v>235.8</v>
      </c>
      <c r="I20" s="106">
        <f t="shared" ref="I20:I49" si="2">ROUND(IF($I$18=$H$18,F20*H20,F20*G20),2)</f>
        <v>3254</v>
      </c>
      <c r="J20" s="107"/>
      <c r="K20" s="108">
        <f t="shared" si="0"/>
        <v>10</v>
      </c>
      <c r="L20" s="105">
        <f t="shared" ref="L20:L49" si="3">ROUND(IF($L$18=$G$18,G20*($M$15-N20),H20*($M$15-N20)),2)</f>
        <v>162.69999999999999</v>
      </c>
      <c r="M20" s="105">
        <f t="shared" ref="M20:M49" si="4">ROUND((K20*L20),2)</f>
        <v>1627</v>
      </c>
      <c r="N20" s="109"/>
      <c r="O20" s="93"/>
      <c r="P20" s="101"/>
      <c r="Q20" s="104">
        <v>240.42</v>
      </c>
      <c r="R20" s="110">
        <f>ROUND(IF($R$18=$Q$18,Q20,IF($R$18="USD $",Q20*$E$16,Q20*$F$16))*F20,2)</f>
        <v>2404.1999999999998</v>
      </c>
      <c r="S20" s="111">
        <f t="shared" ref="S20:S49" si="5">IFERROR(ROUND(T20/F20,2),0)</f>
        <v>162.69999999999999</v>
      </c>
      <c r="T20" s="111">
        <f t="shared" ref="T20:T49" si="6">ROUND(I20-M20,2)</f>
        <v>1627</v>
      </c>
      <c r="U20" s="112">
        <f t="shared" ref="U20:U49" si="7">IFERROR(((L20-(R20/K20))/(R20/K20)),0)</f>
        <v>-0.32326761500707096</v>
      </c>
      <c r="V20" s="112">
        <f t="shared" ref="V20:V49" si="8">IFERROR(((L20-(R20/K20))/L20),0)</f>
        <v>-0.4776889981561156</v>
      </c>
      <c r="W20" s="113"/>
      <c r="X20" s="98"/>
      <c r="Y20" s="4" t="s">
        <v>81</v>
      </c>
      <c r="Z20" s="4">
        <v>500</v>
      </c>
      <c r="AA20" s="4"/>
      <c r="AB20" s="4"/>
    </row>
    <row r="21" spans="1:28">
      <c r="A21" s="1"/>
      <c r="B21" s="82" t="s">
        <v>133</v>
      </c>
      <c r="C21" s="114" t="s">
        <v>140</v>
      </c>
      <c r="D21" s="84"/>
      <c r="E21" s="85"/>
      <c r="F21" s="115">
        <v>50</v>
      </c>
      <c r="G21" s="138">
        <v>4.17</v>
      </c>
      <c r="H21" s="88">
        <f t="shared" si="1"/>
        <v>3.02</v>
      </c>
      <c r="I21" s="89">
        <f t="shared" si="2"/>
        <v>208.5</v>
      </c>
      <c r="J21" s="107"/>
      <c r="K21" s="91">
        <f t="shared" si="0"/>
        <v>50</v>
      </c>
      <c r="L21" s="88">
        <f t="shared" si="3"/>
        <v>2.09</v>
      </c>
      <c r="M21" s="88">
        <f t="shared" si="4"/>
        <v>104.5</v>
      </c>
      <c r="N21" s="116"/>
      <c r="O21" s="93"/>
      <c r="P21" s="117"/>
      <c r="Q21" s="94">
        <v>2.57</v>
      </c>
      <c r="R21" s="95">
        <f t="shared" ref="R21:R49" si="9">ROUND(IF($R$18=$Q$18,Q21,IF($R$18="USD $",Q21*$E$16,Q21*$F$16))*F21,2)</f>
        <v>128.5</v>
      </c>
      <c r="S21" s="95">
        <f t="shared" si="5"/>
        <v>2.08</v>
      </c>
      <c r="T21" s="95">
        <f t="shared" si="6"/>
        <v>104</v>
      </c>
      <c r="U21" s="96">
        <f t="shared" si="7"/>
        <v>-0.1867704280155642</v>
      </c>
      <c r="V21" s="96">
        <f t="shared" si="8"/>
        <v>-0.22966507177033493</v>
      </c>
      <c r="W21" s="97"/>
      <c r="X21" s="98"/>
      <c r="Y21" s="4" t="s">
        <v>84</v>
      </c>
      <c r="Z21" s="4">
        <v>750</v>
      </c>
      <c r="AA21" s="4"/>
      <c r="AB21" s="4"/>
    </row>
    <row r="22" spans="1:28">
      <c r="A22" s="1"/>
      <c r="B22" s="101" t="s">
        <v>135</v>
      </c>
      <c r="C22" s="13" t="s">
        <v>141</v>
      </c>
      <c r="D22" s="84"/>
      <c r="E22" s="102"/>
      <c r="F22" s="103">
        <v>50</v>
      </c>
      <c r="G22" s="137">
        <v>3.88</v>
      </c>
      <c r="H22" s="105">
        <f t="shared" si="1"/>
        <v>2.81</v>
      </c>
      <c r="I22" s="106">
        <f t="shared" si="2"/>
        <v>194</v>
      </c>
      <c r="J22" s="107"/>
      <c r="K22" s="108">
        <f t="shared" si="0"/>
        <v>50</v>
      </c>
      <c r="L22" s="105">
        <f t="shared" si="3"/>
        <v>1.94</v>
      </c>
      <c r="M22" s="105">
        <f t="shared" si="4"/>
        <v>97</v>
      </c>
      <c r="N22" s="109"/>
      <c r="O22" s="93"/>
      <c r="P22" s="101"/>
      <c r="Q22" s="104">
        <v>1.5</v>
      </c>
      <c r="R22" s="110">
        <f t="shared" si="9"/>
        <v>75</v>
      </c>
      <c r="S22" s="111">
        <f t="shared" si="5"/>
        <v>1.94</v>
      </c>
      <c r="T22" s="111">
        <f t="shared" si="6"/>
        <v>97</v>
      </c>
      <c r="U22" s="112">
        <f t="shared" si="7"/>
        <v>0.29333333333333328</v>
      </c>
      <c r="V22" s="112">
        <f t="shared" si="8"/>
        <v>0.22680412371134018</v>
      </c>
      <c r="W22" s="113"/>
      <c r="X22" s="98"/>
      <c r="Y22" s="4" t="s">
        <v>87</v>
      </c>
      <c r="Z22" s="4">
        <v>1000</v>
      </c>
      <c r="AA22" s="4"/>
      <c r="AB22" s="4"/>
    </row>
    <row r="23" spans="1:28">
      <c r="A23" s="1"/>
      <c r="B23" s="82" t="s">
        <v>134</v>
      </c>
      <c r="C23" s="114" t="s">
        <v>142</v>
      </c>
      <c r="D23" s="84"/>
      <c r="E23" s="85"/>
      <c r="F23" s="115">
        <v>50</v>
      </c>
      <c r="G23" s="138">
        <v>5.16</v>
      </c>
      <c r="H23" s="88">
        <f t="shared" si="1"/>
        <v>3.74</v>
      </c>
      <c r="I23" s="89">
        <f t="shared" si="2"/>
        <v>258</v>
      </c>
      <c r="J23" s="107"/>
      <c r="K23" s="91">
        <f t="shared" si="0"/>
        <v>50</v>
      </c>
      <c r="L23" s="88">
        <f t="shared" si="3"/>
        <v>2.58</v>
      </c>
      <c r="M23" s="88">
        <f t="shared" si="4"/>
        <v>129</v>
      </c>
      <c r="N23" s="116"/>
      <c r="O23" s="93"/>
      <c r="P23" s="117"/>
      <c r="Q23" s="94">
        <v>0.82</v>
      </c>
      <c r="R23" s="95">
        <f t="shared" si="9"/>
        <v>41</v>
      </c>
      <c r="S23" s="95">
        <f t="shared" si="5"/>
        <v>2.58</v>
      </c>
      <c r="T23" s="95">
        <f t="shared" si="6"/>
        <v>129</v>
      </c>
      <c r="U23" s="96">
        <f t="shared" si="7"/>
        <v>2.1463414634146347</v>
      </c>
      <c r="V23" s="96">
        <f t="shared" si="8"/>
        <v>0.68217054263565902</v>
      </c>
      <c r="W23" s="97"/>
      <c r="X23" s="98"/>
      <c r="Y23" s="4" t="s">
        <v>90</v>
      </c>
      <c r="Z23" s="4">
        <v>1200</v>
      </c>
      <c r="AA23" s="4"/>
      <c r="AB23" s="4"/>
    </row>
    <row r="24" spans="1:28">
      <c r="A24" s="1"/>
      <c r="B24" s="101" t="s">
        <v>143</v>
      </c>
      <c r="C24" s="13" t="s">
        <v>144</v>
      </c>
      <c r="D24" s="84"/>
      <c r="E24" s="102"/>
      <c r="F24" s="103">
        <v>4</v>
      </c>
      <c r="G24" s="137">
        <v>4729.9799999999996</v>
      </c>
      <c r="H24" s="105">
        <f t="shared" si="1"/>
        <v>3427.52</v>
      </c>
      <c r="I24" s="106">
        <f t="shared" si="2"/>
        <v>18919.919999999998</v>
      </c>
      <c r="J24" s="107"/>
      <c r="K24" s="108">
        <f t="shared" si="0"/>
        <v>4</v>
      </c>
      <c r="L24" s="105">
        <f t="shared" si="3"/>
        <v>2364.9899999999998</v>
      </c>
      <c r="M24" s="105">
        <f t="shared" si="4"/>
        <v>9459.9599999999991</v>
      </c>
      <c r="N24" s="109"/>
      <c r="O24" s="93"/>
      <c r="P24" s="101"/>
      <c r="Q24" s="104">
        <v>1430.07</v>
      </c>
      <c r="R24" s="110">
        <f t="shared" si="9"/>
        <v>5720.28</v>
      </c>
      <c r="S24" s="111">
        <f t="shared" si="5"/>
        <v>2364.9899999999998</v>
      </c>
      <c r="T24" s="111">
        <f t="shared" si="6"/>
        <v>9459.9599999999991</v>
      </c>
      <c r="U24" s="112">
        <f t="shared" si="7"/>
        <v>0.65375820764018533</v>
      </c>
      <c r="V24" s="112">
        <f t="shared" si="8"/>
        <v>0.39531668210013571</v>
      </c>
      <c r="W24" s="113"/>
      <c r="X24" s="98"/>
      <c r="Y24" s="4" t="s">
        <v>93</v>
      </c>
      <c r="Z24" s="4">
        <v>2000</v>
      </c>
      <c r="AA24" s="4"/>
      <c r="AB24" s="4"/>
    </row>
    <row r="25" spans="1:28">
      <c r="A25" s="1"/>
      <c r="B25" s="82" t="s">
        <v>132</v>
      </c>
      <c r="C25" s="114" t="s">
        <v>98</v>
      </c>
      <c r="D25" s="84"/>
      <c r="E25" s="85"/>
      <c r="F25" s="115">
        <v>16</v>
      </c>
      <c r="G25" s="138">
        <v>36.380000000000003</v>
      </c>
      <c r="H25" s="88">
        <f t="shared" si="1"/>
        <v>26.36</v>
      </c>
      <c r="I25" s="89">
        <f t="shared" si="2"/>
        <v>582.08000000000004</v>
      </c>
      <c r="J25" s="107"/>
      <c r="K25" s="91">
        <f t="shared" si="0"/>
        <v>16</v>
      </c>
      <c r="L25" s="88">
        <f t="shared" si="3"/>
        <v>18.190000000000001</v>
      </c>
      <c r="M25" s="88">
        <f t="shared" si="4"/>
        <v>291.04000000000002</v>
      </c>
      <c r="N25" s="116"/>
      <c r="O25" s="93"/>
      <c r="P25" s="117"/>
      <c r="Q25" s="94">
        <v>1512.73</v>
      </c>
      <c r="R25" s="95">
        <f t="shared" si="9"/>
        <v>24203.68</v>
      </c>
      <c r="S25" s="95">
        <f t="shared" si="5"/>
        <v>18.190000000000001</v>
      </c>
      <c r="T25" s="95">
        <f t="shared" si="6"/>
        <v>291.04000000000002</v>
      </c>
      <c r="U25" s="96">
        <f t="shared" si="7"/>
        <v>-0.98797538225592141</v>
      </c>
      <c r="V25" s="96">
        <f t="shared" si="8"/>
        <v>-82.162726772952169</v>
      </c>
      <c r="W25" s="97"/>
      <c r="X25" s="98"/>
      <c r="Y25" s="4" t="s">
        <v>96</v>
      </c>
      <c r="Z25" s="4">
        <v>4000</v>
      </c>
      <c r="AA25" s="4"/>
      <c r="AB25" s="4"/>
    </row>
    <row r="26" spans="1:28">
      <c r="A26" s="1"/>
      <c r="B26" s="101" t="s">
        <v>145</v>
      </c>
      <c r="C26" s="13" t="s">
        <v>95</v>
      </c>
      <c r="D26" s="84"/>
      <c r="E26" s="102"/>
      <c r="F26" s="103">
        <v>16</v>
      </c>
      <c r="G26" s="137">
        <v>26.08</v>
      </c>
      <c r="H26" s="105">
        <f t="shared" si="1"/>
        <v>18.899999999999999</v>
      </c>
      <c r="I26" s="106">
        <f t="shared" si="2"/>
        <v>417.28</v>
      </c>
      <c r="J26" s="107"/>
      <c r="K26" s="108">
        <f t="shared" si="0"/>
        <v>16</v>
      </c>
      <c r="L26" s="105">
        <f t="shared" si="3"/>
        <v>13.04</v>
      </c>
      <c r="M26" s="105">
        <f t="shared" si="4"/>
        <v>208.64</v>
      </c>
      <c r="N26" s="109"/>
      <c r="O26" s="93"/>
      <c r="P26" s="101"/>
      <c r="Q26" s="104">
        <v>5.85</v>
      </c>
      <c r="R26" s="110">
        <f t="shared" si="9"/>
        <v>93.6</v>
      </c>
      <c r="S26" s="111">
        <f t="shared" si="5"/>
        <v>13.04</v>
      </c>
      <c r="T26" s="111">
        <f t="shared" si="6"/>
        <v>208.64</v>
      </c>
      <c r="U26" s="112">
        <f t="shared" si="7"/>
        <v>1.2290598290598291</v>
      </c>
      <c r="V26" s="112">
        <f t="shared" si="8"/>
        <v>0.55138036809815949</v>
      </c>
      <c r="W26" s="113"/>
      <c r="X26" s="98"/>
      <c r="Y26" s="4" t="s">
        <v>99</v>
      </c>
      <c r="Z26" s="4">
        <v>6000</v>
      </c>
      <c r="AA26" s="4"/>
      <c r="AB26" s="4"/>
    </row>
    <row r="27" spans="1:28">
      <c r="A27" s="1"/>
      <c r="B27" s="82" t="s">
        <v>146</v>
      </c>
      <c r="C27" s="114" t="s">
        <v>147</v>
      </c>
      <c r="D27" s="84"/>
      <c r="E27" s="85"/>
      <c r="F27" s="115">
        <v>6</v>
      </c>
      <c r="G27" s="138">
        <v>983.86</v>
      </c>
      <c r="H27" s="88">
        <f t="shared" si="1"/>
        <v>712.94</v>
      </c>
      <c r="I27" s="89">
        <f t="shared" si="2"/>
        <v>5903.16</v>
      </c>
      <c r="J27" s="107"/>
      <c r="K27" s="91">
        <f t="shared" si="0"/>
        <v>6</v>
      </c>
      <c r="L27" s="88">
        <f t="shared" si="3"/>
        <v>491.93</v>
      </c>
      <c r="M27" s="88">
        <f t="shared" si="4"/>
        <v>2951.58</v>
      </c>
      <c r="N27" s="116"/>
      <c r="O27" s="93"/>
      <c r="P27" s="117"/>
      <c r="Q27" s="94">
        <v>3.25</v>
      </c>
      <c r="R27" s="95">
        <f t="shared" si="9"/>
        <v>19.5</v>
      </c>
      <c r="S27" s="95">
        <f t="shared" si="5"/>
        <v>491.93</v>
      </c>
      <c r="T27" s="95">
        <f t="shared" si="6"/>
        <v>2951.58</v>
      </c>
      <c r="U27" s="96">
        <f t="shared" si="7"/>
        <v>150.36307692307693</v>
      </c>
      <c r="V27" s="96">
        <f t="shared" si="8"/>
        <v>0.99339336897526076</v>
      </c>
      <c r="W27" s="97"/>
      <c r="X27" s="98"/>
      <c r="Y27" s="4" t="s">
        <v>102</v>
      </c>
      <c r="Z27" s="4">
        <v>8000</v>
      </c>
      <c r="AA27" s="4"/>
      <c r="AB27" s="4"/>
    </row>
    <row r="28" spans="1:28">
      <c r="A28" s="1"/>
      <c r="B28" s="101" t="s">
        <v>148</v>
      </c>
      <c r="C28" s="13" t="s">
        <v>149</v>
      </c>
      <c r="D28" s="84"/>
      <c r="E28" s="102"/>
      <c r="F28" s="103">
        <v>8</v>
      </c>
      <c r="G28" s="137">
        <v>944.16</v>
      </c>
      <c r="H28" s="105">
        <f t="shared" si="1"/>
        <v>684.17</v>
      </c>
      <c r="I28" s="106">
        <f t="shared" si="2"/>
        <v>7553.28</v>
      </c>
      <c r="J28" s="107"/>
      <c r="K28" s="108">
        <f t="shared" si="0"/>
        <v>8</v>
      </c>
      <c r="L28" s="105">
        <f t="shared" si="3"/>
        <v>472.08</v>
      </c>
      <c r="M28" s="105">
        <f t="shared" si="4"/>
        <v>3776.64</v>
      </c>
      <c r="N28" s="109"/>
      <c r="O28" s="93"/>
      <c r="P28" s="101"/>
      <c r="Q28" s="104">
        <v>281.86</v>
      </c>
      <c r="R28" s="110">
        <f t="shared" si="9"/>
        <v>2254.88</v>
      </c>
      <c r="S28" s="111">
        <f t="shared" si="5"/>
        <v>472.08</v>
      </c>
      <c r="T28" s="111">
        <f t="shared" si="6"/>
        <v>3776.64</v>
      </c>
      <c r="U28" s="112">
        <f t="shared" si="7"/>
        <v>0.6748740509472787</v>
      </c>
      <c r="V28" s="112">
        <f t="shared" si="8"/>
        <v>0.40294017963057105</v>
      </c>
      <c r="W28" s="113"/>
      <c r="X28" s="98"/>
      <c r="Y28" s="4" t="s">
        <v>105</v>
      </c>
      <c r="Z28" s="118">
        <v>10000</v>
      </c>
      <c r="AA28" s="4"/>
      <c r="AB28" s="4"/>
    </row>
    <row r="29" spans="1:28">
      <c r="A29" s="1"/>
      <c r="B29" s="82" t="s">
        <v>150</v>
      </c>
      <c r="C29" s="114" t="s">
        <v>114</v>
      </c>
      <c r="D29" s="84"/>
      <c r="E29" s="85"/>
      <c r="F29" s="115">
        <v>56</v>
      </c>
      <c r="G29" s="138">
        <v>23.29</v>
      </c>
      <c r="H29" s="88">
        <f t="shared" si="1"/>
        <v>16.88</v>
      </c>
      <c r="I29" s="89">
        <f t="shared" si="2"/>
        <v>1304.24</v>
      </c>
      <c r="J29" s="107"/>
      <c r="K29" s="91">
        <f t="shared" si="0"/>
        <v>56</v>
      </c>
      <c r="L29" s="88">
        <f t="shared" si="3"/>
        <v>11.65</v>
      </c>
      <c r="M29" s="88">
        <f t="shared" si="4"/>
        <v>652.4</v>
      </c>
      <c r="N29" s="116"/>
      <c r="O29" s="93"/>
      <c r="P29" s="117"/>
      <c r="Q29" s="94">
        <v>2.72</v>
      </c>
      <c r="R29" s="95">
        <f t="shared" si="9"/>
        <v>152.32</v>
      </c>
      <c r="S29" s="95">
        <f t="shared" si="5"/>
        <v>11.64</v>
      </c>
      <c r="T29" s="95">
        <f t="shared" si="6"/>
        <v>651.84</v>
      </c>
      <c r="U29" s="96">
        <f t="shared" si="7"/>
        <v>3.2830882352941178</v>
      </c>
      <c r="V29" s="96">
        <f t="shared" si="8"/>
        <v>0.76652360515021456</v>
      </c>
      <c r="W29" s="97"/>
      <c r="X29" s="98"/>
      <c r="Y29" s="4" t="s">
        <v>108</v>
      </c>
      <c r="Z29" s="4" t="s">
        <v>109</v>
      </c>
      <c r="AA29" s="4"/>
      <c r="AB29" s="4"/>
    </row>
    <row r="30" spans="1:28">
      <c r="A30" s="1"/>
      <c r="B30" s="101" t="s">
        <v>151</v>
      </c>
      <c r="C30" s="13" t="s">
        <v>115</v>
      </c>
      <c r="D30" s="84"/>
      <c r="E30" s="102"/>
      <c r="F30" s="103">
        <v>56</v>
      </c>
      <c r="G30" s="137">
        <v>6.17</v>
      </c>
      <c r="H30" s="105">
        <f>ROUND(IF($G$18="USD $", G30*$F$16,G30*$E$16),2)</f>
        <v>4.47</v>
      </c>
      <c r="I30" s="106">
        <f>ROUND(IF($I$18=$H$18,F30*H30,F30*G30),2)</f>
        <v>345.52</v>
      </c>
      <c r="J30" s="107"/>
      <c r="K30" s="108">
        <f t="shared" si="0"/>
        <v>56</v>
      </c>
      <c r="L30" s="105">
        <f t="shared" si="3"/>
        <v>3.09</v>
      </c>
      <c r="M30" s="105">
        <f>ROUND((K30*L30),2)</f>
        <v>173.04</v>
      </c>
      <c r="N30" s="109"/>
      <c r="O30" s="93"/>
      <c r="P30" s="101"/>
      <c r="Q30" s="104">
        <v>0.85</v>
      </c>
      <c r="R30" s="110">
        <f t="shared" si="9"/>
        <v>47.6</v>
      </c>
      <c r="S30" s="111">
        <f t="shared" si="5"/>
        <v>3.08</v>
      </c>
      <c r="T30" s="111">
        <f t="shared" si="6"/>
        <v>172.48</v>
      </c>
      <c r="U30" s="112">
        <f t="shared" si="7"/>
        <v>2.6352941176470588</v>
      </c>
      <c r="V30" s="112">
        <f t="shared" si="8"/>
        <v>0.72491909385113262</v>
      </c>
      <c r="W30" s="113"/>
      <c r="X30" s="98"/>
      <c r="Y30" s="4" t="s">
        <v>112</v>
      </c>
      <c r="Z30" s="4"/>
      <c r="AA30" s="4"/>
      <c r="AB30" s="4"/>
    </row>
    <row r="31" spans="1:28">
      <c r="A31" s="1"/>
      <c r="B31" s="82" t="s">
        <v>152</v>
      </c>
      <c r="C31" s="114" t="s">
        <v>153</v>
      </c>
      <c r="D31" s="84"/>
      <c r="E31" s="85"/>
      <c r="F31" s="115">
        <v>2</v>
      </c>
      <c r="G31" s="138">
        <v>607.82000000000005</v>
      </c>
      <c r="H31" s="88">
        <f t="shared" si="1"/>
        <v>440.45</v>
      </c>
      <c r="I31" s="89">
        <f t="shared" si="2"/>
        <v>1215.6400000000001</v>
      </c>
      <c r="J31" s="107"/>
      <c r="K31" s="91">
        <f t="shared" si="0"/>
        <v>2</v>
      </c>
      <c r="L31" s="88">
        <f t="shared" si="3"/>
        <v>303.91000000000003</v>
      </c>
      <c r="M31" s="88">
        <f t="shared" si="4"/>
        <v>607.82000000000005</v>
      </c>
      <c r="N31" s="116"/>
      <c r="O31" s="93"/>
      <c r="P31" s="117"/>
      <c r="Q31" s="94">
        <v>297.12</v>
      </c>
      <c r="R31" s="95">
        <f t="shared" si="9"/>
        <v>594.24</v>
      </c>
      <c r="S31" s="95">
        <f t="shared" si="5"/>
        <v>303.91000000000003</v>
      </c>
      <c r="T31" s="95">
        <f t="shared" si="6"/>
        <v>607.82000000000005</v>
      </c>
      <c r="U31" s="96">
        <f t="shared" si="7"/>
        <v>2.2852719439956988E-2</v>
      </c>
      <c r="V31" s="96">
        <f t="shared" si="8"/>
        <v>2.2342140765358232E-2</v>
      </c>
      <c r="W31" s="97"/>
      <c r="X31" s="98"/>
      <c r="Y31" s="4"/>
      <c r="Z31" s="4"/>
      <c r="AA31" s="4"/>
      <c r="AB31" s="4"/>
    </row>
    <row r="32" spans="1:28">
      <c r="A32" s="1"/>
      <c r="B32" s="101" t="s">
        <v>154</v>
      </c>
      <c r="C32" s="13" t="s">
        <v>155</v>
      </c>
      <c r="D32" s="84"/>
      <c r="E32" s="102"/>
      <c r="F32" s="103">
        <v>4</v>
      </c>
      <c r="G32" s="137">
        <v>16.920000000000002</v>
      </c>
      <c r="H32" s="105">
        <f t="shared" si="1"/>
        <v>12.26</v>
      </c>
      <c r="I32" s="106">
        <f t="shared" si="2"/>
        <v>67.680000000000007</v>
      </c>
      <c r="J32" s="107"/>
      <c r="K32" s="108">
        <f t="shared" si="0"/>
        <v>4</v>
      </c>
      <c r="L32" s="105">
        <f t="shared" si="3"/>
        <v>8.4600000000000009</v>
      </c>
      <c r="M32" s="105">
        <f t="shared" si="4"/>
        <v>33.840000000000003</v>
      </c>
      <c r="N32" s="109"/>
      <c r="O32" s="93"/>
      <c r="P32" s="101"/>
      <c r="Q32" s="104"/>
      <c r="R32" s="110">
        <f>ROUND(IF($R$18=$Q$18,Q32,IF($R$18="USD $",Q32*$E$16,Q32*$F$16))*F32,2)</f>
        <v>0</v>
      </c>
      <c r="S32" s="111">
        <f t="shared" si="5"/>
        <v>8.4600000000000009</v>
      </c>
      <c r="T32" s="111">
        <f t="shared" si="6"/>
        <v>33.840000000000003</v>
      </c>
      <c r="U32" s="112">
        <f t="shared" si="7"/>
        <v>0</v>
      </c>
      <c r="V32" s="112">
        <f t="shared" si="8"/>
        <v>1</v>
      </c>
      <c r="W32" s="113"/>
      <c r="X32" s="98"/>
      <c r="Y32" s="4"/>
      <c r="Z32" s="4"/>
      <c r="AA32" s="4"/>
      <c r="AB32" s="4"/>
    </row>
    <row r="33" spans="1:28">
      <c r="A33" s="1"/>
      <c r="B33" s="82" t="s">
        <v>156</v>
      </c>
      <c r="C33" s="114" t="s">
        <v>155</v>
      </c>
      <c r="D33" s="84"/>
      <c r="E33" s="85"/>
      <c r="F33" s="115">
        <v>8</v>
      </c>
      <c r="G33" s="138">
        <v>23.98</v>
      </c>
      <c r="H33" s="88">
        <f t="shared" si="1"/>
        <v>17.38</v>
      </c>
      <c r="I33" s="89">
        <f t="shared" si="2"/>
        <v>191.84</v>
      </c>
      <c r="J33" s="107"/>
      <c r="K33" s="91">
        <f t="shared" si="0"/>
        <v>8</v>
      </c>
      <c r="L33" s="88">
        <f t="shared" si="3"/>
        <v>11.99</v>
      </c>
      <c r="M33" s="88">
        <f t="shared" si="4"/>
        <v>95.92</v>
      </c>
      <c r="N33" s="116"/>
      <c r="O33" s="93"/>
      <c r="P33" s="117"/>
      <c r="Q33" s="94"/>
      <c r="R33" s="95">
        <f t="shared" si="9"/>
        <v>0</v>
      </c>
      <c r="S33" s="95">
        <f t="shared" si="5"/>
        <v>11.99</v>
      </c>
      <c r="T33" s="95">
        <f t="shared" si="6"/>
        <v>95.92</v>
      </c>
      <c r="U33" s="96">
        <f t="shared" si="7"/>
        <v>0</v>
      </c>
      <c r="V33" s="96">
        <f t="shared" si="8"/>
        <v>1</v>
      </c>
      <c r="W33" s="97"/>
      <c r="X33" s="98"/>
      <c r="Y33" s="4"/>
      <c r="Z33" s="4"/>
      <c r="AA33" s="4"/>
      <c r="AB33" s="4"/>
    </row>
    <row r="34" spans="1:28">
      <c r="A34" s="1"/>
      <c r="B34" s="101" t="s">
        <v>157</v>
      </c>
      <c r="C34" s="13" t="s">
        <v>107</v>
      </c>
      <c r="D34" s="84"/>
      <c r="E34" s="102"/>
      <c r="F34" s="103">
        <v>4</v>
      </c>
      <c r="G34" s="137">
        <v>3.47</v>
      </c>
      <c r="H34" s="105">
        <f t="shared" si="1"/>
        <v>2.5099999999999998</v>
      </c>
      <c r="I34" s="106">
        <f t="shared" si="2"/>
        <v>13.88</v>
      </c>
      <c r="J34" s="107"/>
      <c r="K34" s="108">
        <f t="shared" si="0"/>
        <v>4</v>
      </c>
      <c r="L34" s="105">
        <f t="shared" si="3"/>
        <v>1.74</v>
      </c>
      <c r="M34" s="105">
        <f t="shared" si="4"/>
        <v>6.96</v>
      </c>
      <c r="N34" s="109"/>
      <c r="O34" s="93"/>
      <c r="P34" s="101"/>
      <c r="Q34" s="104"/>
      <c r="R34" s="110">
        <f t="shared" si="9"/>
        <v>0</v>
      </c>
      <c r="S34" s="111">
        <f t="shared" si="5"/>
        <v>1.73</v>
      </c>
      <c r="T34" s="111">
        <f t="shared" si="6"/>
        <v>6.92</v>
      </c>
      <c r="U34" s="112">
        <f t="shared" si="7"/>
        <v>0</v>
      </c>
      <c r="V34" s="112">
        <f t="shared" si="8"/>
        <v>1</v>
      </c>
      <c r="W34" s="113"/>
      <c r="X34" s="98"/>
      <c r="Y34" s="4"/>
      <c r="Z34" s="4"/>
      <c r="AA34" s="4"/>
      <c r="AB34" s="4"/>
    </row>
    <row r="35" spans="1:28">
      <c r="A35" s="1"/>
      <c r="B35" s="82" t="s">
        <v>158</v>
      </c>
      <c r="C35" s="114" t="s">
        <v>107</v>
      </c>
      <c r="D35" s="84"/>
      <c r="E35" s="85"/>
      <c r="F35" s="115">
        <v>8</v>
      </c>
      <c r="G35" s="138">
        <v>7.49</v>
      </c>
      <c r="H35" s="88">
        <f t="shared" si="1"/>
        <v>5.43</v>
      </c>
      <c r="I35" s="89">
        <f t="shared" si="2"/>
        <v>59.92</v>
      </c>
      <c r="J35" s="107"/>
      <c r="K35" s="91">
        <f t="shared" si="0"/>
        <v>8</v>
      </c>
      <c r="L35" s="88">
        <f t="shared" si="3"/>
        <v>3.75</v>
      </c>
      <c r="M35" s="88">
        <f t="shared" si="4"/>
        <v>30</v>
      </c>
      <c r="N35" s="116"/>
      <c r="O35" s="93"/>
      <c r="P35" s="117"/>
      <c r="Q35" s="94"/>
      <c r="R35" s="95">
        <f t="shared" si="9"/>
        <v>0</v>
      </c>
      <c r="S35" s="95">
        <f t="shared" si="5"/>
        <v>3.74</v>
      </c>
      <c r="T35" s="95">
        <f t="shared" si="6"/>
        <v>29.92</v>
      </c>
      <c r="U35" s="96">
        <f t="shared" si="7"/>
        <v>0</v>
      </c>
      <c r="V35" s="96">
        <f t="shared" si="8"/>
        <v>1</v>
      </c>
      <c r="W35" s="97"/>
      <c r="X35" s="98"/>
      <c r="Y35" s="4"/>
      <c r="Z35" s="4"/>
      <c r="AA35" s="4"/>
      <c r="AB35" s="4"/>
    </row>
    <row r="36" spans="1:28">
      <c r="A36" s="1"/>
      <c r="B36" s="101"/>
      <c r="C36" s="13"/>
      <c r="D36" s="84"/>
      <c r="E36" s="102"/>
      <c r="F36" s="103"/>
      <c r="G36" s="104"/>
      <c r="H36" s="105">
        <f t="shared" si="1"/>
        <v>0</v>
      </c>
      <c r="I36" s="106">
        <f t="shared" si="2"/>
        <v>0</v>
      </c>
      <c r="J36" s="107"/>
      <c r="K36" s="108">
        <f t="shared" si="0"/>
        <v>0</v>
      </c>
      <c r="L36" s="105">
        <f t="shared" si="3"/>
        <v>0</v>
      </c>
      <c r="M36" s="105">
        <f t="shared" si="4"/>
        <v>0</v>
      </c>
      <c r="N36" s="109"/>
      <c r="O36" s="93"/>
      <c r="P36" s="101"/>
      <c r="Q36" s="104"/>
      <c r="R36" s="110">
        <f t="shared" si="9"/>
        <v>0</v>
      </c>
      <c r="S36" s="111">
        <f t="shared" si="5"/>
        <v>0</v>
      </c>
      <c r="T36" s="111">
        <f t="shared" si="6"/>
        <v>0</v>
      </c>
      <c r="U36" s="112">
        <f t="shared" si="7"/>
        <v>0</v>
      </c>
      <c r="V36" s="112">
        <f t="shared" si="8"/>
        <v>0</v>
      </c>
      <c r="W36" s="113"/>
      <c r="X36" s="98"/>
      <c r="Y36" s="4"/>
      <c r="Z36" s="4"/>
      <c r="AA36" s="4"/>
      <c r="AB36" s="4"/>
    </row>
    <row r="37" spans="1:28">
      <c r="A37" s="1"/>
      <c r="B37" s="82"/>
      <c r="C37" s="114"/>
      <c r="D37" s="84"/>
      <c r="E37" s="85"/>
      <c r="F37" s="115"/>
      <c r="G37" s="94"/>
      <c r="H37" s="88">
        <f t="shared" si="1"/>
        <v>0</v>
      </c>
      <c r="I37" s="89">
        <f t="shared" si="2"/>
        <v>0</v>
      </c>
      <c r="J37" s="107"/>
      <c r="K37" s="91">
        <f t="shared" si="0"/>
        <v>0</v>
      </c>
      <c r="L37" s="88">
        <f t="shared" si="3"/>
        <v>0</v>
      </c>
      <c r="M37" s="88">
        <f t="shared" si="4"/>
        <v>0</v>
      </c>
      <c r="N37" s="116"/>
      <c r="O37" s="93"/>
      <c r="P37" s="117"/>
      <c r="Q37" s="94"/>
      <c r="R37" s="95">
        <f t="shared" si="9"/>
        <v>0</v>
      </c>
      <c r="S37" s="95">
        <f t="shared" si="5"/>
        <v>0</v>
      </c>
      <c r="T37" s="95">
        <f t="shared" si="6"/>
        <v>0</v>
      </c>
      <c r="U37" s="96">
        <f t="shared" si="7"/>
        <v>0</v>
      </c>
      <c r="V37" s="96">
        <f t="shared" si="8"/>
        <v>0</v>
      </c>
      <c r="W37" s="97"/>
      <c r="X37" s="98"/>
      <c r="Y37" s="4"/>
      <c r="Z37" s="4"/>
      <c r="AA37" s="4"/>
      <c r="AB37" s="4"/>
    </row>
    <row r="38" spans="1:28">
      <c r="A38" s="1"/>
      <c r="B38" s="101"/>
      <c r="C38" s="13"/>
      <c r="D38" s="84"/>
      <c r="E38" s="102"/>
      <c r="F38" s="103"/>
      <c r="G38" s="104"/>
      <c r="H38" s="105">
        <f t="shared" si="1"/>
        <v>0</v>
      </c>
      <c r="I38" s="106">
        <f t="shared" si="2"/>
        <v>0</v>
      </c>
      <c r="J38" s="107"/>
      <c r="K38" s="108">
        <f t="shared" si="0"/>
        <v>0</v>
      </c>
      <c r="L38" s="105">
        <f t="shared" si="3"/>
        <v>0</v>
      </c>
      <c r="M38" s="105">
        <f t="shared" si="4"/>
        <v>0</v>
      </c>
      <c r="N38" s="109"/>
      <c r="O38" s="93"/>
      <c r="P38" s="101"/>
      <c r="Q38" s="104"/>
      <c r="R38" s="110">
        <f t="shared" si="9"/>
        <v>0</v>
      </c>
      <c r="S38" s="111">
        <f t="shared" si="5"/>
        <v>0</v>
      </c>
      <c r="T38" s="111">
        <f t="shared" si="6"/>
        <v>0</v>
      </c>
      <c r="U38" s="112">
        <f t="shared" si="7"/>
        <v>0</v>
      </c>
      <c r="V38" s="112">
        <f t="shared" si="8"/>
        <v>0</v>
      </c>
      <c r="W38" s="113"/>
      <c r="X38" s="98"/>
      <c r="Y38" s="4"/>
      <c r="Z38" s="4"/>
      <c r="AA38" s="4"/>
      <c r="AB38" s="4"/>
    </row>
    <row r="39" spans="1:28">
      <c r="A39" s="1"/>
      <c r="B39" s="82"/>
      <c r="C39" s="114"/>
      <c r="D39" s="84"/>
      <c r="E39" s="85"/>
      <c r="F39" s="115"/>
      <c r="G39" s="94"/>
      <c r="H39" s="88">
        <f t="shared" si="1"/>
        <v>0</v>
      </c>
      <c r="I39" s="89">
        <f t="shared" si="2"/>
        <v>0</v>
      </c>
      <c r="J39" s="107"/>
      <c r="K39" s="91">
        <f t="shared" si="0"/>
        <v>0</v>
      </c>
      <c r="L39" s="88">
        <f t="shared" si="3"/>
        <v>0</v>
      </c>
      <c r="M39" s="88">
        <f t="shared" si="4"/>
        <v>0</v>
      </c>
      <c r="N39" s="116"/>
      <c r="O39" s="93"/>
      <c r="P39" s="117"/>
      <c r="Q39" s="94"/>
      <c r="R39" s="95">
        <f t="shared" si="9"/>
        <v>0</v>
      </c>
      <c r="S39" s="95">
        <f t="shared" si="5"/>
        <v>0</v>
      </c>
      <c r="T39" s="95">
        <f t="shared" si="6"/>
        <v>0</v>
      </c>
      <c r="U39" s="96">
        <f t="shared" si="7"/>
        <v>0</v>
      </c>
      <c r="V39" s="96">
        <f t="shared" si="8"/>
        <v>0</v>
      </c>
      <c r="W39" s="113"/>
      <c r="X39" s="98"/>
      <c r="Y39" s="4"/>
      <c r="Z39" s="4"/>
      <c r="AA39" s="4"/>
      <c r="AB39" s="4"/>
    </row>
    <row r="40" spans="1:28">
      <c r="A40" s="1"/>
      <c r="B40" s="101"/>
      <c r="C40" s="13"/>
      <c r="D40" s="84"/>
      <c r="E40" s="102"/>
      <c r="F40" s="103"/>
      <c r="G40" s="104"/>
      <c r="H40" s="105">
        <f t="shared" si="1"/>
        <v>0</v>
      </c>
      <c r="I40" s="106">
        <f t="shared" si="2"/>
        <v>0</v>
      </c>
      <c r="J40" s="107"/>
      <c r="K40" s="108">
        <f t="shared" si="0"/>
        <v>0</v>
      </c>
      <c r="L40" s="105">
        <f t="shared" si="3"/>
        <v>0</v>
      </c>
      <c r="M40" s="105">
        <f t="shared" si="4"/>
        <v>0</v>
      </c>
      <c r="N40" s="109"/>
      <c r="O40" s="93"/>
      <c r="P40" s="101"/>
      <c r="Q40" s="104"/>
      <c r="R40" s="110">
        <f t="shared" si="9"/>
        <v>0</v>
      </c>
      <c r="S40" s="111">
        <f t="shared" si="5"/>
        <v>0</v>
      </c>
      <c r="T40" s="111">
        <f t="shared" si="6"/>
        <v>0</v>
      </c>
      <c r="U40" s="112">
        <f t="shared" si="7"/>
        <v>0</v>
      </c>
      <c r="V40" s="112">
        <f t="shared" si="8"/>
        <v>0</v>
      </c>
      <c r="W40" s="113"/>
      <c r="X40" s="98"/>
      <c r="Y40" s="4"/>
      <c r="Z40" s="4"/>
      <c r="AA40" s="4"/>
      <c r="AB40" s="4"/>
    </row>
    <row r="41" spans="1:28">
      <c r="A41" s="1"/>
      <c r="B41" s="82"/>
      <c r="C41" s="114"/>
      <c r="D41" s="84"/>
      <c r="E41" s="85"/>
      <c r="F41" s="115"/>
      <c r="G41" s="94"/>
      <c r="H41" s="88">
        <f t="shared" si="1"/>
        <v>0</v>
      </c>
      <c r="I41" s="89">
        <f t="shared" si="2"/>
        <v>0</v>
      </c>
      <c r="J41" s="107"/>
      <c r="K41" s="91">
        <f t="shared" si="0"/>
        <v>0</v>
      </c>
      <c r="L41" s="88">
        <f t="shared" si="3"/>
        <v>0</v>
      </c>
      <c r="M41" s="88">
        <f t="shared" si="4"/>
        <v>0</v>
      </c>
      <c r="N41" s="116"/>
      <c r="O41" s="93"/>
      <c r="P41" s="117"/>
      <c r="Q41" s="94"/>
      <c r="R41" s="95">
        <f t="shared" si="9"/>
        <v>0</v>
      </c>
      <c r="S41" s="95">
        <f t="shared" si="5"/>
        <v>0</v>
      </c>
      <c r="T41" s="95">
        <f t="shared" si="6"/>
        <v>0</v>
      </c>
      <c r="U41" s="96">
        <f t="shared" si="7"/>
        <v>0</v>
      </c>
      <c r="V41" s="96">
        <f t="shared" si="8"/>
        <v>0</v>
      </c>
      <c r="W41" s="113"/>
      <c r="X41" s="98"/>
      <c r="Y41" s="4"/>
      <c r="Z41" s="4"/>
      <c r="AA41" s="4"/>
      <c r="AB41" s="4"/>
    </row>
    <row r="42" spans="1:28">
      <c r="A42" s="1"/>
      <c r="B42" s="101"/>
      <c r="C42" s="13"/>
      <c r="D42" s="84"/>
      <c r="E42" s="102"/>
      <c r="F42" s="103"/>
      <c r="G42" s="104"/>
      <c r="H42" s="105">
        <f t="shared" si="1"/>
        <v>0</v>
      </c>
      <c r="I42" s="106">
        <f t="shared" si="2"/>
        <v>0</v>
      </c>
      <c r="J42" s="107"/>
      <c r="K42" s="108">
        <f t="shared" si="0"/>
        <v>0</v>
      </c>
      <c r="L42" s="105">
        <f t="shared" si="3"/>
        <v>0</v>
      </c>
      <c r="M42" s="105">
        <f t="shared" si="4"/>
        <v>0</v>
      </c>
      <c r="N42" s="109"/>
      <c r="O42" s="93"/>
      <c r="P42" s="101"/>
      <c r="Q42" s="104"/>
      <c r="R42" s="110">
        <f t="shared" si="9"/>
        <v>0</v>
      </c>
      <c r="S42" s="111">
        <f t="shared" si="5"/>
        <v>0</v>
      </c>
      <c r="T42" s="111">
        <f t="shared" si="6"/>
        <v>0</v>
      </c>
      <c r="U42" s="112">
        <f t="shared" si="7"/>
        <v>0</v>
      </c>
      <c r="V42" s="112">
        <f t="shared" si="8"/>
        <v>0</v>
      </c>
      <c r="W42" s="113"/>
      <c r="X42" s="98"/>
      <c r="Y42" s="4"/>
      <c r="Z42" s="4"/>
      <c r="AA42" s="4"/>
      <c r="AB42" s="4"/>
    </row>
    <row r="43" spans="1:28">
      <c r="A43" s="1"/>
      <c r="B43" s="82"/>
      <c r="C43" s="114"/>
      <c r="D43" s="84"/>
      <c r="E43" s="85"/>
      <c r="F43" s="115"/>
      <c r="G43" s="94"/>
      <c r="H43" s="88">
        <f t="shared" si="1"/>
        <v>0</v>
      </c>
      <c r="I43" s="89">
        <f t="shared" si="2"/>
        <v>0</v>
      </c>
      <c r="J43" s="107"/>
      <c r="K43" s="91">
        <f t="shared" si="0"/>
        <v>0</v>
      </c>
      <c r="L43" s="88">
        <f t="shared" si="3"/>
        <v>0</v>
      </c>
      <c r="M43" s="88">
        <f t="shared" si="4"/>
        <v>0</v>
      </c>
      <c r="N43" s="116"/>
      <c r="O43" s="93"/>
      <c r="P43" s="117"/>
      <c r="Q43" s="94"/>
      <c r="R43" s="95">
        <f t="shared" si="9"/>
        <v>0</v>
      </c>
      <c r="S43" s="95">
        <f t="shared" si="5"/>
        <v>0</v>
      </c>
      <c r="T43" s="95">
        <f t="shared" si="6"/>
        <v>0</v>
      </c>
      <c r="U43" s="96">
        <f t="shared" si="7"/>
        <v>0</v>
      </c>
      <c r="V43" s="96">
        <f t="shared" si="8"/>
        <v>0</v>
      </c>
      <c r="W43" s="113"/>
      <c r="X43" s="98"/>
      <c r="Y43" s="4"/>
      <c r="Z43" s="4"/>
      <c r="AA43" s="4"/>
      <c r="AB43" s="4"/>
    </row>
    <row r="44" spans="1:28">
      <c r="A44" s="1"/>
      <c r="B44" s="101"/>
      <c r="C44" s="13"/>
      <c r="D44" s="84"/>
      <c r="E44" s="102"/>
      <c r="F44" s="103"/>
      <c r="G44" s="104"/>
      <c r="H44" s="105">
        <f t="shared" si="1"/>
        <v>0</v>
      </c>
      <c r="I44" s="106">
        <f t="shared" si="2"/>
        <v>0</v>
      </c>
      <c r="J44" s="107"/>
      <c r="K44" s="108">
        <f t="shared" si="0"/>
        <v>0</v>
      </c>
      <c r="L44" s="105">
        <f t="shared" si="3"/>
        <v>0</v>
      </c>
      <c r="M44" s="105">
        <f t="shared" si="4"/>
        <v>0</v>
      </c>
      <c r="N44" s="109"/>
      <c r="O44" s="93"/>
      <c r="P44" s="101"/>
      <c r="Q44" s="104"/>
      <c r="R44" s="110">
        <f t="shared" si="9"/>
        <v>0</v>
      </c>
      <c r="S44" s="111">
        <f t="shared" si="5"/>
        <v>0</v>
      </c>
      <c r="T44" s="111">
        <f t="shared" si="6"/>
        <v>0</v>
      </c>
      <c r="U44" s="112">
        <f t="shared" si="7"/>
        <v>0</v>
      </c>
      <c r="V44" s="112">
        <f t="shared" si="8"/>
        <v>0</v>
      </c>
      <c r="W44" s="113"/>
      <c r="X44" s="98"/>
      <c r="Y44" s="4"/>
      <c r="Z44" s="4"/>
      <c r="AA44" s="4"/>
      <c r="AB44" s="4"/>
    </row>
    <row r="45" spans="1:28">
      <c r="A45" s="1"/>
      <c r="B45" s="82"/>
      <c r="C45" s="114"/>
      <c r="D45" s="84"/>
      <c r="E45" s="85"/>
      <c r="F45" s="115"/>
      <c r="G45" s="94"/>
      <c r="H45" s="88">
        <f t="shared" si="1"/>
        <v>0</v>
      </c>
      <c r="I45" s="89">
        <f t="shared" si="2"/>
        <v>0</v>
      </c>
      <c r="J45" s="107"/>
      <c r="K45" s="91">
        <f t="shared" si="0"/>
        <v>0</v>
      </c>
      <c r="L45" s="88">
        <f t="shared" si="3"/>
        <v>0</v>
      </c>
      <c r="M45" s="88">
        <f t="shared" si="4"/>
        <v>0</v>
      </c>
      <c r="N45" s="116"/>
      <c r="O45" s="93"/>
      <c r="P45" s="117"/>
      <c r="Q45" s="94"/>
      <c r="R45" s="95">
        <f t="shared" si="9"/>
        <v>0</v>
      </c>
      <c r="S45" s="95">
        <f t="shared" si="5"/>
        <v>0</v>
      </c>
      <c r="T45" s="95">
        <f t="shared" si="6"/>
        <v>0</v>
      </c>
      <c r="U45" s="96">
        <f t="shared" si="7"/>
        <v>0</v>
      </c>
      <c r="V45" s="96">
        <f t="shared" si="8"/>
        <v>0</v>
      </c>
      <c r="W45" s="113"/>
      <c r="X45" s="98"/>
      <c r="Y45" s="4"/>
      <c r="Z45" s="4"/>
      <c r="AA45" s="4"/>
      <c r="AB45" s="4"/>
    </row>
    <row r="46" spans="1:28">
      <c r="A46" s="1"/>
      <c r="B46" s="101"/>
      <c r="C46" s="13"/>
      <c r="D46" s="84"/>
      <c r="E46" s="102"/>
      <c r="F46" s="103"/>
      <c r="G46" s="104"/>
      <c r="H46" s="105">
        <f t="shared" si="1"/>
        <v>0</v>
      </c>
      <c r="I46" s="106">
        <f t="shared" si="2"/>
        <v>0</v>
      </c>
      <c r="J46" s="107"/>
      <c r="K46" s="108">
        <f t="shared" si="0"/>
        <v>0</v>
      </c>
      <c r="L46" s="105">
        <f t="shared" si="3"/>
        <v>0</v>
      </c>
      <c r="M46" s="105">
        <f t="shared" si="4"/>
        <v>0</v>
      </c>
      <c r="N46" s="109"/>
      <c r="O46" s="93"/>
      <c r="P46" s="101"/>
      <c r="Q46" s="104"/>
      <c r="R46" s="110">
        <f t="shared" si="9"/>
        <v>0</v>
      </c>
      <c r="S46" s="111">
        <f t="shared" si="5"/>
        <v>0</v>
      </c>
      <c r="T46" s="111">
        <f t="shared" si="6"/>
        <v>0</v>
      </c>
      <c r="U46" s="112">
        <f t="shared" si="7"/>
        <v>0</v>
      </c>
      <c r="V46" s="112">
        <f t="shared" si="8"/>
        <v>0</v>
      </c>
      <c r="W46" s="113"/>
      <c r="X46" s="98"/>
      <c r="Y46" s="4"/>
      <c r="Z46" s="4"/>
      <c r="AA46" s="4"/>
      <c r="AB46" s="4"/>
    </row>
    <row r="47" spans="1:28">
      <c r="A47" s="1"/>
      <c r="B47" s="82"/>
      <c r="C47" s="114"/>
      <c r="D47" s="84"/>
      <c r="E47" s="85"/>
      <c r="F47" s="115"/>
      <c r="G47" s="94"/>
      <c r="H47" s="88">
        <f t="shared" si="1"/>
        <v>0</v>
      </c>
      <c r="I47" s="89">
        <f t="shared" si="2"/>
        <v>0</v>
      </c>
      <c r="J47" s="107"/>
      <c r="K47" s="91">
        <f t="shared" si="0"/>
        <v>0</v>
      </c>
      <c r="L47" s="88">
        <f t="shared" si="3"/>
        <v>0</v>
      </c>
      <c r="M47" s="88">
        <f t="shared" si="4"/>
        <v>0</v>
      </c>
      <c r="N47" s="116"/>
      <c r="O47" s="93"/>
      <c r="P47" s="117"/>
      <c r="Q47" s="94"/>
      <c r="R47" s="95">
        <f t="shared" si="9"/>
        <v>0</v>
      </c>
      <c r="S47" s="95">
        <f t="shared" si="5"/>
        <v>0</v>
      </c>
      <c r="T47" s="95">
        <f t="shared" si="6"/>
        <v>0</v>
      </c>
      <c r="U47" s="96">
        <f t="shared" si="7"/>
        <v>0</v>
      </c>
      <c r="V47" s="96">
        <f t="shared" si="8"/>
        <v>0</v>
      </c>
      <c r="W47" s="113"/>
      <c r="X47" s="98"/>
      <c r="Y47" s="4"/>
      <c r="Z47" s="4"/>
      <c r="AA47" s="4"/>
      <c r="AB47" s="4"/>
    </row>
    <row r="48" spans="1:28">
      <c r="A48" s="1"/>
      <c r="B48" s="101"/>
      <c r="C48" s="13"/>
      <c r="D48" s="84"/>
      <c r="E48" s="102"/>
      <c r="F48" s="103"/>
      <c r="G48" s="104"/>
      <c r="H48" s="105">
        <f t="shared" si="1"/>
        <v>0</v>
      </c>
      <c r="I48" s="106">
        <f t="shared" si="2"/>
        <v>0</v>
      </c>
      <c r="J48" s="107"/>
      <c r="K48" s="108">
        <f t="shared" si="0"/>
        <v>0</v>
      </c>
      <c r="L48" s="105">
        <f t="shared" si="3"/>
        <v>0</v>
      </c>
      <c r="M48" s="105">
        <f t="shared" si="4"/>
        <v>0</v>
      </c>
      <c r="N48" s="109"/>
      <c r="O48" s="93"/>
      <c r="P48" s="101"/>
      <c r="Q48" s="104"/>
      <c r="R48" s="110">
        <f t="shared" si="9"/>
        <v>0</v>
      </c>
      <c r="S48" s="111">
        <f t="shared" si="5"/>
        <v>0</v>
      </c>
      <c r="T48" s="111">
        <f t="shared" si="6"/>
        <v>0</v>
      </c>
      <c r="U48" s="112">
        <f t="shared" si="7"/>
        <v>0</v>
      </c>
      <c r="V48" s="112">
        <f t="shared" si="8"/>
        <v>0</v>
      </c>
      <c r="W48" s="113"/>
      <c r="X48" s="98"/>
      <c r="Y48" s="4"/>
      <c r="Z48" s="4"/>
      <c r="AA48" s="4"/>
      <c r="AB48" s="4"/>
    </row>
    <row r="49" spans="1:28">
      <c r="A49" s="1"/>
      <c r="B49" s="82"/>
      <c r="C49" s="114"/>
      <c r="D49" s="84"/>
      <c r="E49" s="85"/>
      <c r="F49" s="115"/>
      <c r="G49" s="94"/>
      <c r="H49" s="88">
        <f t="shared" si="1"/>
        <v>0</v>
      </c>
      <c r="I49" s="89">
        <f t="shared" si="2"/>
        <v>0</v>
      </c>
      <c r="J49" s="107"/>
      <c r="K49" s="91">
        <f t="shared" si="0"/>
        <v>0</v>
      </c>
      <c r="L49" s="88">
        <f t="shared" si="3"/>
        <v>0</v>
      </c>
      <c r="M49" s="88">
        <f t="shared" si="4"/>
        <v>0</v>
      </c>
      <c r="N49" s="116"/>
      <c r="O49" s="93"/>
      <c r="P49" s="117"/>
      <c r="Q49" s="94"/>
      <c r="R49" s="95">
        <f t="shared" si="9"/>
        <v>0</v>
      </c>
      <c r="S49" s="95">
        <f t="shared" si="5"/>
        <v>0</v>
      </c>
      <c r="T49" s="95">
        <f t="shared" si="6"/>
        <v>0</v>
      </c>
      <c r="U49" s="96">
        <f t="shared" si="7"/>
        <v>0</v>
      </c>
      <c r="V49" s="96">
        <f t="shared" si="8"/>
        <v>0</v>
      </c>
      <c r="W49" s="113"/>
      <c r="X49" s="98"/>
      <c r="Y49" s="4"/>
      <c r="Z49" s="4"/>
      <c r="AA49" s="4"/>
      <c r="AB49" s="4"/>
    </row>
    <row r="50" spans="1:28" ht="15.75">
      <c r="A50" s="119"/>
      <c r="B50" s="120"/>
      <c r="C50" s="120"/>
      <c r="D50" s="121"/>
      <c r="E50" s="122" t="s">
        <v>116</v>
      </c>
      <c r="F50" s="123">
        <f>SUM(F19:F49)</f>
        <v>350</v>
      </c>
      <c r="G50" s="124">
        <f>SUM(G19:G49)</f>
        <v>29282.070000000003</v>
      </c>
      <c r="H50" s="125">
        <f>SUM(H19:H49)</f>
        <v>21218.89</v>
      </c>
      <c r="I50" s="126">
        <f>SUM(I19:I49)</f>
        <v>83556.66</v>
      </c>
      <c r="J50" s="127"/>
      <c r="K50" s="128">
        <f>SUM(K19:K49)</f>
        <v>350</v>
      </c>
      <c r="L50" s="125">
        <f>SUM(L19:L49)</f>
        <v>15717.750000000002</v>
      </c>
      <c r="M50" s="126">
        <f>SUM(M19:M49)</f>
        <v>43932.579999999994</v>
      </c>
      <c r="N50" s="126"/>
      <c r="O50" s="129"/>
      <c r="P50" s="130"/>
      <c r="Q50" s="125">
        <f>SUM(Q19:Q49)</f>
        <v>10588.84</v>
      </c>
      <c r="R50" s="125">
        <f>SUM(R19:R49)</f>
        <v>49352.959999999992</v>
      </c>
      <c r="S50" s="126">
        <f>SUM(S19:S49)</f>
        <v>13564.32</v>
      </c>
      <c r="T50" s="126">
        <f>SUM(T19:T49)</f>
        <v>39624.079999999987</v>
      </c>
      <c r="U50" s="131"/>
      <c r="V50" s="131"/>
      <c r="W50" s="132"/>
      <c r="X50" s="133"/>
    </row>
    <row r="52" spans="1:28" ht="15" customHeight="1">
      <c r="U52" s="135"/>
    </row>
  </sheetData>
  <mergeCells count="89">
    <mergeCell ref="R18:V18"/>
    <mergeCell ref="N16:N18"/>
    <mergeCell ref="P16:V16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P12:V14"/>
    <mergeCell ref="G14:H14"/>
    <mergeCell ref="G15:I15"/>
    <mergeCell ref="K15:L16"/>
    <mergeCell ref="M15:M16"/>
    <mergeCell ref="G16:I16"/>
    <mergeCell ref="S9:S11"/>
    <mergeCell ref="T9:T11"/>
    <mergeCell ref="U9:U11"/>
    <mergeCell ref="V9:V11"/>
    <mergeCell ref="W9:W11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D10:F10"/>
    <mergeCell ref="G10:H10"/>
    <mergeCell ref="M10:N10"/>
    <mergeCell ref="P10:R10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U4:V4"/>
    <mergeCell ref="D5:F5"/>
    <mergeCell ref="G5:H5"/>
    <mergeCell ref="I5:K5"/>
    <mergeCell ref="M5:N5"/>
    <mergeCell ref="P5:R5"/>
    <mergeCell ref="S5:T5"/>
    <mergeCell ref="U5:V5"/>
    <mergeCell ref="D4:F4"/>
    <mergeCell ref="G4:H4"/>
    <mergeCell ref="I4:K4"/>
    <mergeCell ref="M4:N4"/>
    <mergeCell ref="P4:R4"/>
    <mergeCell ref="S4:T4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S1:W1"/>
    <mergeCell ref="B1:C1"/>
    <mergeCell ref="D1:H1"/>
    <mergeCell ref="I1:L1"/>
    <mergeCell ref="M1:O1"/>
    <mergeCell ref="P1:R1"/>
  </mergeCells>
  <conditionalFormatting sqref="U9:U11">
    <cfRule type="expression" dxfId="11" priority="3" stopIfTrue="1">
      <formula>$U$9&gt;100%</formula>
    </cfRule>
    <cfRule type="expression" dxfId="10" priority="4">
      <formula>$U$9&lt;50%</formula>
    </cfRule>
  </conditionalFormatting>
  <conditionalFormatting sqref="V9:V11">
    <cfRule type="expression" dxfId="9" priority="1">
      <formula>$V$9&lt;50%</formula>
    </cfRule>
    <cfRule type="expression" dxfId="8" priority="2">
      <formula>$V$9&gt;50%</formula>
    </cfRule>
  </conditionalFormatting>
  <dataValidations count="4">
    <dataValidation type="list" allowBlank="1" showInputMessage="1" showErrorMessage="1" sqref="G18 Q15 Q18 L18" xr:uid="{1129EFEC-7F47-45ED-958B-F1B6689C649B}">
      <formula1>$Y$12:$Y$13</formula1>
    </dataValidation>
    <dataValidation type="list" allowBlank="1" showInputMessage="1" showErrorMessage="1" sqref="I14" xr:uid="{9F28029D-478B-49EC-8C9F-0C8F35D45D90}">
      <formula1>$Y$14:$Y$15</formula1>
    </dataValidation>
    <dataValidation type="list" allowBlank="1" showInputMessage="1" showErrorMessage="1" sqref="J14" xr:uid="{FAD7BFCB-D056-457D-8905-5C46D4DBA289}">
      <formula1>$L$9:$L$9</formula1>
    </dataValidation>
    <dataValidation type="list" showInputMessage="1" showErrorMessage="1" sqref="E19:E49" xr:uid="{590ACA16-5B34-46C4-A253-6DDF3849A831}">
      <formula1>$Z$19:$Z$30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7322-B172-4670-87AE-294AA0F1FA2B}">
  <dimension ref="A1:AB52"/>
  <sheetViews>
    <sheetView zoomScale="70" zoomScaleNormal="70" workbookViewId="0">
      <selection activeCell="B10" sqref="B10:R1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4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142" t="s">
        <v>0</v>
      </c>
      <c r="C1" s="139"/>
      <c r="D1" s="143" t="s">
        <v>1</v>
      </c>
      <c r="E1" s="140"/>
      <c r="F1" s="140"/>
      <c r="G1" s="140"/>
      <c r="H1" s="141"/>
      <c r="I1" s="139" t="s">
        <v>2</v>
      </c>
      <c r="J1" s="140"/>
      <c r="K1" s="140"/>
      <c r="L1" s="141"/>
      <c r="M1" s="144" t="s">
        <v>3</v>
      </c>
      <c r="N1" s="145"/>
      <c r="O1" s="145"/>
      <c r="P1" s="140" t="str">
        <f>L18</f>
        <v>CAD $</v>
      </c>
      <c r="Q1" s="140"/>
      <c r="R1" s="141"/>
      <c r="S1" s="139" t="s">
        <v>4</v>
      </c>
      <c r="T1" s="140"/>
      <c r="U1" s="140"/>
      <c r="V1" s="140"/>
      <c r="W1" s="14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161" t="s">
        <v>6</v>
      </c>
      <c r="E2" s="162"/>
      <c r="F2" s="163"/>
      <c r="G2" s="164"/>
      <c r="H2" s="165"/>
      <c r="I2" s="161" t="s">
        <v>7</v>
      </c>
      <c r="J2" s="162"/>
      <c r="K2" s="163"/>
      <c r="L2" s="8"/>
      <c r="M2" s="166" t="s">
        <v>8</v>
      </c>
      <c r="N2" s="167"/>
      <c r="O2" s="9"/>
      <c r="P2" s="168">
        <f>I50</f>
        <v>112587.92</v>
      </c>
      <c r="Q2" s="168"/>
      <c r="R2" s="169"/>
      <c r="S2" s="170" t="s">
        <v>9</v>
      </c>
      <c r="T2" s="171"/>
      <c r="U2" s="146"/>
      <c r="V2" s="147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148" t="s">
        <v>11</v>
      </c>
      <c r="E3" s="149"/>
      <c r="F3" s="150"/>
      <c r="G3" s="151"/>
      <c r="H3" s="152"/>
      <c r="I3" s="148" t="s">
        <v>12</v>
      </c>
      <c r="J3" s="149"/>
      <c r="K3" s="150"/>
      <c r="L3" s="14"/>
      <c r="M3" s="153" t="s">
        <v>13</v>
      </c>
      <c r="N3" s="154"/>
      <c r="O3" s="9"/>
      <c r="P3" s="155">
        <f>M50</f>
        <v>59906.039999999994</v>
      </c>
      <c r="Q3" s="155"/>
      <c r="R3" s="156"/>
      <c r="S3" s="157" t="s">
        <v>14</v>
      </c>
      <c r="T3" s="158"/>
      <c r="U3" s="159"/>
      <c r="V3" s="160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148" t="s">
        <v>16</v>
      </c>
      <c r="E4" s="149"/>
      <c r="F4" s="150"/>
      <c r="G4" s="151" t="s">
        <v>159</v>
      </c>
      <c r="H4" s="152"/>
      <c r="I4" s="148" t="s">
        <v>17</v>
      </c>
      <c r="J4" s="149"/>
      <c r="K4" s="150"/>
      <c r="L4" s="14"/>
      <c r="M4" s="153" t="s">
        <v>18</v>
      </c>
      <c r="N4" s="154"/>
      <c r="O4" s="9"/>
      <c r="P4" s="155">
        <f>P2-P3</f>
        <v>52681.880000000005</v>
      </c>
      <c r="Q4" s="155"/>
      <c r="R4" s="156"/>
      <c r="S4" s="157" t="s">
        <v>19</v>
      </c>
      <c r="T4" s="158"/>
      <c r="U4" s="159"/>
      <c r="V4" s="160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148" t="s">
        <v>21</v>
      </c>
      <c r="E5" s="149"/>
      <c r="F5" s="150"/>
      <c r="G5" s="151" t="s">
        <v>161</v>
      </c>
      <c r="H5" s="152"/>
      <c r="I5" s="148" t="s">
        <v>22</v>
      </c>
      <c r="J5" s="149"/>
      <c r="K5" s="150"/>
      <c r="L5" s="14"/>
      <c r="M5" s="172" t="s">
        <v>23</v>
      </c>
      <c r="N5" s="173"/>
      <c r="O5" s="9"/>
      <c r="P5" s="174">
        <f>IFERROR((P2-P3)/P2,"")</f>
        <v>0.46791769490012786</v>
      </c>
      <c r="Q5" s="174"/>
      <c r="R5" s="175"/>
      <c r="S5" s="157" t="s">
        <v>24</v>
      </c>
      <c r="T5" s="158"/>
      <c r="U5" s="159"/>
      <c r="V5" s="160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148" t="s">
        <v>26</v>
      </c>
      <c r="E6" s="149"/>
      <c r="F6" s="150"/>
      <c r="G6" s="151"/>
      <c r="H6" s="152"/>
      <c r="I6" s="148" t="s">
        <v>27</v>
      </c>
      <c r="J6" s="149"/>
      <c r="K6" s="150"/>
      <c r="L6" s="14"/>
      <c r="M6" s="184" t="s">
        <v>28</v>
      </c>
      <c r="N6" s="185"/>
      <c r="O6" s="9"/>
      <c r="P6" s="186">
        <f>T50</f>
        <v>52681.87999999999</v>
      </c>
      <c r="Q6" s="186"/>
      <c r="R6" s="187"/>
      <c r="S6" s="157" t="s">
        <v>29</v>
      </c>
      <c r="T6" s="158"/>
      <c r="U6" s="159"/>
      <c r="V6" s="160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148" t="s">
        <v>31</v>
      </c>
      <c r="E7" s="149"/>
      <c r="F7" s="150"/>
      <c r="G7" s="151"/>
      <c r="H7" s="152"/>
      <c r="I7" s="148" t="s">
        <v>32</v>
      </c>
      <c r="J7" s="149"/>
      <c r="K7" s="150"/>
      <c r="L7" s="14"/>
      <c r="M7" s="176" t="s">
        <v>33</v>
      </c>
      <c r="N7" s="177"/>
      <c r="O7" s="9"/>
      <c r="P7" s="178">
        <f>R50</f>
        <v>39660.92000000002</v>
      </c>
      <c r="Q7" s="178"/>
      <c r="R7" s="179"/>
      <c r="S7" s="180" t="s">
        <v>34</v>
      </c>
      <c r="T7" s="181"/>
      <c r="U7" s="182"/>
      <c r="V7" s="183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148" t="s">
        <v>35</v>
      </c>
      <c r="E8" s="149"/>
      <c r="F8" s="150"/>
      <c r="G8" s="151"/>
      <c r="H8" s="152"/>
      <c r="I8" s="148" t="s">
        <v>36</v>
      </c>
      <c r="J8" s="149"/>
      <c r="K8" s="150"/>
      <c r="L8" s="14"/>
      <c r="M8" s="176" t="s">
        <v>37</v>
      </c>
      <c r="N8" s="177"/>
      <c r="O8" s="9"/>
      <c r="P8" s="178">
        <f>IF(P1=Q15,R15,IF(Q15="CAD $",R15*E16,IF(Q15="USD $",R15*F16,0)))</f>
        <v>3324.2095499999996</v>
      </c>
      <c r="Q8" s="178"/>
      <c r="R8" s="179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148" t="s">
        <v>42</v>
      </c>
      <c r="E9" s="149"/>
      <c r="F9" s="150"/>
      <c r="G9" s="151"/>
      <c r="H9" s="152"/>
      <c r="I9" s="31"/>
      <c r="J9" s="32"/>
      <c r="K9" s="32"/>
      <c r="L9" s="33"/>
      <c r="M9" s="176" t="s">
        <v>43</v>
      </c>
      <c r="N9" s="177"/>
      <c r="O9" s="9"/>
      <c r="P9" s="190">
        <f>V15</f>
        <v>991.52</v>
      </c>
      <c r="Q9" s="190"/>
      <c r="R9" s="191"/>
      <c r="S9" s="192">
        <f>P7+P8+P9</f>
        <v>43976.649550000016</v>
      </c>
      <c r="T9" s="192">
        <f>P3-S9</f>
        <v>15929.390449999977</v>
      </c>
      <c r="U9" s="194">
        <f>IFERROR(((P3-S9)/S9),0)</f>
        <v>0.36222383044185252</v>
      </c>
      <c r="V9" s="194">
        <f>IFERROR(T9/P3,0)</f>
        <v>0.26590625002086565</v>
      </c>
      <c r="W9" s="196"/>
      <c r="X9" s="30"/>
      <c r="Y9" s="4"/>
      <c r="Z9" s="4"/>
      <c r="AA9" s="4"/>
      <c r="AB9" s="4"/>
    </row>
    <row r="10" spans="1:28" ht="21">
      <c r="A10" s="1"/>
      <c r="B10" s="265"/>
      <c r="C10" s="265"/>
      <c r="D10" s="266" t="s">
        <v>163</v>
      </c>
      <c r="E10" s="267"/>
      <c r="F10" s="268"/>
      <c r="G10" s="269" t="s">
        <v>164</v>
      </c>
      <c r="H10" s="268"/>
      <c r="I10" s="270"/>
      <c r="J10" s="271"/>
      <c r="K10" s="271"/>
      <c r="L10" s="272"/>
      <c r="M10" s="273"/>
      <c r="N10" s="268"/>
      <c r="O10" s="274"/>
      <c r="P10" s="275"/>
      <c r="Q10" s="267"/>
      <c r="R10" s="268"/>
      <c r="S10" s="263"/>
      <c r="T10" s="263"/>
      <c r="U10" s="264"/>
      <c r="V10" s="264"/>
      <c r="W10" s="196"/>
      <c r="X10" s="30"/>
      <c r="Y10" s="4"/>
      <c r="Z10" s="4"/>
      <c r="AA10" s="4"/>
      <c r="AB10" s="4"/>
    </row>
    <row r="11" spans="1:28" ht="21.75" thickBot="1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157" t="s">
        <v>44</v>
      </c>
      <c r="N11" s="158"/>
      <c r="O11" s="9"/>
      <c r="P11" s="188">
        <f>F50</f>
        <v>364</v>
      </c>
      <c r="Q11" s="188"/>
      <c r="R11" s="189"/>
      <c r="S11" s="193"/>
      <c r="T11" s="193"/>
      <c r="U11" s="195"/>
      <c r="V11" s="195"/>
      <c r="W11" s="197"/>
      <c r="X11" s="30"/>
      <c r="Y11" s="4"/>
      <c r="Z11" s="4"/>
      <c r="AA11" s="4"/>
      <c r="AB11" s="4"/>
    </row>
    <row r="12" spans="1:28" ht="23.25">
      <c r="A12" s="1"/>
      <c r="B12" s="235"/>
      <c r="C12" s="236"/>
      <c r="D12" s="35"/>
      <c r="E12" s="239" t="s">
        <v>45</v>
      </c>
      <c r="F12" s="240"/>
      <c r="G12" s="243" t="s">
        <v>8</v>
      </c>
      <c r="H12" s="244"/>
      <c r="I12" s="245"/>
      <c r="J12" s="36"/>
      <c r="K12" s="249" t="s">
        <v>46</v>
      </c>
      <c r="L12" s="250"/>
      <c r="M12" s="250"/>
      <c r="N12" s="251"/>
      <c r="O12" s="9"/>
      <c r="P12" s="258" t="s">
        <v>47</v>
      </c>
      <c r="Q12" s="244"/>
      <c r="R12" s="244"/>
      <c r="S12" s="244"/>
      <c r="T12" s="244"/>
      <c r="U12" s="244"/>
      <c r="V12" s="259"/>
      <c r="W12" s="37"/>
      <c r="X12" s="38"/>
      <c r="Y12" s="4" t="s">
        <v>48</v>
      </c>
      <c r="Z12" s="4"/>
      <c r="AA12" s="4"/>
      <c r="AB12" s="4"/>
    </row>
    <row r="13" spans="1:28" ht="23.25">
      <c r="A13" s="1"/>
      <c r="B13" s="237"/>
      <c r="C13" s="238"/>
      <c r="D13" s="39"/>
      <c r="E13" s="241"/>
      <c r="F13" s="242"/>
      <c r="G13" s="246"/>
      <c r="H13" s="247"/>
      <c r="I13" s="248"/>
      <c r="J13" s="40"/>
      <c r="K13" s="252"/>
      <c r="L13" s="253"/>
      <c r="M13" s="253"/>
      <c r="N13" s="254"/>
      <c r="O13" s="41"/>
      <c r="P13" s="260"/>
      <c r="Q13" s="261"/>
      <c r="R13" s="261"/>
      <c r="S13" s="261"/>
      <c r="T13" s="261"/>
      <c r="U13" s="261"/>
      <c r="V13" s="262"/>
      <c r="W13" s="42"/>
      <c r="X13" s="38"/>
      <c r="Y13" s="4" t="s">
        <v>49</v>
      </c>
      <c r="Z13" s="4"/>
      <c r="AA13" s="4"/>
      <c r="AB13" s="4"/>
    </row>
    <row r="14" spans="1:28" ht="23.25">
      <c r="A14" s="1"/>
      <c r="B14" s="237"/>
      <c r="C14" s="238"/>
      <c r="D14" s="39"/>
      <c r="E14" s="205"/>
      <c r="F14" s="206"/>
      <c r="G14" s="198" t="s">
        <v>50</v>
      </c>
      <c r="H14" s="199"/>
      <c r="I14" s="43" t="s">
        <v>51</v>
      </c>
      <c r="J14" s="44"/>
      <c r="K14" s="255"/>
      <c r="L14" s="256"/>
      <c r="M14" s="256"/>
      <c r="N14" s="257"/>
      <c r="O14" s="41"/>
      <c r="P14" s="260"/>
      <c r="Q14" s="261"/>
      <c r="R14" s="261"/>
      <c r="S14" s="261"/>
      <c r="T14" s="261"/>
      <c r="U14" s="261"/>
      <c r="V14" s="262"/>
      <c r="W14" s="45"/>
      <c r="X14" s="38"/>
      <c r="Y14" s="4" t="s">
        <v>51</v>
      </c>
      <c r="Z14" s="4"/>
      <c r="AA14" s="4"/>
      <c r="AB14" s="4"/>
    </row>
    <row r="15" spans="1:28" ht="25.5">
      <c r="A15" s="1"/>
      <c r="B15" s="237"/>
      <c r="C15" s="238"/>
      <c r="D15" s="39"/>
      <c r="E15" s="46" t="s">
        <v>52</v>
      </c>
      <c r="F15" s="47" t="s">
        <v>53</v>
      </c>
      <c r="G15" s="200" t="s">
        <v>54</v>
      </c>
      <c r="H15" s="201"/>
      <c r="I15" s="202"/>
      <c r="J15" s="48"/>
      <c r="K15" s="203" t="s">
        <v>55</v>
      </c>
      <c r="L15" s="204"/>
      <c r="M15" s="207">
        <v>0.5</v>
      </c>
      <c r="N15" s="49"/>
      <c r="O15" s="50"/>
      <c r="P15" s="51" t="s">
        <v>56</v>
      </c>
      <c r="Q15" s="52" t="s">
        <v>49</v>
      </c>
      <c r="R15" s="53">
        <f>Q50*25%</f>
        <v>2408.8474999999999</v>
      </c>
      <c r="S15" s="51" t="s">
        <v>57</v>
      </c>
      <c r="T15" s="54">
        <v>2.5000000000000001E-2</v>
      </c>
      <c r="U15" s="51" t="s">
        <v>58</v>
      </c>
      <c r="V15" s="55">
        <f>ROUND(R50*T15,2)</f>
        <v>991.52</v>
      </c>
      <c r="W15" s="56"/>
      <c r="X15" s="38"/>
      <c r="Y15" s="4" t="s">
        <v>59</v>
      </c>
      <c r="Z15" s="4"/>
      <c r="AA15" s="4"/>
      <c r="AB15" s="4"/>
    </row>
    <row r="16" spans="1:28" ht="18.75">
      <c r="A16" s="1"/>
      <c r="B16" s="237"/>
      <c r="C16" s="238"/>
      <c r="D16" s="39"/>
      <c r="E16" s="57">
        <f>1/F16</f>
        <v>0.7246376811594204</v>
      </c>
      <c r="F16" s="58">
        <v>1.38</v>
      </c>
      <c r="G16" s="209"/>
      <c r="H16" s="210"/>
      <c r="I16" s="211"/>
      <c r="J16" s="59"/>
      <c r="K16" s="205"/>
      <c r="L16" s="206"/>
      <c r="M16" s="208"/>
      <c r="N16" s="215" t="s">
        <v>60</v>
      </c>
      <c r="O16" s="50"/>
      <c r="P16" s="217" t="s">
        <v>61</v>
      </c>
      <c r="Q16" s="218"/>
      <c r="R16" s="218"/>
      <c r="S16" s="218"/>
      <c r="T16" s="218"/>
      <c r="U16" s="218"/>
      <c r="V16" s="219"/>
      <c r="W16" s="60"/>
      <c r="X16" s="61"/>
      <c r="Y16" s="4"/>
      <c r="Z16" s="4"/>
      <c r="AA16" s="4"/>
      <c r="AB16" s="4"/>
    </row>
    <row r="17" spans="1:28">
      <c r="A17" s="1"/>
      <c r="B17" s="220" t="s">
        <v>62</v>
      </c>
      <c r="C17" s="222" t="s">
        <v>63</v>
      </c>
      <c r="D17" s="62"/>
      <c r="E17" s="224" t="s">
        <v>64</v>
      </c>
      <c r="F17" s="226" t="s">
        <v>65</v>
      </c>
      <c r="G17" s="223" t="s">
        <v>66</v>
      </c>
      <c r="H17" s="228"/>
      <c r="I17" s="63" t="s">
        <v>67</v>
      </c>
      <c r="J17" s="64"/>
      <c r="K17" s="229" t="s">
        <v>65</v>
      </c>
      <c r="L17" s="65" t="s">
        <v>68</v>
      </c>
      <c r="M17" s="66" t="s">
        <v>69</v>
      </c>
      <c r="N17" s="215"/>
      <c r="O17" s="67"/>
      <c r="P17" s="231" t="s">
        <v>70</v>
      </c>
      <c r="Q17" s="68" t="s">
        <v>71</v>
      </c>
      <c r="R17" s="68" t="s">
        <v>72</v>
      </c>
      <c r="S17" s="69" t="s">
        <v>73</v>
      </c>
      <c r="T17" s="69" t="s">
        <v>74</v>
      </c>
      <c r="U17" s="66" t="s">
        <v>75</v>
      </c>
      <c r="V17" s="66" t="s">
        <v>76</v>
      </c>
      <c r="W17" s="70"/>
      <c r="X17" s="71"/>
      <c r="Y17" s="4"/>
      <c r="Z17" s="4"/>
      <c r="AA17" s="4"/>
      <c r="AB17" s="4"/>
    </row>
    <row r="18" spans="1:28" s="81" customFormat="1" ht="15" customHeight="1">
      <c r="A18" s="72"/>
      <c r="B18" s="221"/>
      <c r="C18" s="223"/>
      <c r="D18" s="73"/>
      <c r="E18" s="225"/>
      <c r="F18" s="227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230"/>
      <c r="L18" s="233" t="s">
        <v>48</v>
      </c>
      <c r="M18" s="234"/>
      <c r="N18" s="216"/>
      <c r="O18" s="77"/>
      <c r="P18" s="232"/>
      <c r="Q18" s="52" t="s">
        <v>49</v>
      </c>
      <c r="R18" s="212" t="str">
        <f>L18</f>
        <v>CAD $</v>
      </c>
      <c r="S18" s="213"/>
      <c r="T18" s="213"/>
      <c r="U18" s="213"/>
      <c r="V18" s="214"/>
      <c r="W18" s="78"/>
      <c r="X18" s="79"/>
      <c r="Y18" s="80"/>
      <c r="Z18" s="80"/>
      <c r="AA18" s="80"/>
      <c r="AB18" s="80"/>
    </row>
    <row r="19" spans="1:28">
      <c r="A19" s="1"/>
      <c r="B19" s="82" t="s">
        <v>117</v>
      </c>
      <c r="C19" s="83" t="s">
        <v>118</v>
      </c>
      <c r="D19" s="84"/>
      <c r="E19" s="85"/>
      <c r="F19" s="86">
        <v>2</v>
      </c>
      <c r="G19" s="87">
        <v>31204.76</v>
      </c>
      <c r="H19" s="88">
        <f>ROUND(IF($G$18="USD $", G19*$F$16,G19*$E$16),2)</f>
        <v>22612.14</v>
      </c>
      <c r="I19" s="89">
        <f>ROUND(IF($I$18=$H$18,F19*H19,F19*G19),2)</f>
        <v>62409.52</v>
      </c>
      <c r="J19" s="90"/>
      <c r="K19" s="91">
        <f t="shared" ref="K19:K49" si="0">F19</f>
        <v>2</v>
      </c>
      <c r="L19" s="88">
        <f>ROUND(IF($L$18=$G$18,G19*($M$15-N19),H19*($M$15-N19)),2)+245.45</f>
        <v>17408.05</v>
      </c>
      <c r="M19" s="88">
        <f>ROUND((K19*L19),2)</f>
        <v>34816.1</v>
      </c>
      <c r="N19" s="92">
        <v>-4.9999500000000002E-2</v>
      </c>
      <c r="O19" s="93"/>
      <c r="P19" s="82"/>
      <c r="Q19" s="94">
        <v>7631.4</v>
      </c>
      <c r="R19" s="95">
        <f>ROUND(IF($R$18=$Q$18,Q19,IF($R$18="USD $",Q19*$E$16,Q19*$F$16))*F19,2)</f>
        <v>21062.66</v>
      </c>
      <c r="S19" s="95">
        <f>IFERROR(ROUND(T19/F19,2),0)</f>
        <v>13796.71</v>
      </c>
      <c r="T19" s="95">
        <f>ROUND(I19-M19,2)</f>
        <v>27593.42</v>
      </c>
      <c r="U19" s="96">
        <f>IFERROR(((L19-(R19/K19))/(R19/K19)),0)</f>
        <v>0.65297735423730896</v>
      </c>
      <c r="V19" s="96">
        <f>IFERROR(((L19-(R19/K19))/L19),0)</f>
        <v>0.39503103449266286</v>
      </c>
      <c r="W19" s="97"/>
      <c r="X19" s="98"/>
      <c r="Y19" s="4"/>
      <c r="Z19" s="4">
        <v>250</v>
      </c>
      <c r="AA19" s="99"/>
      <c r="AB19" s="100"/>
    </row>
    <row r="20" spans="1:28">
      <c r="A20" s="1"/>
      <c r="B20" s="101" t="s">
        <v>119</v>
      </c>
      <c r="C20" s="13" t="s">
        <v>120</v>
      </c>
      <c r="D20" s="84"/>
      <c r="E20" s="102"/>
      <c r="F20" s="103">
        <v>10</v>
      </c>
      <c r="G20" s="104">
        <v>315.3</v>
      </c>
      <c r="H20" s="105">
        <f t="shared" ref="H20:H49" si="1">ROUND(IF($G$18="USD $", G20*$F$16,G20*$E$16),2)</f>
        <v>228.48</v>
      </c>
      <c r="I20" s="106">
        <f t="shared" ref="I20:I49" si="2">ROUND(IF($I$18=$H$18,F20*H20,F20*G20),2)</f>
        <v>3153</v>
      </c>
      <c r="J20" s="107"/>
      <c r="K20" s="108">
        <f t="shared" si="0"/>
        <v>10</v>
      </c>
      <c r="L20" s="105">
        <f t="shared" ref="L20:L49" si="3">ROUND(IF($L$18=$G$18,G20*($M$15-N20),H20*($M$15-N20)),2)</f>
        <v>157.65</v>
      </c>
      <c r="M20" s="105">
        <f t="shared" ref="M20:M49" si="4">ROUND((K20*L20),2)</f>
        <v>1576.5</v>
      </c>
      <c r="N20" s="109"/>
      <c r="O20" s="93"/>
      <c r="P20" s="101"/>
      <c r="Q20" s="104">
        <v>300.89999999999998</v>
      </c>
      <c r="R20" s="110">
        <f>ROUND(IF($R$18=$Q$18,Q20,IF($R$18="USD $",Q20*$E$16,Q20*$F$16))*F20,2)</f>
        <v>4152.42</v>
      </c>
      <c r="S20" s="111">
        <f t="shared" ref="S20:S49" si="5">IFERROR(ROUND(T20/F20,2),0)</f>
        <v>157.65</v>
      </c>
      <c r="T20" s="111">
        <f t="shared" ref="T20:T49" si="6">ROUND(I20-M20,2)</f>
        <v>1576.5</v>
      </c>
      <c r="U20" s="112">
        <f t="shared" ref="U20:U49" si="7">IFERROR(((L20-(R20/K20))/(R20/K20)),0)</f>
        <v>-0.62034187293192877</v>
      </c>
      <c r="V20" s="112">
        <f t="shared" ref="V20:V49" si="8">IFERROR(((L20-(R20/K20))/L20),0)</f>
        <v>-1.6339486203615603</v>
      </c>
      <c r="W20" s="113"/>
      <c r="X20" s="98"/>
      <c r="Y20" s="4" t="s">
        <v>81</v>
      </c>
      <c r="Z20" s="4">
        <v>500</v>
      </c>
      <c r="AA20" s="4"/>
      <c r="AB20" s="4"/>
    </row>
    <row r="21" spans="1:28">
      <c r="A21" s="1"/>
      <c r="B21" s="82" t="s">
        <v>121</v>
      </c>
      <c r="C21" s="114" t="s">
        <v>122</v>
      </c>
      <c r="D21" s="84"/>
      <c r="E21" s="85"/>
      <c r="F21" s="115">
        <v>60</v>
      </c>
      <c r="G21" s="94">
        <v>3.22</v>
      </c>
      <c r="H21" s="88">
        <f t="shared" si="1"/>
        <v>2.33</v>
      </c>
      <c r="I21" s="89">
        <f t="shared" si="2"/>
        <v>193.2</v>
      </c>
      <c r="J21" s="107"/>
      <c r="K21" s="91">
        <f t="shared" si="0"/>
        <v>60</v>
      </c>
      <c r="L21" s="88">
        <f t="shared" si="3"/>
        <v>1.61</v>
      </c>
      <c r="M21" s="88">
        <f t="shared" si="4"/>
        <v>96.6</v>
      </c>
      <c r="N21" s="116"/>
      <c r="O21" s="93"/>
      <c r="P21" s="117"/>
      <c r="Q21" s="94">
        <v>0.87</v>
      </c>
      <c r="R21" s="95">
        <f t="shared" ref="R21:R49" si="9">ROUND(IF($R$18=$Q$18,Q21,IF($R$18="USD $",Q21*$E$16,Q21*$F$16))*F21,2)</f>
        <v>72.040000000000006</v>
      </c>
      <c r="S21" s="95">
        <f t="shared" si="5"/>
        <v>1.61</v>
      </c>
      <c r="T21" s="95">
        <f t="shared" si="6"/>
        <v>96.6</v>
      </c>
      <c r="U21" s="96">
        <f t="shared" si="7"/>
        <v>0.34092171016102163</v>
      </c>
      <c r="V21" s="96">
        <f t="shared" si="8"/>
        <v>0.25424430641821943</v>
      </c>
      <c r="W21" s="97"/>
      <c r="X21" s="98"/>
      <c r="Y21" s="4" t="s">
        <v>84</v>
      </c>
      <c r="Z21" s="4">
        <v>750</v>
      </c>
      <c r="AA21" s="4"/>
      <c r="AB21" s="4"/>
    </row>
    <row r="22" spans="1:28">
      <c r="A22" s="1"/>
      <c r="B22" s="101" t="s">
        <v>123</v>
      </c>
      <c r="C22" s="13" t="s">
        <v>124</v>
      </c>
      <c r="D22" s="84"/>
      <c r="E22" s="102"/>
      <c r="F22" s="103">
        <v>60</v>
      </c>
      <c r="G22" s="104">
        <v>6.9</v>
      </c>
      <c r="H22" s="105">
        <f t="shared" si="1"/>
        <v>5</v>
      </c>
      <c r="I22" s="106">
        <f t="shared" si="2"/>
        <v>414</v>
      </c>
      <c r="J22" s="107"/>
      <c r="K22" s="108">
        <f t="shared" si="0"/>
        <v>60</v>
      </c>
      <c r="L22" s="105">
        <f t="shared" si="3"/>
        <v>3.45</v>
      </c>
      <c r="M22" s="105">
        <f t="shared" si="4"/>
        <v>207</v>
      </c>
      <c r="N22" s="109"/>
      <c r="O22" s="93"/>
      <c r="P22" s="101"/>
      <c r="Q22" s="104">
        <v>1.93</v>
      </c>
      <c r="R22" s="110">
        <f t="shared" si="9"/>
        <v>159.80000000000001</v>
      </c>
      <c r="S22" s="111">
        <f t="shared" si="5"/>
        <v>3.45</v>
      </c>
      <c r="T22" s="111">
        <f t="shared" si="6"/>
        <v>207</v>
      </c>
      <c r="U22" s="112">
        <f t="shared" si="7"/>
        <v>0.29536921151439294</v>
      </c>
      <c r="V22" s="112">
        <f t="shared" si="8"/>
        <v>0.22801932367149755</v>
      </c>
      <c r="W22" s="113"/>
      <c r="X22" s="98"/>
      <c r="Y22" s="4" t="s">
        <v>87</v>
      </c>
      <c r="Z22" s="4">
        <v>1000</v>
      </c>
      <c r="AA22" s="4"/>
      <c r="AB22" s="4"/>
    </row>
    <row r="23" spans="1:28">
      <c r="A23" s="1"/>
      <c r="B23" s="82" t="s">
        <v>125</v>
      </c>
      <c r="C23" s="114" t="s">
        <v>126</v>
      </c>
      <c r="D23" s="84"/>
      <c r="E23" s="85"/>
      <c r="F23" s="115">
        <v>60</v>
      </c>
      <c r="G23" s="94">
        <v>4.6100000000000003</v>
      </c>
      <c r="H23" s="88">
        <f t="shared" si="1"/>
        <v>3.34</v>
      </c>
      <c r="I23" s="89">
        <f t="shared" si="2"/>
        <v>276.60000000000002</v>
      </c>
      <c r="J23" s="107"/>
      <c r="K23" s="91">
        <f t="shared" si="0"/>
        <v>60</v>
      </c>
      <c r="L23" s="88">
        <f t="shared" si="3"/>
        <v>2.31</v>
      </c>
      <c r="M23" s="88">
        <f t="shared" si="4"/>
        <v>138.6</v>
      </c>
      <c r="N23" s="116"/>
      <c r="O23" s="93"/>
      <c r="P23" s="117"/>
      <c r="Q23" s="94">
        <v>0.69</v>
      </c>
      <c r="R23" s="95">
        <f t="shared" si="9"/>
        <v>57.13</v>
      </c>
      <c r="S23" s="95">
        <f t="shared" si="5"/>
        <v>2.2999999999999998</v>
      </c>
      <c r="T23" s="95">
        <f t="shared" si="6"/>
        <v>138</v>
      </c>
      <c r="U23" s="96">
        <f t="shared" si="7"/>
        <v>1.4260458603185715</v>
      </c>
      <c r="V23" s="96">
        <f t="shared" si="8"/>
        <v>0.58780663780663778</v>
      </c>
      <c r="W23" s="97"/>
      <c r="X23" s="98"/>
      <c r="Y23" s="4" t="s">
        <v>90</v>
      </c>
      <c r="Z23" s="4">
        <v>1200</v>
      </c>
      <c r="AA23" s="4"/>
      <c r="AB23" s="4"/>
    </row>
    <row r="24" spans="1:28">
      <c r="A24" s="1"/>
      <c r="B24" s="101" t="s">
        <v>127</v>
      </c>
      <c r="C24" s="13" t="s">
        <v>92</v>
      </c>
      <c r="D24" s="84"/>
      <c r="E24" s="102"/>
      <c r="F24" s="103">
        <v>4</v>
      </c>
      <c r="G24" s="104">
        <v>6023.64</v>
      </c>
      <c r="H24" s="105">
        <f t="shared" si="1"/>
        <v>4364.96</v>
      </c>
      <c r="I24" s="106">
        <f t="shared" si="2"/>
        <v>24094.560000000001</v>
      </c>
      <c r="J24" s="107"/>
      <c r="K24" s="108">
        <f t="shared" si="0"/>
        <v>4</v>
      </c>
      <c r="L24" s="105">
        <f t="shared" si="3"/>
        <v>3011.82</v>
      </c>
      <c r="M24" s="105">
        <f t="shared" si="4"/>
        <v>12047.28</v>
      </c>
      <c r="N24" s="109"/>
      <c r="O24" s="93"/>
      <c r="P24" s="101"/>
      <c r="Q24" s="104">
        <v>1419.84</v>
      </c>
      <c r="R24" s="110">
        <f t="shared" si="9"/>
        <v>7837.52</v>
      </c>
      <c r="S24" s="111">
        <f t="shared" si="5"/>
        <v>3011.82</v>
      </c>
      <c r="T24" s="111">
        <f t="shared" si="6"/>
        <v>12047.28</v>
      </c>
      <c r="U24" s="112">
        <f t="shared" si="7"/>
        <v>0.53712909185558699</v>
      </c>
      <c r="V24" s="112">
        <f t="shared" si="8"/>
        <v>0.349436553313279</v>
      </c>
      <c r="W24" s="113"/>
      <c r="X24" s="98"/>
      <c r="Y24" s="4" t="s">
        <v>93</v>
      </c>
      <c r="Z24" s="4">
        <v>2000</v>
      </c>
      <c r="AA24" s="4"/>
      <c r="AB24" s="4"/>
    </row>
    <row r="25" spans="1:28">
      <c r="A25" s="1"/>
      <c r="B25" s="82" t="s">
        <v>128</v>
      </c>
      <c r="C25" s="114" t="s">
        <v>98</v>
      </c>
      <c r="D25" s="84"/>
      <c r="E25" s="85"/>
      <c r="F25" s="115">
        <v>12</v>
      </c>
      <c r="G25" s="94">
        <v>9.61</v>
      </c>
      <c r="H25" s="88">
        <f t="shared" si="1"/>
        <v>6.96</v>
      </c>
      <c r="I25" s="89">
        <f t="shared" si="2"/>
        <v>115.32</v>
      </c>
      <c r="J25" s="107"/>
      <c r="K25" s="91">
        <f t="shared" si="0"/>
        <v>12</v>
      </c>
      <c r="L25" s="88">
        <f t="shared" si="3"/>
        <v>4.8099999999999996</v>
      </c>
      <c r="M25" s="88">
        <f t="shared" si="4"/>
        <v>57.72</v>
      </c>
      <c r="N25" s="116"/>
      <c r="O25" s="93"/>
      <c r="P25" s="117"/>
      <c r="Q25" s="94">
        <v>2.41</v>
      </c>
      <c r="R25" s="95">
        <f t="shared" si="9"/>
        <v>39.909999999999997</v>
      </c>
      <c r="S25" s="95">
        <f t="shared" si="5"/>
        <v>4.8</v>
      </c>
      <c r="T25" s="95">
        <f t="shared" si="6"/>
        <v>57.6</v>
      </c>
      <c r="U25" s="96">
        <f t="shared" si="7"/>
        <v>0.44625407166123771</v>
      </c>
      <c r="V25" s="96">
        <f t="shared" si="8"/>
        <v>0.30855855855855852</v>
      </c>
      <c r="W25" s="97"/>
      <c r="X25" s="98"/>
      <c r="Y25" s="4" t="s">
        <v>96</v>
      </c>
      <c r="Z25" s="4">
        <v>4000</v>
      </c>
      <c r="AA25" s="4"/>
      <c r="AB25" s="4"/>
    </row>
    <row r="26" spans="1:28">
      <c r="A26" s="1"/>
      <c r="B26" s="101" t="s">
        <v>129</v>
      </c>
      <c r="C26" s="13" t="s">
        <v>95</v>
      </c>
      <c r="D26" s="84"/>
      <c r="E26" s="102"/>
      <c r="F26" s="103">
        <v>12</v>
      </c>
      <c r="G26" s="104">
        <v>21.27</v>
      </c>
      <c r="H26" s="105">
        <f t="shared" si="1"/>
        <v>15.41</v>
      </c>
      <c r="I26" s="106">
        <f t="shared" si="2"/>
        <v>255.24</v>
      </c>
      <c r="J26" s="107"/>
      <c r="K26" s="108">
        <f t="shared" si="0"/>
        <v>12</v>
      </c>
      <c r="L26" s="105">
        <f t="shared" si="3"/>
        <v>10.64</v>
      </c>
      <c r="M26" s="105">
        <f t="shared" si="4"/>
        <v>127.68</v>
      </c>
      <c r="N26" s="109"/>
      <c r="O26" s="93"/>
      <c r="P26" s="101"/>
      <c r="Q26" s="104">
        <v>4.34</v>
      </c>
      <c r="R26" s="110">
        <f t="shared" si="9"/>
        <v>71.87</v>
      </c>
      <c r="S26" s="111">
        <f t="shared" si="5"/>
        <v>10.63</v>
      </c>
      <c r="T26" s="111">
        <f t="shared" si="6"/>
        <v>127.56</v>
      </c>
      <c r="U26" s="112">
        <f t="shared" si="7"/>
        <v>0.77654097676360101</v>
      </c>
      <c r="V26" s="112">
        <f t="shared" si="8"/>
        <v>0.43710839598997497</v>
      </c>
      <c r="W26" s="113"/>
      <c r="X26" s="98"/>
      <c r="Y26" s="4" t="s">
        <v>99</v>
      </c>
      <c r="Z26" s="4">
        <v>6000</v>
      </c>
      <c r="AA26" s="4"/>
      <c r="AB26" s="4"/>
    </row>
    <row r="27" spans="1:28">
      <c r="A27" s="1"/>
      <c r="B27" s="82" t="s">
        <v>130</v>
      </c>
      <c r="C27" s="114" t="s">
        <v>113</v>
      </c>
      <c r="D27" s="84"/>
      <c r="E27" s="85"/>
      <c r="F27" s="115">
        <v>16</v>
      </c>
      <c r="G27" s="94">
        <v>1304.42</v>
      </c>
      <c r="H27" s="88">
        <f t="shared" si="1"/>
        <v>945.23</v>
      </c>
      <c r="I27" s="89">
        <f t="shared" si="2"/>
        <v>20870.72</v>
      </c>
      <c r="J27" s="107"/>
      <c r="K27" s="91">
        <f t="shared" si="0"/>
        <v>16</v>
      </c>
      <c r="L27" s="88">
        <f t="shared" si="3"/>
        <v>652.21</v>
      </c>
      <c r="M27" s="88">
        <f t="shared" si="4"/>
        <v>10435.36</v>
      </c>
      <c r="N27" s="116"/>
      <c r="O27" s="93"/>
      <c r="P27" s="117"/>
      <c r="Q27" s="94">
        <v>270.3</v>
      </c>
      <c r="R27" s="95">
        <f t="shared" si="9"/>
        <v>5968.22</v>
      </c>
      <c r="S27" s="95">
        <f t="shared" si="5"/>
        <v>652.21</v>
      </c>
      <c r="T27" s="95">
        <f t="shared" si="6"/>
        <v>10435.36</v>
      </c>
      <c r="U27" s="96">
        <f t="shared" si="7"/>
        <v>0.74848782384027401</v>
      </c>
      <c r="V27" s="96">
        <f t="shared" si="8"/>
        <v>0.42807722972662182</v>
      </c>
      <c r="W27" s="97"/>
      <c r="X27" s="98"/>
      <c r="Y27" s="4" t="s">
        <v>102</v>
      </c>
      <c r="Z27" s="4">
        <v>8000</v>
      </c>
      <c r="AA27" s="4"/>
      <c r="AB27" s="4"/>
    </row>
    <row r="28" spans="1:28">
      <c r="A28" s="1"/>
      <c r="B28" s="101" t="s">
        <v>131</v>
      </c>
      <c r="C28" s="13" t="s">
        <v>114</v>
      </c>
      <c r="D28" s="84"/>
      <c r="E28" s="102"/>
      <c r="F28" s="103">
        <v>64</v>
      </c>
      <c r="G28" s="104">
        <v>7.98</v>
      </c>
      <c r="H28" s="105">
        <f t="shared" si="1"/>
        <v>5.78</v>
      </c>
      <c r="I28" s="106">
        <f t="shared" si="2"/>
        <v>510.72</v>
      </c>
      <c r="J28" s="107"/>
      <c r="K28" s="108">
        <f t="shared" si="0"/>
        <v>64</v>
      </c>
      <c r="L28" s="105">
        <f t="shared" si="3"/>
        <v>3.99</v>
      </c>
      <c r="M28" s="105">
        <f t="shared" si="4"/>
        <v>255.36</v>
      </c>
      <c r="N28" s="109"/>
      <c r="O28" s="93"/>
      <c r="P28" s="101"/>
      <c r="Q28" s="104">
        <v>2.02</v>
      </c>
      <c r="R28" s="110">
        <f t="shared" si="9"/>
        <v>178.41</v>
      </c>
      <c r="S28" s="111">
        <f t="shared" si="5"/>
        <v>3.99</v>
      </c>
      <c r="T28" s="111">
        <f t="shared" si="6"/>
        <v>255.36</v>
      </c>
      <c r="U28" s="112">
        <f t="shared" si="7"/>
        <v>0.43130990415335474</v>
      </c>
      <c r="V28" s="112">
        <f t="shared" si="8"/>
        <v>0.30133928571428575</v>
      </c>
      <c r="W28" s="113"/>
      <c r="X28" s="98"/>
      <c r="Y28" s="4" t="s">
        <v>105</v>
      </c>
      <c r="Z28" s="118">
        <v>10000</v>
      </c>
      <c r="AA28" s="4"/>
      <c r="AB28" s="4"/>
    </row>
    <row r="29" spans="1:28">
      <c r="A29" s="1"/>
      <c r="B29" s="82" t="s">
        <v>132</v>
      </c>
      <c r="C29" s="114" t="s">
        <v>115</v>
      </c>
      <c r="D29" s="84"/>
      <c r="E29" s="85"/>
      <c r="F29" s="115">
        <v>64</v>
      </c>
      <c r="G29" s="94">
        <v>4.6100000000000003</v>
      </c>
      <c r="H29" s="88">
        <f t="shared" si="1"/>
        <v>3.34</v>
      </c>
      <c r="I29" s="89">
        <f t="shared" si="2"/>
        <v>295.04000000000002</v>
      </c>
      <c r="J29" s="107"/>
      <c r="K29" s="91">
        <f t="shared" si="0"/>
        <v>64</v>
      </c>
      <c r="L29" s="88">
        <f t="shared" si="3"/>
        <v>2.31</v>
      </c>
      <c r="M29" s="88">
        <f t="shared" si="4"/>
        <v>147.84</v>
      </c>
      <c r="N29" s="116"/>
      <c r="O29" s="93"/>
      <c r="P29" s="117"/>
      <c r="Q29" s="94">
        <v>0.69</v>
      </c>
      <c r="R29" s="95">
        <f t="shared" si="9"/>
        <v>60.94</v>
      </c>
      <c r="S29" s="95">
        <f t="shared" si="5"/>
        <v>2.2999999999999998</v>
      </c>
      <c r="T29" s="95">
        <f t="shared" si="6"/>
        <v>147.19999999999999</v>
      </c>
      <c r="U29" s="96">
        <f t="shared" si="7"/>
        <v>1.4259927797833936</v>
      </c>
      <c r="V29" s="96">
        <f t="shared" si="8"/>
        <v>0.58779761904761907</v>
      </c>
      <c r="W29" s="97"/>
      <c r="X29" s="98"/>
      <c r="Y29" s="4" t="s">
        <v>108</v>
      </c>
      <c r="Z29" s="4" t="s">
        <v>109</v>
      </c>
      <c r="AA29" s="4"/>
      <c r="AB29" s="4"/>
    </row>
    <row r="30" spans="1:28">
      <c r="A30" s="1"/>
      <c r="B30" s="101"/>
      <c r="C30" s="13"/>
      <c r="D30" s="84"/>
      <c r="E30" s="102"/>
      <c r="F30" s="103"/>
      <c r="G30" s="104"/>
      <c r="H30" s="105">
        <f>ROUND(IF($G$18="USD $", G30*$F$16,G30*$E$16),2)</f>
        <v>0</v>
      </c>
      <c r="I30" s="106">
        <f>ROUND(IF($I$18=$H$18,F30*H30,F30*G30),2)</f>
        <v>0</v>
      </c>
      <c r="J30" s="107"/>
      <c r="K30" s="108">
        <f t="shared" si="0"/>
        <v>0</v>
      </c>
      <c r="L30" s="105">
        <f t="shared" si="3"/>
        <v>0</v>
      </c>
      <c r="M30" s="105">
        <f>ROUND((K30*L30),2)</f>
        <v>0</v>
      </c>
      <c r="N30" s="109"/>
      <c r="O30" s="93"/>
      <c r="P30" s="101"/>
      <c r="Q30" s="104"/>
      <c r="R30" s="110">
        <f t="shared" si="9"/>
        <v>0</v>
      </c>
      <c r="S30" s="111">
        <f t="shared" si="5"/>
        <v>0</v>
      </c>
      <c r="T30" s="111">
        <f t="shared" si="6"/>
        <v>0</v>
      </c>
      <c r="U30" s="112">
        <f t="shared" si="7"/>
        <v>0</v>
      </c>
      <c r="V30" s="112">
        <f t="shared" si="8"/>
        <v>0</v>
      </c>
      <c r="W30" s="113"/>
      <c r="X30" s="98"/>
      <c r="Y30" s="4" t="s">
        <v>112</v>
      </c>
      <c r="Z30" s="4"/>
      <c r="AA30" s="4"/>
      <c r="AB30" s="4"/>
    </row>
    <row r="31" spans="1:28">
      <c r="A31" s="1"/>
      <c r="B31" s="82"/>
      <c r="C31" s="114"/>
      <c r="D31" s="84"/>
      <c r="E31" s="85"/>
      <c r="F31" s="115"/>
      <c r="G31" s="94"/>
      <c r="H31" s="88">
        <f t="shared" si="1"/>
        <v>0</v>
      </c>
      <c r="I31" s="89">
        <f t="shared" si="2"/>
        <v>0</v>
      </c>
      <c r="J31" s="107"/>
      <c r="K31" s="91">
        <f t="shared" si="0"/>
        <v>0</v>
      </c>
      <c r="L31" s="88">
        <f t="shared" si="3"/>
        <v>0</v>
      </c>
      <c r="M31" s="88">
        <f t="shared" si="4"/>
        <v>0</v>
      </c>
      <c r="N31" s="116"/>
      <c r="O31" s="93"/>
      <c r="P31" s="117"/>
      <c r="Q31" s="94"/>
      <c r="R31" s="95">
        <f t="shared" si="9"/>
        <v>0</v>
      </c>
      <c r="S31" s="95">
        <f t="shared" si="5"/>
        <v>0</v>
      </c>
      <c r="T31" s="95">
        <f t="shared" si="6"/>
        <v>0</v>
      </c>
      <c r="U31" s="96">
        <f t="shared" si="7"/>
        <v>0</v>
      </c>
      <c r="V31" s="96">
        <f t="shared" si="8"/>
        <v>0</v>
      </c>
      <c r="W31" s="97"/>
      <c r="X31" s="98"/>
      <c r="Y31" s="4"/>
      <c r="Z31" s="4"/>
      <c r="AA31" s="4"/>
      <c r="AB31" s="4"/>
    </row>
    <row r="32" spans="1:28">
      <c r="A32" s="1"/>
      <c r="B32" s="101"/>
      <c r="C32" s="13"/>
      <c r="D32" s="84"/>
      <c r="E32" s="102"/>
      <c r="F32" s="103"/>
      <c r="G32" s="104"/>
      <c r="H32" s="105">
        <f t="shared" si="1"/>
        <v>0</v>
      </c>
      <c r="I32" s="106">
        <f t="shared" si="2"/>
        <v>0</v>
      </c>
      <c r="J32" s="107"/>
      <c r="K32" s="108">
        <f t="shared" si="0"/>
        <v>0</v>
      </c>
      <c r="L32" s="105">
        <f t="shared" si="3"/>
        <v>0</v>
      </c>
      <c r="M32" s="105">
        <f t="shared" si="4"/>
        <v>0</v>
      </c>
      <c r="N32" s="109"/>
      <c r="O32" s="93"/>
      <c r="P32" s="101"/>
      <c r="Q32" s="104"/>
      <c r="R32" s="110">
        <f>ROUND(IF($R$18=$Q$18,Q32,IF($R$18="USD $",Q32*$E$16,Q32*$F$16))*F32,2)</f>
        <v>0</v>
      </c>
      <c r="S32" s="111">
        <f t="shared" si="5"/>
        <v>0</v>
      </c>
      <c r="T32" s="111">
        <f t="shared" si="6"/>
        <v>0</v>
      </c>
      <c r="U32" s="112">
        <f t="shared" si="7"/>
        <v>0</v>
      </c>
      <c r="V32" s="112">
        <f t="shared" si="8"/>
        <v>0</v>
      </c>
      <c r="W32" s="113"/>
      <c r="X32" s="98"/>
      <c r="Y32" s="4"/>
      <c r="Z32" s="4"/>
      <c r="AA32" s="4"/>
      <c r="AB32" s="4"/>
    </row>
    <row r="33" spans="1:28">
      <c r="A33" s="1"/>
      <c r="B33" s="82"/>
      <c r="C33" s="114"/>
      <c r="D33" s="84"/>
      <c r="E33" s="85"/>
      <c r="F33" s="115"/>
      <c r="G33" s="94"/>
      <c r="H33" s="88">
        <f t="shared" si="1"/>
        <v>0</v>
      </c>
      <c r="I33" s="89">
        <f t="shared" si="2"/>
        <v>0</v>
      </c>
      <c r="J33" s="107"/>
      <c r="K33" s="91">
        <f t="shared" si="0"/>
        <v>0</v>
      </c>
      <c r="L33" s="88">
        <f t="shared" si="3"/>
        <v>0</v>
      </c>
      <c r="M33" s="88">
        <f t="shared" si="4"/>
        <v>0</v>
      </c>
      <c r="N33" s="116"/>
      <c r="O33" s="93"/>
      <c r="P33" s="117"/>
      <c r="Q33" s="94"/>
      <c r="R33" s="95">
        <f t="shared" si="9"/>
        <v>0</v>
      </c>
      <c r="S33" s="95">
        <f t="shared" si="5"/>
        <v>0</v>
      </c>
      <c r="T33" s="95">
        <f t="shared" si="6"/>
        <v>0</v>
      </c>
      <c r="U33" s="96">
        <f t="shared" si="7"/>
        <v>0</v>
      </c>
      <c r="V33" s="96">
        <f t="shared" si="8"/>
        <v>0</v>
      </c>
      <c r="W33" s="97"/>
      <c r="X33" s="98"/>
      <c r="Y33" s="4"/>
      <c r="Z33" s="4"/>
      <c r="AA33" s="4"/>
      <c r="AB33" s="4"/>
    </row>
    <row r="34" spans="1:28">
      <c r="A34" s="1"/>
      <c r="B34" s="101"/>
      <c r="C34" s="13"/>
      <c r="D34" s="84"/>
      <c r="E34" s="102"/>
      <c r="F34" s="103"/>
      <c r="G34" s="104"/>
      <c r="H34" s="105">
        <f t="shared" si="1"/>
        <v>0</v>
      </c>
      <c r="I34" s="106">
        <f t="shared" si="2"/>
        <v>0</v>
      </c>
      <c r="J34" s="107"/>
      <c r="K34" s="108">
        <f t="shared" si="0"/>
        <v>0</v>
      </c>
      <c r="L34" s="105">
        <f t="shared" si="3"/>
        <v>0</v>
      </c>
      <c r="M34" s="105">
        <f t="shared" si="4"/>
        <v>0</v>
      </c>
      <c r="N34" s="109"/>
      <c r="O34" s="93"/>
      <c r="P34" s="101"/>
      <c r="Q34" s="104"/>
      <c r="R34" s="110">
        <f t="shared" si="9"/>
        <v>0</v>
      </c>
      <c r="S34" s="111">
        <f t="shared" si="5"/>
        <v>0</v>
      </c>
      <c r="T34" s="111">
        <f t="shared" si="6"/>
        <v>0</v>
      </c>
      <c r="U34" s="112">
        <f t="shared" si="7"/>
        <v>0</v>
      </c>
      <c r="V34" s="112">
        <f t="shared" si="8"/>
        <v>0</v>
      </c>
      <c r="W34" s="113"/>
      <c r="X34" s="98"/>
      <c r="Y34" s="4"/>
      <c r="Z34" s="4"/>
      <c r="AA34" s="4"/>
      <c r="AB34" s="4"/>
    </row>
    <row r="35" spans="1:28">
      <c r="A35" s="1"/>
      <c r="B35" s="82"/>
      <c r="C35" s="114"/>
      <c r="D35" s="84"/>
      <c r="E35" s="85"/>
      <c r="F35" s="115"/>
      <c r="G35" s="94"/>
      <c r="H35" s="88">
        <f t="shared" si="1"/>
        <v>0</v>
      </c>
      <c r="I35" s="89">
        <f t="shared" si="2"/>
        <v>0</v>
      </c>
      <c r="J35" s="107"/>
      <c r="K35" s="91">
        <f t="shared" si="0"/>
        <v>0</v>
      </c>
      <c r="L35" s="88">
        <f t="shared" si="3"/>
        <v>0</v>
      </c>
      <c r="M35" s="88">
        <f t="shared" si="4"/>
        <v>0</v>
      </c>
      <c r="N35" s="116"/>
      <c r="O35" s="93"/>
      <c r="P35" s="117"/>
      <c r="Q35" s="94"/>
      <c r="R35" s="95">
        <f t="shared" si="9"/>
        <v>0</v>
      </c>
      <c r="S35" s="95">
        <f t="shared" si="5"/>
        <v>0</v>
      </c>
      <c r="T35" s="95">
        <f t="shared" si="6"/>
        <v>0</v>
      </c>
      <c r="U35" s="96">
        <f t="shared" si="7"/>
        <v>0</v>
      </c>
      <c r="V35" s="96">
        <f t="shared" si="8"/>
        <v>0</v>
      </c>
      <c r="W35" s="97"/>
      <c r="X35" s="98"/>
      <c r="Y35" s="4"/>
      <c r="Z35" s="4"/>
      <c r="AA35" s="4"/>
      <c r="AB35" s="4"/>
    </row>
    <row r="36" spans="1:28">
      <c r="A36" s="1"/>
      <c r="B36" s="101"/>
      <c r="C36" s="13"/>
      <c r="D36" s="84"/>
      <c r="E36" s="102"/>
      <c r="F36" s="103"/>
      <c r="G36" s="104"/>
      <c r="H36" s="105">
        <f t="shared" si="1"/>
        <v>0</v>
      </c>
      <c r="I36" s="106">
        <f t="shared" si="2"/>
        <v>0</v>
      </c>
      <c r="J36" s="107"/>
      <c r="K36" s="108">
        <f t="shared" si="0"/>
        <v>0</v>
      </c>
      <c r="L36" s="105">
        <f t="shared" si="3"/>
        <v>0</v>
      </c>
      <c r="M36" s="105">
        <f t="shared" si="4"/>
        <v>0</v>
      </c>
      <c r="N36" s="109"/>
      <c r="O36" s="93"/>
      <c r="P36" s="101"/>
      <c r="Q36" s="104"/>
      <c r="R36" s="110">
        <f t="shared" si="9"/>
        <v>0</v>
      </c>
      <c r="S36" s="111">
        <f t="shared" si="5"/>
        <v>0</v>
      </c>
      <c r="T36" s="111">
        <f t="shared" si="6"/>
        <v>0</v>
      </c>
      <c r="U36" s="112">
        <f t="shared" si="7"/>
        <v>0</v>
      </c>
      <c r="V36" s="112">
        <f t="shared" si="8"/>
        <v>0</v>
      </c>
      <c r="W36" s="113"/>
      <c r="X36" s="98"/>
      <c r="Y36" s="4"/>
      <c r="Z36" s="4"/>
      <c r="AA36" s="4"/>
      <c r="AB36" s="4"/>
    </row>
    <row r="37" spans="1:28">
      <c r="A37" s="1"/>
      <c r="B37" s="82"/>
      <c r="C37" s="114"/>
      <c r="D37" s="84"/>
      <c r="E37" s="85"/>
      <c r="F37" s="115"/>
      <c r="G37" s="94"/>
      <c r="H37" s="88">
        <f t="shared" si="1"/>
        <v>0</v>
      </c>
      <c r="I37" s="89">
        <f t="shared" si="2"/>
        <v>0</v>
      </c>
      <c r="J37" s="107"/>
      <c r="K37" s="91">
        <f t="shared" si="0"/>
        <v>0</v>
      </c>
      <c r="L37" s="88">
        <f t="shared" si="3"/>
        <v>0</v>
      </c>
      <c r="M37" s="88">
        <f t="shared" si="4"/>
        <v>0</v>
      </c>
      <c r="N37" s="116"/>
      <c r="O37" s="93"/>
      <c r="P37" s="117"/>
      <c r="Q37" s="94"/>
      <c r="R37" s="95">
        <f t="shared" si="9"/>
        <v>0</v>
      </c>
      <c r="S37" s="95">
        <f t="shared" si="5"/>
        <v>0</v>
      </c>
      <c r="T37" s="95">
        <f t="shared" si="6"/>
        <v>0</v>
      </c>
      <c r="U37" s="96">
        <f t="shared" si="7"/>
        <v>0</v>
      </c>
      <c r="V37" s="96">
        <f t="shared" si="8"/>
        <v>0</v>
      </c>
      <c r="W37" s="97"/>
      <c r="X37" s="98"/>
      <c r="Y37" s="4"/>
      <c r="Z37" s="4"/>
      <c r="AA37" s="4"/>
      <c r="AB37" s="4"/>
    </row>
    <row r="38" spans="1:28">
      <c r="A38" s="1"/>
      <c r="B38" s="101"/>
      <c r="C38" s="13"/>
      <c r="D38" s="84"/>
      <c r="E38" s="102"/>
      <c r="F38" s="103"/>
      <c r="G38" s="104"/>
      <c r="H38" s="105">
        <f t="shared" si="1"/>
        <v>0</v>
      </c>
      <c r="I38" s="106">
        <f t="shared" si="2"/>
        <v>0</v>
      </c>
      <c r="J38" s="107"/>
      <c r="K38" s="108">
        <f t="shared" si="0"/>
        <v>0</v>
      </c>
      <c r="L38" s="105">
        <f t="shared" si="3"/>
        <v>0</v>
      </c>
      <c r="M38" s="105">
        <f t="shared" si="4"/>
        <v>0</v>
      </c>
      <c r="N38" s="109"/>
      <c r="O38" s="93"/>
      <c r="P38" s="101"/>
      <c r="Q38" s="104"/>
      <c r="R38" s="110">
        <f t="shared" si="9"/>
        <v>0</v>
      </c>
      <c r="S38" s="111">
        <f t="shared" si="5"/>
        <v>0</v>
      </c>
      <c r="T38" s="111">
        <f t="shared" si="6"/>
        <v>0</v>
      </c>
      <c r="U38" s="112">
        <f t="shared" si="7"/>
        <v>0</v>
      </c>
      <c r="V38" s="112">
        <f t="shared" si="8"/>
        <v>0</v>
      </c>
      <c r="W38" s="113"/>
      <c r="X38" s="98"/>
      <c r="Y38" s="4"/>
      <c r="Z38" s="4"/>
      <c r="AA38" s="4"/>
      <c r="AB38" s="4"/>
    </row>
    <row r="39" spans="1:28">
      <c r="A39" s="1"/>
      <c r="B39" s="82"/>
      <c r="C39" s="114"/>
      <c r="D39" s="84"/>
      <c r="E39" s="85"/>
      <c r="F39" s="115"/>
      <c r="G39" s="94"/>
      <c r="H39" s="88">
        <f t="shared" si="1"/>
        <v>0</v>
      </c>
      <c r="I39" s="89">
        <f t="shared" si="2"/>
        <v>0</v>
      </c>
      <c r="J39" s="107"/>
      <c r="K39" s="91">
        <f t="shared" si="0"/>
        <v>0</v>
      </c>
      <c r="L39" s="88">
        <f t="shared" si="3"/>
        <v>0</v>
      </c>
      <c r="M39" s="88">
        <f t="shared" si="4"/>
        <v>0</v>
      </c>
      <c r="N39" s="116"/>
      <c r="O39" s="93"/>
      <c r="P39" s="117"/>
      <c r="Q39" s="94"/>
      <c r="R39" s="95">
        <f t="shared" si="9"/>
        <v>0</v>
      </c>
      <c r="S39" s="95">
        <f t="shared" si="5"/>
        <v>0</v>
      </c>
      <c r="T39" s="95">
        <f t="shared" si="6"/>
        <v>0</v>
      </c>
      <c r="U39" s="96">
        <f t="shared" si="7"/>
        <v>0</v>
      </c>
      <c r="V39" s="96">
        <f t="shared" si="8"/>
        <v>0</v>
      </c>
      <c r="W39" s="113"/>
      <c r="X39" s="98"/>
      <c r="Y39" s="4"/>
      <c r="Z39" s="4"/>
      <c r="AA39" s="4"/>
      <c r="AB39" s="4"/>
    </row>
    <row r="40" spans="1:28">
      <c r="A40" s="1"/>
      <c r="B40" s="101"/>
      <c r="C40" s="13"/>
      <c r="D40" s="84"/>
      <c r="E40" s="102"/>
      <c r="F40" s="103"/>
      <c r="G40" s="104"/>
      <c r="H40" s="105">
        <f t="shared" si="1"/>
        <v>0</v>
      </c>
      <c r="I40" s="106">
        <f t="shared" si="2"/>
        <v>0</v>
      </c>
      <c r="J40" s="107"/>
      <c r="K40" s="108">
        <f t="shared" si="0"/>
        <v>0</v>
      </c>
      <c r="L40" s="105">
        <f t="shared" si="3"/>
        <v>0</v>
      </c>
      <c r="M40" s="105">
        <f t="shared" si="4"/>
        <v>0</v>
      </c>
      <c r="N40" s="109"/>
      <c r="O40" s="93"/>
      <c r="P40" s="101"/>
      <c r="Q40" s="104"/>
      <c r="R40" s="110">
        <f t="shared" si="9"/>
        <v>0</v>
      </c>
      <c r="S40" s="111">
        <f t="shared" si="5"/>
        <v>0</v>
      </c>
      <c r="T40" s="111">
        <f t="shared" si="6"/>
        <v>0</v>
      </c>
      <c r="U40" s="112">
        <f t="shared" si="7"/>
        <v>0</v>
      </c>
      <c r="V40" s="112">
        <f t="shared" si="8"/>
        <v>0</v>
      </c>
      <c r="W40" s="113"/>
      <c r="X40" s="98"/>
      <c r="Y40" s="4"/>
      <c r="Z40" s="4"/>
      <c r="AA40" s="4"/>
      <c r="AB40" s="4"/>
    </row>
    <row r="41" spans="1:28">
      <c r="A41" s="1"/>
      <c r="B41" s="82"/>
      <c r="C41" s="114"/>
      <c r="D41" s="84"/>
      <c r="E41" s="85"/>
      <c r="F41" s="115"/>
      <c r="G41" s="94"/>
      <c r="H41" s="88">
        <f t="shared" si="1"/>
        <v>0</v>
      </c>
      <c r="I41" s="89">
        <f t="shared" si="2"/>
        <v>0</v>
      </c>
      <c r="J41" s="107"/>
      <c r="K41" s="91">
        <f t="shared" si="0"/>
        <v>0</v>
      </c>
      <c r="L41" s="88">
        <f t="shared" si="3"/>
        <v>0</v>
      </c>
      <c r="M41" s="88">
        <f t="shared" si="4"/>
        <v>0</v>
      </c>
      <c r="N41" s="116"/>
      <c r="O41" s="93"/>
      <c r="P41" s="117"/>
      <c r="Q41" s="94"/>
      <c r="R41" s="95">
        <f t="shared" si="9"/>
        <v>0</v>
      </c>
      <c r="S41" s="95">
        <f t="shared" si="5"/>
        <v>0</v>
      </c>
      <c r="T41" s="95">
        <f t="shared" si="6"/>
        <v>0</v>
      </c>
      <c r="U41" s="96">
        <f t="shared" si="7"/>
        <v>0</v>
      </c>
      <c r="V41" s="96">
        <f t="shared" si="8"/>
        <v>0</v>
      </c>
      <c r="W41" s="113"/>
      <c r="X41" s="98"/>
      <c r="Y41" s="4"/>
      <c r="Z41" s="4"/>
      <c r="AA41" s="4"/>
      <c r="AB41" s="4"/>
    </row>
    <row r="42" spans="1:28">
      <c r="A42" s="1"/>
      <c r="B42" s="101"/>
      <c r="C42" s="13"/>
      <c r="D42" s="84"/>
      <c r="E42" s="102"/>
      <c r="F42" s="103"/>
      <c r="G42" s="104"/>
      <c r="H42" s="105">
        <f t="shared" si="1"/>
        <v>0</v>
      </c>
      <c r="I42" s="106">
        <f t="shared" si="2"/>
        <v>0</v>
      </c>
      <c r="J42" s="107"/>
      <c r="K42" s="108">
        <f t="shared" si="0"/>
        <v>0</v>
      </c>
      <c r="L42" s="105">
        <f t="shared" si="3"/>
        <v>0</v>
      </c>
      <c r="M42" s="105">
        <f t="shared" si="4"/>
        <v>0</v>
      </c>
      <c r="N42" s="109"/>
      <c r="O42" s="93"/>
      <c r="P42" s="101"/>
      <c r="Q42" s="104"/>
      <c r="R42" s="110">
        <f t="shared" si="9"/>
        <v>0</v>
      </c>
      <c r="S42" s="111">
        <f t="shared" si="5"/>
        <v>0</v>
      </c>
      <c r="T42" s="111">
        <f t="shared" si="6"/>
        <v>0</v>
      </c>
      <c r="U42" s="112">
        <f t="shared" si="7"/>
        <v>0</v>
      </c>
      <c r="V42" s="112">
        <f t="shared" si="8"/>
        <v>0</v>
      </c>
      <c r="W42" s="113"/>
      <c r="X42" s="98"/>
      <c r="Y42" s="4"/>
      <c r="Z42" s="4"/>
      <c r="AA42" s="4"/>
      <c r="AB42" s="4"/>
    </row>
    <row r="43" spans="1:28">
      <c r="A43" s="1"/>
      <c r="B43" s="82"/>
      <c r="C43" s="114"/>
      <c r="D43" s="84"/>
      <c r="E43" s="85"/>
      <c r="F43" s="115"/>
      <c r="G43" s="94"/>
      <c r="H43" s="88">
        <f t="shared" si="1"/>
        <v>0</v>
      </c>
      <c r="I43" s="89">
        <f t="shared" si="2"/>
        <v>0</v>
      </c>
      <c r="J43" s="107"/>
      <c r="K43" s="91">
        <f t="shared" si="0"/>
        <v>0</v>
      </c>
      <c r="L43" s="88">
        <f t="shared" si="3"/>
        <v>0</v>
      </c>
      <c r="M43" s="88">
        <f t="shared" si="4"/>
        <v>0</v>
      </c>
      <c r="N43" s="116"/>
      <c r="O43" s="93"/>
      <c r="P43" s="117"/>
      <c r="Q43" s="94"/>
      <c r="R43" s="95">
        <f t="shared" si="9"/>
        <v>0</v>
      </c>
      <c r="S43" s="95">
        <f t="shared" si="5"/>
        <v>0</v>
      </c>
      <c r="T43" s="95">
        <f t="shared" si="6"/>
        <v>0</v>
      </c>
      <c r="U43" s="96">
        <f t="shared" si="7"/>
        <v>0</v>
      </c>
      <c r="V43" s="96">
        <f t="shared" si="8"/>
        <v>0</v>
      </c>
      <c r="W43" s="113"/>
      <c r="X43" s="98"/>
      <c r="Y43" s="4"/>
      <c r="Z43" s="4"/>
      <c r="AA43" s="4"/>
      <c r="AB43" s="4"/>
    </row>
    <row r="44" spans="1:28">
      <c r="A44" s="1"/>
      <c r="B44" s="101"/>
      <c r="C44" s="13"/>
      <c r="D44" s="84"/>
      <c r="E44" s="102"/>
      <c r="F44" s="103"/>
      <c r="G44" s="104"/>
      <c r="H44" s="105">
        <f t="shared" si="1"/>
        <v>0</v>
      </c>
      <c r="I44" s="106">
        <f t="shared" si="2"/>
        <v>0</v>
      </c>
      <c r="J44" s="107"/>
      <c r="K44" s="108">
        <f t="shared" si="0"/>
        <v>0</v>
      </c>
      <c r="L44" s="105">
        <f t="shared" si="3"/>
        <v>0</v>
      </c>
      <c r="M44" s="105">
        <f t="shared" si="4"/>
        <v>0</v>
      </c>
      <c r="N44" s="109"/>
      <c r="O44" s="93"/>
      <c r="P44" s="101"/>
      <c r="Q44" s="104"/>
      <c r="R44" s="110">
        <f t="shared" si="9"/>
        <v>0</v>
      </c>
      <c r="S44" s="111">
        <f t="shared" si="5"/>
        <v>0</v>
      </c>
      <c r="T44" s="111">
        <f t="shared" si="6"/>
        <v>0</v>
      </c>
      <c r="U44" s="112">
        <f t="shared" si="7"/>
        <v>0</v>
      </c>
      <c r="V44" s="112">
        <f t="shared" si="8"/>
        <v>0</v>
      </c>
      <c r="W44" s="113"/>
      <c r="X44" s="98"/>
      <c r="Y44" s="4"/>
      <c r="Z44" s="4"/>
      <c r="AA44" s="4"/>
      <c r="AB44" s="4"/>
    </row>
    <row r="45" spans="1:28">
      <c r="A45" s="1"/>
      <c r="B45" s="82"/>
      <c r="C45" s="114"/>
      <c r="D45" s="84"/>
      <c r="E45" s="85"/>
      <c r="F45" s="115"/>
      <c r="G45" s="94"/>
      <c r="H45" s="88">
        <f t="shared" si="1"/>
        <v>0</v>
      </c>
      <c r="I45" s="89">
        <f t="shared" si="2"/>
        <v>0</v>
      </c>
      <c r="J45" s="107"/>
      <c r="K45" s="91">
        <f t="shared" si="0"/>
        <v>0</v>
      </c>
      <c r="L45" s="88">
        <f t="shared" si="3"/>
        <v>0</v>
      </c>
      <c r="M45" s="88">
        <f t="shared" si="4"/>
        <v>0</v>
      </c>
      <c r="N45" s="116"/>
      <c r="O45" s="93"/>
      <c r="P45" s="117"/>
      <c r="Q45" s="94"/>
      <c r="R45" s="95">
        <f t="shared" si="9"/>
        <v>0</v>
      </c>
      <c r="S45" s="95">
        <f t="shared" si="5"/>
        <v>0</v>
      </c>
      <c r="T45" s="95">
        <f t="shared" si="6"/>
        <v>0</v>
      </c>
      <c r="U45" s="96">
        <f t="shared" si="7"/>
        <v>0</v>
      </c>
      <c r="V45" s="96">
        <f t="shared" si="8"/>
        <v>0</v>
      </c>
      <c r="W45" s="113"/>
      <c r="X45" s="98"/>
      <c r="Y45" s="4"/>
      <c r="Z45" s="4"/>
      <c r="AA45" s="4"/>
      <c r="AB45" s="4"/>
    </row>
    <row r="46" spans="1:28">
      <c r="A46" s="1"/>
      <c r="B46" s="101"/>
      <c r="C46" s="13"/>
      <c r="D46" s="84"/>
      <c r="E46" s="102"/>
      <c r="F46" s="103"/>
      <c r="G46" s="104"/>
      <c r="H46" s="105">
        <f t="shared" si="1"/>
        <v>0</v>
      </c>
      <c r="I46" s="106">
        <f t="shared" si="2"/>
        <v>0</v>
      </c>
      <c r="J46" s="107"/>
      <c r="K46" s="108">
        <f t="shared" si="0"/>
        <v>0</v>
      </c>
      <c r="L46" s="105">
        <f t="shared" si="3"/>
        <v>0</v>
      </c>
      <c r="M46" s="105">
        <f t="shared" si="4"/>
        <v>0</v>
      </c>
      <c r="N46" s="109"/>
      <c r="O46" s="93"/>
      <c r="P46" s="101"/>
      <c r="Q46" s="104"/>
      <c r="R46" s="110">
        <f t="shared" si="9"/>
        <v>0</v>
      </c>
      <c r="S46" s="111">
        <f t="shared" si="5"/>
        <v>0</v>
      </c>
      <c r="T46" s="111">
        <f t="shared" si="6"/>
        <v>0</v>
      </c>
      <c r="U46" s="112">
        <f t="shared" si="7"/>
        <v>0</v>
      </c>
      <c r="V46" s="112">
        <f t="shared" si="8"/>
        <v>0</v>
      </c>
      <c r="W46" s="113"/>
      <c r="X46" s="98"/>
      <c r="Y46" s="4"/>
      <c r="Z46" s="4"/>
      <c r="AA46" s="4"/>
      <c r="AB46" s="4"/>
    </row>
    <row r="47" spans="1:28">
      <c r="A47" s="1"/>
      <c r="B47" s="82"/>
      <c r="C47" s="114"/>
      <c r="D47" s="84"/>
      <c r="E47" s="85"/>
      <c r="F47" s="115"/>
      <c r="G47" s="94"/>
      <c r="H47" s="88">
        <f t="shared" si="1"/>
        <v>0</v>
      </c>
      <c r="I47" s="89">
        <f t="shared" si="2"/>
        <v>0</v>
      </c>
      <c r="J47" s="107"/>
      <c r="K47" s="91">
        <f t="shared" si="0"/>
        <v>0</v>
      </c>
      <c r="L47" s="88">
        <f t="shared" si="3"/>
        <v>0</v>
      </c>
      <c r="M47" s="88">
        <f t="shared" si="4"/>
        <v>0</v>
      </c>
      <c r="N47" s="116"/>
      <c r="O47" s="93"/>
      <c r="P47" s="117"/>
      <c r="Q47" s="94"/>
      <c r="R47" s="95">
        <f t="shared" si="9"/>
        <v>0</v>
      </c>
      <c r="S47" s="95">
        <f t="shared" si="5"/>
        <v>0</v>
      </c>
      <c r="T47" s="95">
        <f t="shared" si="6"/>
        <v>0</v>
      </c>
      <c r="U47" s="96">
        <f t="shared" si="7"/>
        <v>0</v>
      </c>
      <c r="V47" s="96">
        <f t="shared" si="8"/>
        <v>0</v>
      </c>
      <c r="W47" s="113"/>
      <c r="X47" s="98"/>
      <c r="Y47" s="4"/>
      <c r="Z47" s="4"/>
      <c r="AA47" s="4"/>
      <c r="AB47" s="4"/>
    </row>
    <row r="48" spans="1:28">
      <c r="A48" s="1"/>
      <c r="B48" s="101"/>
      <c r="C48" s="13"/>
      <c r="D48" s="84"/>
      <c r="E48" s="102"/>
      <c r="F48" s="103"/>
      <c r="G48" s="104"/>
      <c r="H48" s="105">
        <f t="shared" si="1"/>
        <v>0</v>
      </c>
      <c r="I48" s="106">
        <f t="shared" si="2"/>
        <v>0</v>
      </c>
      <c r="J48" s="107"/>
      <c r="K48" s="108">
        <f t="shared" si="0"/>
        <v>0</v>
      </c>
      <c r="L48" s="105">
        <f t="shared" si="3"/>
        <v>0</v>
      </c>
      <c r="M48" s="105">
        <f t="shared" si="4"/>
        <v>0</v>
      </c>
      <c r="N48" s="109"/>
      <c r="O48" s="93"/>
      <c r="P48" s="101"/>
      <c r="Q48" s="104"/>
      <c r="R48" s="110">
        <f t="shared" si="9"/>
        <v>0</v>
      </c>
      <c r="S48" s="111">
        <f t="shared" si="5"/>
        <v>0</v>
      </c>
      <c r="T48" s="111">
        <f t="shared" si="6"/>
        <v>0</v>
      </c>
      <c r="U48" s="112">
        <f t="shared" si="7"/>
        <v>0</v>
      </c>
      <c r="V48" s="112">
        <f t="shared" si="8"/>
        <v>0</v>
      </c>
      <c r="W48" s="113"/>
      <c r="X48" s="98"/>
      <c r="Y48" s="4"/>
      <c r="Z48" s="4"/>
      <c r="AA48" s="4"/>
      <c r="AB48" s="4"/>
    </row>
    <row r="49" spans="1:28">
      <c r="A49" s="1"/>
      <c r="B49" s="82"/>
      <c r="C49" s="114"/>
      <c r="D49" s="84"/>
      <c r="E49" s="85"/>
      <c r="F49" s="115"/>
      <c r="G49" s="94"/>
      <c r="H49" s="88">
        <f t="shared" si="1"/>
        <v>0</v>
      </c>
      <c r="I49" s="89">
        <f t="shared" si="2"/>
        <v>0</v>
      </c>
      <c r="J49" s="107"/>
      <c r="K49" s="91">
        <f t="shared" si="0"/>
        <v>0</v>
      </c>
      <c r="L49" s="88">
        <f t="shared" si="3"/>
        <v>0</v>
      </c>
      <c r="M49" s="88">
        <f t="shared" si="4"/>
        <v>0</v>
      </c>
      <c r="N49" s="116"/>
      <c r="O49" s="93"/>
      <c r="P49" s="117"/>
      <c r="Q49" s="94"/>
      <c r="R49" s="95">
        <f t="shared" si="9"/>
        <v>0</v>
      </c>
      <c r="S49" s="95">
        <f t="shared" si="5"/>
        <v>0</v>
      </c>
      <c r="T49" s="95">
        <f t="shared" si="6"/>
        <v>0</v>
      </c>
      <c r="U49" s="96">
        <f t="shared" si="7"/>
        <v>0</v>
      </c>
      <c r="V49" s="96">
        <f t="shared" si="8"/>
        <v>0</v>
      </c>
      <c r="W49" s="113"/>
      <c r="X49" s="98"/>
      <c r="Y49" s="4"/>
      <c r="Z49" s="4"/>
      <c r="AA49" s="4"/>
      <c r="AB49" s="4"/>
    </row>
    <row r="50" spans="1:28" ht="15.75">
      <c r="A50" s="119"/>
      <c r="B50" s="120"/>
      <c r="C50" s="120"/>
      <c r="D50" s="121"/>
      <c r="E50" s="122" t="s">
        <v>116</v>
      </c>
      <c r="F50" s="123">
        <f>SUM(F19:F49)</f>
        <v>364</v>
      </c>
      <c r="G50" s="124">
        <f>SUM(G19:G49)</f>
        <v>38906.32</v>
      </c>
      <c r="H50" s="125">
        <f>SUM(H19:H49)</f>
        <v>28192.969999999998</v>
      </c>
      <c r="I50" s="126">
        <f>SUM(I19:I49)</f>
        <v>112587.92</v>
      </c>
      <c r="J50" s="127"/>
      <c r="K50" s="128">
        <f>SUM(K19:K49)</f>
        <v>364</v>
      </c>
      <c r="L50" s="125">
        <f>SUM(L19:L49)</f>
        <v>21258.850000000006</v>
      </c>
      <c r="M50" s="126">
        <f>SUM(M19:M49)</f>
        <v>59906.039999999994</v>
      </c>
      <c r="N50" s="126"/>
      <c r="O50" s="129"/>
      <c r="P50" s="130"/>
      <c r="Q50" s="125">
        <f>SUM(Q19:Q49)</f>
        <v>9635.39</v>
      </c>
      <c r="R50" s="125">
        <f>SUM(R19:R49)</f>
        <v>39660.92000000002</v>
      </c>
      <c r="S50" s="126">
        <f>SUM(S19:S49)</f>
        <v>17647.47</v>
      </c>
      <c r="T50" s="126">
        <f>SUM(T19:T49)</f>
        <v>52681.87999999999</v>
      </c>
      <c r="U50" s="131"/>
      <c r="V50" s="131"/>
      <c r="W50" s="132"/>
      <c r="X50" s="133"/>
    </row>
    <row r="52" spans="1:28" ht="15" customHeight="1">
      <c r="U52" s="135"/>
    </row>
  </sheetData>
  <mergeCells count="89">
    <mergeCell ref="R18:V18"/>
    <mergeCell ref="N16:N18"/>
    <mergeCell ref="P16:V16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P12:V14"/>
    <mergeCell ref="G14:H14"/>
    <mergeCell ref="G15:I15"/>
    <mergeCell ref="K15:L16"/>
    <mergeCell ref="M15:M16"/>
    <mergeCell ref="G16:I16"/>
    <mergeCell ref="S9:S11"/>
    <mergeCell ref="T9:T11"/>
    <mergeCell ref="U9:U11"/>
    <mergeCell ref="V9:V11"/>
    <mergeCell ref="W9:W11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D10:F10"/>
    <mergeCell ref="G10:H10"/>
    <mergeCell ref="M10:N10"/>
    <mergeCell ref="P10:R10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U4:V4"/>
    <mergeCell ref="D5:F5"/>
    <mergeCell ref="G5:H5"/>
    <mergeCell ref="I5:K5"/>
    <mergeCell ref="M5:N5"/>
    <mergeCell ref="P5:R5"/>
    <mergeCell ref="S5:T5"/>
    <mergeCell ref="U5:V5"/>
    <mergeCell ref="D4:F4"/>
    <mergeCell ref="G4:H4"/>
    <mergeCell ref="I4:K4"/>
    <mergeCell ref="M4:N4"/>
    <mergeCell ref="P4:R4"/>
    <mergeCell ref="S4:T4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S1:W1"/>
    <mergeCell ref="B1:C1"/>
    <mergeCell ref="D1:H1"/>
    <mergeCell ref="I1:L1"/>
    <mergeCell ref="M1:O1"/>
    <mergeCell ref="P1:R1"/>
  </mergeCells>
  <conditionalFormatting sqref="U9:U11">
    <cfRule type="expression" dxfId="7" priority="3" stopIfTrue="1">
      <formula>$U$9&gt;100%</formula>
    </cfRule>
    <cfRule type="expression" dxfId="6" priority="4">
      <formula>$U$9&lt;50%</formula>
    </cfRule>
  </conditionalFormatting>
  <conditionalFormatting sqref="V9:V11">
    <cfRule type="expression" dxfId="5" priority="1">
      <formula>$V$9&lt;50%</formula>
    </cfRule>
    <cfRule type="expression" dxfId="4" priority="2">
      <formula>$V$9&gt;50%</formula>
    </cfRule>
  </conditionalFormatting>
  <dataValidations count="4">
    <dataValidation type="list" allowBlank="1" showInputMessage="1" showErrorMessage="1" sqref="G18 Q15 Q18 L18" xr:uid="{ACB8020D-2BC1-4C64-8328-1B8916BC4241}">
      <formula1>$Y$12:$Y$13</formula1>
    </dataValidation>
    <dataValidation type="list" allowBlank="1" showInputMessage="1" showErrorMessage="1" sqref="I14" xr:uid="{11713AD0-2FD6-49C5-80E8-A8D4E62DB3F3}">
      <formula1>$Y$14:$Y$15</formula1>
    </dataValidation>
    <dataValidation type="list" allowBlank="1" showInputMessage="1" showErrorMessage="1" sqref="J14" xr:uid="{BF5647B7-3C5E-4465-B145-044FA08642A4}">
      <formula1>$L$9:$L$9</formula1>
    </dataValidation>
    <dataValidation type="list" showInputMessage="1" showErrorMessage="1" sqref="E19:E49" xr:uid="{AD6937B3-F681-4A99-A49E-18488524706B}">
      <formula1>$Z$19:$Z$30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topLeftCell="A3" zoomScale="70" zoomScaleNormal="70" workbookViewId="0">
      <selection activeCell="H40" sqref="H4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4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142" t="s">
        <v>0</v>
      </c>
      <c r="C1" s="139"/>
      <c r="D1" s="143" t="s">
        <v>1</v>
      </c>
      <c r="E1" s="140"/>
      <c r="F1" s="140"/>
      <c r="G1" s="140"/>
      <c r="H1" s="141"/>
      <c r="I1" s="139" t="s">
        <v>2</v>
      </c>
      <c r="J1" s="140"/>
      <c r="K1" s="140"/>
      <c r="L1" s="141"/>
      <c r="M1" s="144" t="s">
        <v>3</v>
      </c>
      <c r="N1" s="145"/>
      <c r="O1" s="145"/>
      <c r="P1" s="140" t="str">
        <f>L18</f>
        <v>CAD $</v>
      </c>
      <c r="Q1" s="140"/>
      <c r="R1" s="141"/>
      <c r="S1" s="139" t="s">
        <v>4</v>
      </c>
      <c r="T1" s="140"/>
      <c r="U1" s="140"/>
      <c r="V1" s="140"/>
      <c r="W1" s="14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161" t="s">
        <v>6</v>
      </c>
      <c r="E2" s="162"/>
      <c r="F2" s="163"/>
      <c r="G2" s="164"/>
      <c r="H2" s="165"/>
      <c r="I2" s="161" t="s">
        <v>7</v>
      </c>
      <c r="J2" s="162"/>
      <c r="K2" s="163"/>
      <c r="L2" s="8"/>
      <c r="M2" s="166" t="s">
        <v>8</v>
      </c>
      <c r="N2" s="167"/>
      <c r="O2" s="9"/>
      <c r="P2" s="168">
        <f>I50</f>
        <v>213042.77</v>
      </c>
      <c r="Q2" s="168"/>
      <c r="R2" s="169"/>
      <c r="S2" s="170" t="s">
        <v>9</v>
      </c>
      <c r="T2" s="171"/>
      <c r="U2" s="146"/>
      <c r="V2" s="147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148" t="s">
        <v>11</v>
      </c>
      <c r="E3" s="149"/>
      <c r="F3" s="150"/>
      <c r="G3" s="151"/>
      <c r="H3" s="152"/>
      <c r="I3" s="148" t="s">
        <v>12</v>
      </c>
      <c r="J3" s="149"/>
      <c r="K3" s="150"/>
      <c r="L3" s="14"/>
      <c r="M3" s="153" t="s">
        <v>13</v>
      </c>
      <c r="N3" s="154"/>
      <c r="O3" s="9"/>
      <c r="P3" s="155">
        <f>M50</f>
        <v>113356.27999999998</v>
      </c>
      <c r="Q3" s="155"/>
      <c r="R3" s="156"/>
      <c r="S3" s="157" t="s">
        <v>14</v>
      </c>
      <c r="T3" s="158"/>
      <c r="U3" s="159"/>
      <c r="V3" s="160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148" t="s">
        <v>16</v>
      </c>
      <c r="E4" s="149"/>
      <c r="F4" s="150"/>
      <c r="G4" s="151" t="s">
        <v>159</v>
      </c>
      <c r="H4" s="152"/>
      <c r="I4" s="148" t="s">
        <v>17</v>
      </c>
      <c r="J4" s="149"/>
      <c r="K4" s="150"/>
      <c r="L4" s="14"/>
      <c r="M4" s="153" t="s">
        <v>18</v>
      </c>
      <c r="N4" s="154"/>
      <c r="O4" s="9"/>
      <c r="P4" s="155">
        <f>P2-P3</f>
        <v>99686.49</v>
      </c>
      <c r="Q4" s="155"/>
      <c r="R4" s="156"/>
      <c r="S4" s="157" t="s">
        <v>19</v>
      </c>
      <c r="T4" s="158"/>
      <c r="U4" s="159"/>
      <c r="V4" s="160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148" t="s">
        <v>21</v>
      </c>
      <c r="E5" s="149"/>
      <c r="F5" s="150"/>
      <c r="G5" s="151" t="s">
        <v>160</v>
      </c>
      <c r="H5" s="152"/>
      <c r="I5" s="148" t="s">
        <v>22</v>
      </c>
      <c r="J5" s="149"/>
      <c r="K5" s="150"/>
      <c r="L5" s="14"/>
      <c r="M5" s="172" t="s">
        <v>23</v>
      </c>
      <c r="N5" s="173"/>
      <c r="O5" s="9"/>
      <c r="P5" s="174">
        <f>IFERROR((P2-P3)/P2,"")</f>
        <v>0.46791773313874963</v>
      </c>
      <c r="Q5" s="174"/>
      <c r="R5" s="175"/>
      <c r="S5" s="157" t="s">
        <v>24</v>
      </c>
      <c r="T5" s="158"/>
      <c r="U5" s="159"/>
      <c r="V5" s="160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148" t="s">
        <v>26</v>
      </c>
      <c r="E6" s="149"/>
      <c r="F6" s="150"/>
      <c r="G6" s="151"/>
      <c r="H6" s="152"/>
      <c r="I6" s="148" t="s">
        <v>27</v>
      </c>
      <c r="J6" s="149"/>
      <c r="K6" s="150"/>
      <c r="L6" s="14"/>
      <c r="M6" s="184" t="s">
        <v>28</v>
      </c>
      <c r="N6" s="185"/>
      <c r="O6" s="9"/>
      <c r="P6" s="186">
        <f>T50</f>
        <v>99686.489999999976</v>
      </c>
      <c r="Q6" s="186"/>
      <c r="R6" s="187"/>
      <c r="S6" s="157" t="s">
        <v>29</v>
      </c>
      <c r="T6" s="158"/>
      <c r="U6" s="159"/>
      <c r="V6" s="160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148" t="s">
        <v>31</v>
      </c>
      <c r="E7" s="149"/>
      <c r="F7" s="150"/>
      <c r="G7" s="151"/>
      <c r="H7" s="152"/>
      <c r="I7" s="148" t="s">
        <v>32</v>
      </c>
      <c r="J7" s="149"/>
      <c r="K7" s="150"/>
      <c r="L7" s="14"/>
      <c r="M7" s="176" t="s">
        <v>33</v>
      </c>
      <c r="N7" s="177"/>
      <c r="O7" s="9"/>
      <c r="P7" s="178">
        <f>R50</f>
        <v>56407.609999999993</v>
      </c>
      <c r="Q7" s="178"/>
      <c r="R7" s="179"/>
      <c r="S7" s="180" t="s">
        <v>34</v>
      </c>
      <c r="T7" s="181"/>
      <c r="U7" s="182"/>
      <c r="V7" s="183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148" t="s">
        <v>35</v>
      </c>
      <c r="E8" s="149"/>
      <c r="F8" s="150"/>
      <c r="G8" s="151"/>
      <c r="H8" s="152"/>
      <c r="I8" s="148" t="s">
        <v>36</v>
      </c>
      <c r="J8" s="149"/>
      <c r="K8" s="150"/>
      <c r="L8" s="14"/>
      <c r="M8" s="176" t="s">
        <v>37</v>
      </c>
      <c r="N8" s="177"/>
      <c r="O8" s="9"/>
      <c r="P8" s="178">
        <f>IF(P1=Q15,R15,IF(Q15="CAD $",R15*E16,IF(Q15="USD $",R15*F16,0)))</f>
        <v>5131.2125999999998</v>
      </c>
      <c r="Q8" s="178"/>
      <c r="R8" s="179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148" t="s">
        <v>42</v>
      </c>
      <c r="E9" s="149"/>
      <c r="F9" s="150"/>
      <c r="G9" s="151"/>
      <c r="H9" s="152"/>
      <c r="I9" s="31"/>
      <c r="J9" s="32"/>
      <c r="K9" s="32"/>
      <c r="L9" s="33"/>
      <c r="M9" s="176" t="s">
        <v>43</v>
      </c>
      <c r="N9" s="177"/>
      <c r="O9" s="9"/>
      <c r="P9" s="190">
        <f>V15</f>
        <v>1410.19</v>
      </c>
      <c r="Q9" s="190"/>
      <c r="R9" s="191"/>
      <c r="S9" s="192">
        <f>P7+P8+P9</f>
        <v>62949.012599999995</v>
      </c>
      <c r="T9" s="192">
        <f>P3-S9</f>
        <v>50407.26739999999</v>
      </c>
      <c r="U9" s="194">
        <f>IFERROR(((P3-S9)/S9),0)</f>
        <v>0.80076343246724724</v>
      </c>
      <c r="V9" s="194">
        <f>IFERROR(T9/P3,0)</f>
        <v>0.44467997185511027</v>
      </c>
      <c r="W9" s="196"/>
      <c r="X9" s="30"/>
      <c r="Y9" s="4"/>
      <c r="Z9" s="4"/>
      <c r="AA9" s="4"/>
      <c r="AB9" s="4"/>
    </row>
    <row r="10" spans="1:28" ht="21">
      <c r="A10" s="1"/>
      <c r="B10" s="265"/>
      <c r="C10" s="265"/>
      <c r="D10" s="266" t="s">
        <v>163</v>
      </c>
      <c r="E10" s="267"/>
      <c r="F10" s="268"/>
      <c r="G10" s="269" t="s">
        <v>164</v>
      </c>
      <c r="H10" s="268"/>
      <c r="I10" s="270"/>
      <c r="J10" s="271"/>
      <c r="K10" s="271"/>
      <c r="L10" s="272"/>
      <c r="M10" s="273"/>
      <c r="N10" s="268"/>
      <c r="O10" s="274"/>
      <c r="P10" s="275"/>
      <c r="Q10" s="267"/>
      <c r="R10" s="268"/>
      <c r="S10" s="263"/>
      <c r="T10" s="263"/>
      <c r="U10" s="264"/>
      <c r="V10" s="264"/>
      <c r="W10" s="196"/>
      <c r="X10" s="30"/>
      <c r="Y10" s="4"/>
      <c r="Z10" s="4"/>
      <c r="AA10" s="4"/>
      <c r="AB10" s="4"/>
    </row>
    <row r="11" spans="1:28" ht="21.75" thickBot="1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157" t="s">
        <v>44</v>
      </c>
      <c r="N11" s="158"/>
      <c r="O11" s="9"/>
      <c r="P11" s="188">
        <f>F50</f>
        <v>454</v>
      </c>
      <c r="Q11" s="188"/>
      <c r="R11" s="189"/>
      <c r="S11" s="193"/>
      <c r="T11" s="193"/>
      <c r="U11" s="195"/>
      <c r="V11" s="195"/>
      <c r="W11" s="197"/>
      <c r="X11" s="30"/>
      <c r="Y11" s="4"/>
      <c r="Z11" s="4"/>
      <c r="AA11" s="4"/>
      <c r="AB11" s="4"/>
    </row>
    <row r="12" spans="1:28" ht="23.25">
      <c r="A12" s="1"/>
      <c r="B12" s="235"/>
      <c r="C12" s="236"/>
      <c r="D12" s="35"/>
      <c r="E12" s="239" t="s">
        <v>45</v>
      </c>
      <c r="F12" s="240"/>
      <c r="G12" s="243" t="s">
        <v>8</v>
      </c>
      <c r="H12" s="244"/>
      <c r="I12" s="245"/>
      <c r="J12" s="36"/>
      <c r="K12" s="249" t="s">
        <v>46</v>
      </c>
      <c r="L12" s="250"/>
      <c r="M12" s="250"/>
      <c r="N12" s="251"/>
      <c r="O12" s="9"/>
      <c r="P12" s="258" t="s">
        <v>47</v>
      </c>
      <c r="Q12" s="244"/>
      <c r="R12" s="244"/>
      <c r="S12" s="244"/>
      <c r="T12" s="244"/>
      <c r="U12" s="244"/>
      <c r="V12" s="259"/>
      <c r="W12" s="37"/>
      <c r="X12" s="38"/>
      <c r="Y12" s="4" t="s">
        <v>48</v>
      </c>
      <c r="Z12" s="4"/>
      <c r="AA12" s="4"/>
      <c r="AB12" s="4"/>
    </row>
    <row r="13" spans="1:28" ht="23.25">
      <c r="A13" s="1"/>
      <c r="B13" s="237"/>
      <c r="C13" s="238"/>
      <c r="D13" s="39"/>
      <c r="E13" s="241"/>
      <c r="F13" s="242"/>
      <c r="G13" s="246"/>
      <c r="H13" s="247"/>
      <c r="I13" s="248"/>
      <c r="J13" s="40"/>
      <c r="K13" s="252"/>
      <c r="L13" s="253"/>
      <c r="M13" s="253"/>
      <c r="N13" s="254"/>
      <c r="O13" s="41"/>
      <c r="P13" s="260"/>
      <c r="Q13" s="261"/>
      <c r="R13" s="261"/>
      <c r="S13" s="261"/>
      <c r="T13" s="261"/>
      <c r="U13" s="261"/>
      <c r="V13" s="262"/>
      <c r="W13" s="42"/>
      <c r="X13" s="38"/>
      <c r="Y13" s="4" t="s">
        <v>49</v>
      </c>
      <c r="Z13" s="4"/>
      <c r="AA13" s="4"/>
      <c r="AB13" s="4"/>
    </row>
    <row r="14" spans="1:28" ht="23.25">
      <c r="A14" s="1"/>
      <c r="B14" s="237"/>
      <c r="C14" s="238"/>
      <c r="D14" s="39"/>
      <c r="E14" s="205"/>
      <c r="F14" s="206"/>
      <c r="G14" s="198" t="s">
        <v>50</v>
      </c>
      <c r="H14" s="199"/>
      <c r="I14" s="43" t="s">
        <v>51</v>
      </c>
      <c r="J14" s="44"/>
      <c r="K14" s="255"/>
      <c r="L14" s="256"/>
      <c r="M14" s="256"/>
      <c r="N14" s="257"/>
      <c r="O14" s="41"/>
      <c r="P14" s="260"/>
      <c r="Q14" s="261"/>
      <c r="R14" s="261"/>
      <c r="S14" s="261"/>
      <c r="T14" s="261"/>
      <c r="U14" s="261"/>
      <c r="V14" s="262"/>
      <c r="W14" s="45"/>
      <c r="X14" s="38"/>
      <c r="Y14" s="4" t="s">
        <v>51</v>
      </c>
      <c r="Z14" s="4"/>
      <c r="AA14" s="4"/>
      <c r="AB14" s="4"/>
    </row>
    <row r="15" spans="1:28" ht="25.5">
      <c r="A15" s="1"/>
      <c r="B15" s="237"/>
      <c r="C15" s="238"/>
      <c r="D15" s="39"/>
      <c r="E15" s="46" t="s">
        <v>52</v>
      </c>
      <c r="F15" s="47" t="s">
        <v>53</v>
      </c>
      <c r="G15" s="200" t="s">
        <v>54</v>
      </c>
      <c r="H15" s="201"/>
      <c r="I15" s="202"/>
      <c r="J15" s="48"/>
      <c r="K15" s="203" t="s">
        <v>55</v>
      </c>
      <c r="L15" s="204"/>
      <c r="M15" s="207">
        <v>0.5</v>
      </c>
      <c r="N15" s="49"/>
      <c r="O15" s="50"/>
      <c r="P15" s="51" t="s">
        <v>56</v>
      </c>
      <c r="Q15" s="52" t="s">
        <v>49</v>
      </c>
      <c r="R15" s="53">
        <f>Q50*25%</f>
        <v>3718.2700000000004</v>
      </c>
      <c r="S15" s="51" t="s">
        <v>57</v>
      </c>
      <c r="T15" s="54">
        <v>2.5000000000000001E-2</v>
      </c>
      <c r="U15" s="51" t="s">
        <v>58</v>
      </c>
      <c r="V15" s="55">
        <f>ROUND(R50*T15,2)</f>
        <v>1410.19</v>
      </c>
      <c r="W15" s="56"/>
      <c r="X15" s="38"/>
      <c r="Y15" s="4" t="s">
        <v>59</v>
      </c>
      <c r="Z15" s="4"/>
      <c r="AA15" s="4"/>
      <c r="AB15" s="4"/>
    </row>
    <row r="16" spans="1:28" ht="18.75">
      <c r="A16" s="1"/>
      <c r="B16" s="237"/>
      <c r="C16" s="238"/>
      <c r="D16" s="39"/>
      <c r="E16" s="57">
        <f>1/F16</f>
        <v>0.7246376811594204</v>
      </c>
      <c r="F16" s="58">
        <v>1.38</v>
      </c>
      <c r="G16" s="209"/>
      <c r="H16" s="210"/>
      <c r="I16" s="211"/>
      <c r="J16" s="59"/>
      <c r="K16" s="205"/>
      <c r="L16" s="206"/>
      <c r="M16" s="208"/>
      <c r="N16" s="215" t="s">
        <v>60</v>
      </c>
      <c r="O16" s="50"/>
      <c r="P16" s="217" t="s">
        <v>61</v>
      </c>
      <c r="Q16" s="218"/>
      <c r="R16" s="218"/>
      <c r="S16" s="218"/>
      <c r="T16" s="218"/>
      <c r="U16" s="218"/>
      <c r="V16" s="219"/>
      <c r="W16" s="60"/>
      <c r="X16" s="61"/>
      <c r="Y16" s="4"/>
      <c r="Z16" s="4"/>
      <c r="AA16" s="4"/>
      <c r="AB16" s="4"/>
    </row>
    <row r="17" spans="1:28">
      <c r="A17" s="1"/>
      <c r="B17" s="220" t="s">
        <v>62</v>
      </c>
      <c r="C17" s="222" t="s">
        <v>63</v>
      </c>
      <c r="D17" s="62"/>
      <c r="E17" s="224" t="s">
        <v>64</v>
      </c>
      <c r="F17" s="226" t="s">
        <v>65</v>
      </c>
      <c r="G17" s="223" t="s">
        <v>66</v>
      </c>
      <c r="H17" s="228"/>
      <c r="I17" s="63" t="s">
        <v>67</v>
      </c>
      <c r="J17" s="64"/>
      <c r="K17" s="229" t="s">
        <v>65</v>
      </c>
      <c r="L17" s="65" t="s">
        <v>68</v>
      </c>
      <c r="M17" s="66" t="s">
        <v>69</v>
      </c>
      <c r="N17" s="215"/>
      <c r="O17" s="67"/>
      <c r="P17" s="231" t="s">
        <v>70</v>
      </c>
      <c r="Q17" s="68" t="s">
        <v>71</v>
      </c>
      <c r="R17" s="68" t="s">
        <v>72</v>
      </c>
      <c r="S17" s="69" t="s">
        <v>73</v>
      </c>
      <c r="T17" s="69" t="s">
        <v>74</v>
      </c>
      <c r="U17" s="66" t="s">
        <v>75</v>
      </c>
      <c r="V17" s="66" t="s">
        <v>76</v>
      </c>
      <c r="W17" s="70"/>
      <c r="X17" s="71"/>
      <c r="Y17" s="4"/>
      <c r="Z17" s="4"/>
      <c r="AA17" s="4"/>
      <c r="AB17" s="4"/>
    </row>
    <row r="18" spans="1:28" s="81" customFormat="1" ht="15" customHeight="1">
      <c r="A18" s="72"/>
      <c r="B18" s="221"/>
      <c r="C18" s="223"/>
      <c r="D18" s="73"/>
      <c r="E18" s="225"/>
      <c r="F18" s="227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230"/>
      <c r="L18" s="233" t="s">
        <v>48</v>
      </c>
      <c r="M18" s="234"/>
      <c r="N18" s="216"/>
      <c r="O18" s="77"/>
      <c r="P18" s="232"/>
      <c r="Q18" s="52" t="s">
        <v>49</v>
      </c>
      <c r="R18" s="212" t="str">
        <f>L18</f>
        <v>CAD $</v>
      </c>
      <c r="S18" s="213"/>
      <c r="T18" s="213"/>
      <c r="U18" s="213"/>
      <c r="V18" s="214"/>
      <c r="W18" s="78"/>
      <c r="X18" s="79"/>
      <c r="Y18" s="80"/>
      <c r="Z18" s="80"/>
      <c r="AA18" s="80"/>
      <c r="AB18" s="80"/>
    </row>
    <row r="19" spans="1:28">
      <c r="A19" s="1"/>
      <c r="B19" s="82" t="s">
        <v>77</v>
      </c>
      <c r="C19" s="83" t="s">
        <v>78</v>
      </c>
      <c r="D19" s="84"/>
      <c r="E19" s="85"/>
      <c r="F19" s="86">
        <v>2</v>
      </c>
      <c r="G19" s="87">
        <v>58600.11</v>
      </c>
      <c r="H19" s="88">
        <f>ROUND(IF($G$18="USD $", G19*$F$16,G19*$E$16),2)</f>
        <v>42463.85</v>
      </c>
      <c r="I19" s="89">
        <f>ROUND(IF($I$18=$H$18,F19*H19,F19*G19),2)</f>
        <v>117200.22</v>
      </c>
      <c r="J19" s="90"/>
      <c r="K19" s="91">
        <f t="shared" ref="K19:K49" si="0">F19</f>
        <v>2</v>
      </c>
      <c r="L19" s="88">
        <f>ROUND(IF($L$18=$G$18,G19*($M$15-N19),H19*($M$15-N19)),2)+486.77</f>
        <v>32716.83</v>
      </c>
      <c r="M19" s="88">
        <f>ROUND((K19*L19),2)</f>
        <v>65433.66</v>
      </c>
      <c r="N19" s="92">
        <v>-0.05</v>
      </c>
      <c r="O19" s="93"/>
      <c r="P19" s="82"/>
      <c r="Q19" s="94">
        <v>11590</v>
      </c>
      <c r="R19" s="95">
        <f>ROUND(IF($R$18=$Q$18,Q19,IF($R$18="USD $",Q19*$E$16,Q19*$F$16))*F19,2)</f>
        <v>31988.400000000001</v>
      </c>
      <c r="S19" s="95">
        <f>IFERROR(ROUND(T19/F19,2),0)</f>
        <v>25883.279999999999</v>
      </c>
      <c r="T19" s="95">
        <f>ROUND(I19-M19,2)</f>
        <v>51766.559999999998</v>
      </c>
      <c r="U19" s="96">
        <f>IFERROR(((L19-(R19/K19))/(R19/K19)),0)</f>
        <v>1.0455433844768729</v>
      </c>
      <c r="V19" s="96">
        <f>IFERROR(((L19-(R19/K19))/L19),0)</f>
        <v>0.51113234381203798</v>
      </c>
      <c r="W19" s="97"/>
      <c r="X19" s="98"/>
      <c r="Y19" s="4"/>
      <c r="Z19" s="4">
        <v>250</v>
      </c>
      <c r="AA19" s="99"/>
      <c r="AB19" s="100"/>
    </row>
    <row r="20" spans="1:28">
      <c r="A20" s="1"/>
      <c r="B20" s="101" t="s">
        <v>79</v>
      </c>
      <c r="C20" s="13" t="s">
        <v>80</v>
      </c>
      <c r="D20" s="84"/>
      <c r="E20" s="102"/>
      <c r="F20" s="103">
        <v>10</v>
      </c>
      <c r="G20" s="104">
        <v>610.15</v>
      </c>
      <c r="H20" s="105">
        <f t="shared" ref="H20:H49" si="1">ROUND(IF($G$18="USD $", G20*$F$16,G20*$E$16),2)</f>
        <v>442.14</v>
      </c>
      <c r="I20" s="106">
        <f t="shared" ref="I20:I49" si="2">ROUND(IF($I$18=$H$18,F20*H20,F20*G20),2)</f>
        <v>6101.5</v>
      </c>
      <c r="J20" s="107"/>
      <c r="K20" s="108">
        <f t="shared" si="0"/>
        <v>10</v>
      </c>
      <c r="L20" s="105">
        <f t="shared" ref="L20:L49" si="3">ROUND(IF($L$18=$G$18,G20*($M$15-N20),H20*($M$15-N20)),2)</f>
        <v>305.08</v>
      </c>
      <c r="M20" s="105">
        <f t="shared" ref="M20:M49" si="4">ROUND((K20*L20),2)</f>
        <v>3050.8</v>
      </c>
      <c r="N20" s="109"/>
      <c r="O20" s="93"/>
      <c r="P20" s="101"/>
      <c r="Q20" s="104">
        <v>290.7</v>
      </c>
      <c r="R20" s="110">
        <f>ROUND(IF($R$18=$Q$18,Q20,IF($R$18="USD $",Q20*$E$16,Q20*$F$16))*F20,2)</f>
        <v>4011.66</v>
      </c>
      <c r="S20" s="111">
        <f t="shared" ref="S20:S49" si="5">IFERROR(ROUND(T20/F20,2),0)</f>
        <v>305.07</v>
      </c>
      <c r="T20" s="111">
        <f t="shared" ref="T20:T49" si="6">ROUND(I20-M20,2)</f>
        <v>3050.7</v>
      </c>
      <c r="U20" s="112">
        <f t="shared" ref="U20:U49" si="7">IFERROR(((L20-(R20/K20))/(R20/K20)),0)</f>
        <v>-0.23951680850321316</v>
      </c>
      <c r="V20" s="112">
        <f t="shared" ref="V20:V49" si="8">IFERROR(((L20-(R20/K20))/L20),0)</f>
        <v>-0.31495345483151965</v>
      </c>
      <c r="W20" s="113"/>
      <c r="X20" s="98"/>
      <c r="Y20" s="4" t="s">
        <v>81</v>
      </c>
      <c r="Z20" s="4">
        <v>500</v>
      </c>
      <c r="AA20" s="4"/>
      <c r="AB20" s="4"/>
    </row>
    <row r="21" spans="1:28">
      <c r="A21" s="1"/>
      <c r="B21" s="82" t="s">
        <v>82</v>
      </c>
      <c r="C21" s="114" t="s">
        <v>83</v>
      </c>
      <c r="D21" s="84"/>
      <c r="E21" s="85"/>
      <c r="F21" s="115">
        <v>60</v>
      </c>
      <c r="G21" s="94">
        <v>11.1</v>
      </c>
      <c r="H21" s="88">
        <f t="shared" si="1"/>
        <v>8.0399999999999991</v>
      </c>
      <c r="I21" s="89">
        <f t="shared" si="2"/>
        <v>666</v>
      </c>
      <c r="J21" s="107"/>
      <c r="K21" s="91">
        <f t="shared" si="0"/>
        <v>60</v>
      </c>
      <c r="L21" s="88">
        <f t="shared" si="3"/>
        <v>5.55</v>
      </c>
      <c r="M21" s="88">
        <f t="shared" si="4"/>
        <v>333</v>
      </c>
      <c r="N21" s="116"/>
      <c r="O21" s="93"/>
      <c r="P21" s="117"/>
      <c r="Q21" s="94">
        <v>2.2999999999999998</v>
      </c>
      <c r="R21" s="95">
        <f t="shared" ref="R21:R49" si="9">ROUND(IF($R$18=$Q$18,Q21,IF($R$18="USD $",Q21*$E$16,Q21*$F$16))*F21,2)</f>
        <v>190.44</v>
      </c>
      <c r="S21" s="95">
        <f t="shared" si="5"/>
        <v>5.55</v>
      </c>
      <c r="T21" s="95">
        <f t="shared" si="6"/>
        <v>333</v>
      </c>
      <c r="U21" s="96">
        <f t="shared" si="7"/>
        <v>0.74858223062381846</v>
      </c>
      <c r="V21" s="96">
        <f t="shared" si="8"/>
        <v>0.42810810810810812</v>
      </c>
      <c r="W21" s="97"/>
      <c r="X21" s="98"/>
      <c r="Y21" s="4" t="s">
        <v>84</v>
      </c>
      <c r="Z21" s="4">
        <v>750</v>
      </c>
      <c r="AA21" s="4"/>
      <c r="AB21" s="4"/>
    </row>
    <row r="22" spans="1:28">
      <c r="A22" s="1"/>
      <c r="B22" s="101" t="s">
        <v>85</v>
      </c>
      <c r="C22" s="13" t="s">
        <v>86</v>
      </c>
      <c r="D22" s="84"/>
      <c r="E22" s="102"/>
      <c r="F22" s="103">
        <v>60</v>
      </c>
      <c r="G22" s="104">
        <v>11.09</v>
      </c>
      <c r="H22" s="105">
        <f t="shared" si="1"/>
        <v>8.0399999999999991</v>
      </c>
      <c r="I22" s="106">
        <f t="shared" si="2"/>
        <v>665.4</v>
      </c>
      <c r="J22" s="107"/>
      <c r="K22" s="108">
        <f t="shared" si="0"/>
        <v>60</v>
      </c>
      <c r="L22" s="105">
        <f t="shared" si="3"/>
        <v>5.55</v>
      </c>
      <c r="M22" s="105">
        <f t="shared" si="4"/>
        <v>333</v>
      </c>
      <c r="N22" s="109"/>
      <c r="O22" s="93"/>
      <c r="P22" s="101"/>
      <c r="Q22" s="104">
        <v>1.08</v>
      </c>
      <c r="R22" s="110">
        <f t="shared" si="9"/>
        <v>89.42</v>
      </c>
      <c r="S22" s="111">
        <f t="shared" si="5"/>
        <v>5.54</v>
      </c>
      <c r="T22" s="111">
        <f t="shared" si="6"/>
        <v>332.4</v>
      </c>
      <c r="U22" s="112">
        <f t="shared" si="7"/>
        <v>2.7239991053455603</v>
      </c>
      <c r="V22" s="112">
        <f t="shared" si="8"/>
        <v>0.73147147147147151</v>
      </c>
      <c r="W22" s="113"/>
      <c r="X22" s="98"/>
      <c r="Y22" s="4" t="s">
        <v>87</v>
      </c>
      <c r="Z22" s="4">
        <v>1000</v>
      </c>
      <c r="AA22" s="4"/>
      <c r="AB22" s="4"/>
    </row>
    <row r="23" spans="1:28">
      <c r="A23" s="1"/>
      <c r="B23" s="82" t="s">
        <v>88</v>
      </c>
      <c r="C23" s="114" t="s">
        <v>89</v>
      </c>
      <c r="D23" s="84"/>
      <c r="E23" s="85"/>
      <c r="F23" s="115">
        <v>60</v>
      </c>
      <c r="G23" s="94">
        <v>7.38</v>
      </c>
      <c r="H23" s="88">
        <f t="shared" si="1"/>
        <v>5.35</v>
      </c>
      <c r="I23" s="89">
        <f t="shared" si="2"/>
        <v>442.8</v>
      </c>
      <c r="J23" s="107"/>
      <c r="K23" s="91">
        <f t="shared" si="0"/>
        <v>60</v>
      </c>
      <c r="L23" s="88">
        <f t="shared" si="3"/>
        <v>3.69</v>
      </c>
      <c r="M23" s="88">
        <f t="shared" si="4"/>
        <v>221.4</v>
      </c>
      <c r="N23" s="116"/>
      <c r="O23" s="93"/>
      <c r="P23" s="117"/>
      <c r="Q23" s="94">
        <v>2.7</v>
      </c>
      <c r="R23" s="95">
        <f t="shared" si="9"/>
        <v>223.56</v>
      </c>
      <c r="S23" s="95">
        <f t="shared" si="5"/>
        <v>3.69</v>
      </c>
      <c r="T23" s="95">
        <f t="shared" si="6"/>
        <v>221.4</v>
      </c>
      <c r="U23" s="96">
        <f t="shared" si="7"/>
        <v>-9.6618357487922787E-3</v>
      </c>
      <c r="V23" s="96">
        <f t="shared" si="8"/>
        <v>-9.7560975609756184E-3</v>
      </c>
      <c r="W23" s="97"/>
      <c r="X23" s="98"/>
      <c r="Y23" s="4" t="s">
        <v>90</v>
      </c>
      <c r="Z23" s="4">
        <v>1200</v>
      </c>
      <c r="AA23" s="4"/>
      <c r="AB23" s="4"/>
    </row>
    <row r="24" spans="1:28">
      <c r="A24" s="1"/>
      <c r="B24" s="101" t="s">
        <v>91</v>
      </c>
      <c r="C24" s="13" t="s">
        <v>92</v>
      </c>
      <c r="D24" s="84"/>
      <c r="E24" s="102"/>
      <c r="F24" s="103">
        <v>4</v>
      </c>
      <c r="G24" s="104">
        <v>9388.74</v>
      </c>
      <c r="H24" s="105">
        <f t="shared" si="1"/>
        <v>6803.43</v>
      </c>
      <c r="I24" s="106">
        <f t="shared" si="2"/>
        <v>37554.959999999999</v>
      </c>
      <c r="J24" s="107"/>
      <c r="K24" s="108">
        <f t="shared" si="0"/>
        <v>4</v>
      </c>
      <c r="L24" s="105">
        <f t="shared" si="3"/>
        <v>4694.37</v>
      </c>
      <c r="M24" s="105">
        <f t="shared" si="4"/>
        <v>18777.48</v>
      </c>
      <c r="N24" s="109"/>
      <c r="O24" s="93"/>
      <c r="P24" s="101"/>
      <c r="Q24" s="104">
        <v>2019.6</v>
      </c>
      <c r="R24" s="110">
        <f t="shared" si="9"/>
        <v>11148.19</v>
      </c>
      <c r="S24" s="111">
        <f t="shared" si="5"/>
        <v>4694.37</v>
      </c>
      <c r="T24" s="111">
        <f t="shared" si="6"/>
        <v>18777.48</v>
      </c>
      <c r="U24" s="112">
        <f t="shared" si="7"/>
        <v>0.68435234778022247</v>
      </c>
      <c r="V24" s="112">
        <f t="shared" si="8"/>
        <v>0.40629999339634493</v>
      </c>
      <c r="W24" s="113"/>
      <c r="X24" s="98"/>
      <c r="Y24" s="4" t="s">
        <v>93</v>
      </c>
      <c r="Z24" s="4">
        <v>2000</v>
      </c>
      <c r="AA24" s="4"/>
      <c r="AB24" s="4"/>
    </row>
    <row r="25" spans="1:28">
      <c r="A25" s="1"/>
      <c r="B25" s="82" t="s">
        <v>94</v>
      </c>
      <c r="C25" s="114" t="s">
        <v>95</v>
      </c>
      <c r="D25" s="84"/>
      <c r="E25" s="85"/>
      <c r="F25" s="115">
        <v>24</v>
      </c>
      <c r="G25" s="94">
        <v>27.16</v>
      </c>
      <c r="H25" s="88">
        <f t="shared" si="1"/>
        <v>19.68</v>
      </c>
      <c r="I25" s="89">
        <f t="shared" si="2"/>
        <v>651.84</v>
      </c>
      <c r="J25" s="107"/>
      <c r="K25" s="91">
        <f t="shared" si="0"/>
        <v>24</v>
      </c>
      <c r="L25" s="88">
        <f t="shared" si="3"/>
        <v>13.58</v>
      </c>
      <c r="M25" s="88">
        <f t="shared" si="4"/>
        <v>325.92</v>
      </c>
      <c r="N25" s="116"/>
      <c r="O25" s="93"/>
      <c r="P25" s="117"/>
      <c r="Q25" s="94">
        <v>6.58</v>
      </c>
      <c r="R25" s="95">
        <f t="shared" si="9"/>
        <v>217.93</v>
      </c>
      <c r="S25" s="95">
        <f t="shared" si="5"/>
        <v>13.58</v>
      </c>
      <c r="T25" s="95">
        <f t="shared" si="6"/>
        <v>325.92</v>
      </c>
      <c r="U25" s="96">
        <f t="shared" si="7"/>
        <v>0.49552608635800494</v>
      </c>
      <c r="V25" s="96">
        <f t="shared" si="8"/>
        <v>0.33133897889052533</v>
      </c>
      <c r="W25" s="97"/>
      <c r="X25" s="98"/>
      <c r="Y25" s="4" t="s">
        <v>96</v>
      </c>
      <c r="Z25" s="4">
        <v>4000</v>
      </c>
      <c r="AA25" s="4"/>
      <c r="AB25" s="4"/>
    </row>
    <row r="26" spans="1:28">
      <c r="A26" s="1"/>
      <c r="B26" s="101" t="s">
        <v>97</v>
      </c>
      <c r="C26" s="13" t="s">
        <v>98</v>
      </c>
      <c r="D26" s="84"/>
      <c r="E26" s="102"/>
      <c r="F26" s="103">
        <v>24</v>
      </c>
      <c r="G26" s="104">
        <v>9.92</v>
      </c>
      <c r="H26" s="105">
        <f t="shared" si="1"/>
        <v>7.19</v>
      </c>
      <c r="I26" s="106">
        <f t="shared" si="2"/>
        <v>238.08</v>
      </c>
      <c r="J26" s="107"/>
      <c r="K26" s="108">
        <f t="shared" si="0"/>
        <v>24</v>
      </c>
      <c r="L26" s="105">
        <f t="shared" si="3"/>
        <v>4.96</v>
      </c>
      <c r="M26" s="105">
        <f t="shared" si="4"/>
        <v>119.04</v>
      </c>
      <c r="N26" s="109"/>
      <c r="O26" s="93"/>
      <c r="P26" s="101"/>
      <c r="Q26" s="104">
        <v>2.4</v>
      </c>
      <c r="R26" s="110">
        <f t="shared" si="9"/>
        <v>79.489999999999995</v>
      </c>
      <c r="S26" s="111">
        <f t="shared" si="5"/>
        <v>4.96</v>
      </c>
      <c r="T26" s="111">
        <f t="shared" si="6"/>
        <v>119.04</v>
      </c>
      <c r="U26" s="112">
        <f t="shared" si="7"/>
        <v>0.49754686124040759</v>
      </c>
      <c r="V26" s="112">
        <f t="shared" si="8"/>
        <v>0.33224126344086025</v>
      </c>
      <c r="W26" s="113"/>
      <c r="X26" s="98"/>
      <c r="Y26" s="4" t="s">
        <v>99</v>
      </c>
      <c r="Z26" s="4">
        <v>6000</v>
      </c>
      <c r="AA26" s="4"/>
      <c r="AB26" s="4"/>
    </row>
    <row r="27" spans="1:28">
      <c r="A27" s="1"/>
      <c r="B27" s="82" t="s">
        <v>100</v>
      </c>
      <c r="C27" s="114" t="s">
        <v>101</v>
      </c>
      <c r="D27" s="84"/>
      <c r="E27" s="85"/>
      <c r="F27" s="115">
        <v>2</v>
      </c>
      <c r="G27" s="94">
        <v>2604.0659999999998</v>
      </c>
      <c r="H27" s="88">
        <f t="shared" si="1"/>
        <v>1887</v>
      </c>
      <c r="I27" s="89">
        <f t="shared" si="2"/>
        <v>5208.13</v>
      </c>
      <c r="J27" s="107"/>
      <c r="K27" s="91">
        <f t="shared" si="0"/>
        <v>2</v>
      </c>
      <c r="L27" s="88">
        <f t="shared" si="3"/>
        <v>1302.03</v>
      </c>
      <c r="M27" s="88">
        <f t="shared" si="4"/>
        <v>2604.06</v>
      </c>
      <c r="N27" s="116"/>
      <c r="O27" s="93"/>
      <c r="P27" s="117"/>
      <c r="Q27" s="94">
        <v>316.2</v>
      </c>
      <c r="R27" s="95">
        <f t="shared" si="9"/>
        <v>872.71</v>
      </c>
      <c r="S27" s="95">
        <f t="shared" si="5"/>
        <v>1302.04</v>
      </c>
      <c r="T27" s="95">
        <f t="shared" si="6"/>
        <v>2604.0700000000002</v>
      </c>
      <c r="U27" s="96">
        <f t="shared" si="7"/>
        <v>1.9838778059149085</v>
      </c>
      <c r="V27" s="96">
        <f t="shared" si="8"/>
        <v>0.66486563289632339</v>
      </c>
      <c r="W27" s="97"/>
      <c r="X27" s="98"/>
      <c r="Y27" s="4" t="s">
        <v>102</v>
      </c>
      <c r="Z27" s="4">
        <v>8000</v>
      </c>
      <c r="AA27" s="4"/>
      <c r="AB27" s="4"/>
    </row>
    <row r="28" spans="1:28">
      <c r="A28" s="1"/>
      <c r="B28" s="101" t="s">
        <v>103</v>
      </c>
      <c r="C28" s="13" t="s">
        <v>104</v>
      </c>
      <c r="D28" s="84"/>
      <c r="E28" s="102"/>
      <c r="F28" s="103">
        <v>32</v>
      </c>
      <c r="G28" s="104">
        <v>11.63</v>
      </c>
      <c r="H28" s="105">
        <f t="shared" si="1"/>
        <v>8.43</v>
      </c>
      <c r="I28" s="106">
        <f t="shared" si="2"/>
        <v>372.16</v>
      </c>
      <c r="J28" s="107"/>
      <c r="K28" s="108">
        <f t="shared" si="0"/>
        <v>32</v>
      </c>
      <c r="L28" s="105">
        <f t="shared" si="3"/>
        <v>5.82</v>
      </c>
      <c r="M28" s="105">
        <f t="shared" si="4"/>
        <v>186.24</v>
      </c>
      <c r="N28" s="109"/>
      <c r="O28" s="93"/>
      <c r="P28" s="101"/>
      <c r="Q28" s="104">
        <v>2.31</v>
      </c>
      <c r="R28" s="110">
        <f t="shared" si="9"/>
        <v>102.01</v>
      </c>
      <c r="S28" s="111">
        <f t="shared" si="5"/>
        <v>5.81</v>
      </c>
      <c r="T28" s="111">
        <f t="shared" si="6"/>
        <v>185.92</v>
      </c>
      <c r="U28" s="112">
        <f t="shared" si="7"/>
        <v>0.8257033624154495</v>
      </c>
      <c r="V28" s="112">
        <f t="shared" si="8"/>
        <v>0.45226589347079038</v>
      </c>
      <c r="W28" s="113"/>
      <c r="X28" s="98"/>
      <c r="Y28" s="4" t="s">
        <v>105</v>
      </c>
      <c r="Z28" s="118">
        <v>10000</v>
      </c>
      <c r="AA28" s="4"/>
      <c r="AB28" s="4"/>
    </row>
    <row r="29" spans="1:28">
      <c r="A29" s="1"/>
      <c r="B29" s="82" t="s">
        <v>106</v>
      </c>
      <c r="C29" s="114" t="s">
        <v>107</v>
      </c>
      <c r="D29" s="84"/>
      <c r="E29" s="85"/>
      <c r="F29" s="115">
        <v>32</v>
      </c>
      <c r="G29" s="94">
        <v>8.7100000000000009</v>
      </c>
      <c r="H29" s="88">
        <f t="shared" si="1"/>
        <v>6.31</v>
      </c>
      <c r="I29" s="89">
        <f t="shared" si="2"/>
        <v>278.72000000000003</v>
      </c>
      <c r="J29" s="107"/>
      <c r="K29" s="91">
        <f t="shared" si="0"/>
        <v>32</v>
      </c>
      <c r="L29" s="88">
        <f t="shared" si="3"/>
        <v>4.3600000000000003</v>
      </c>
      <c r="M29" s="88">
        <f t="shared" si="4"/>
        <v>139.52000000000001</v>
      </c>
      <c r="N29" s="116"/>
      <c r="O29" s="93"/>
      <c r="P29" s="117"/>
      <c r="Q29" s="94">
        <v>2.25</v>
      </c>
      <c r="R29" s="95">
        <f t="shared" si="9"/>
        <v>99.36</v>
      </c>
      <c r="S29" s="95">
        <f t="shared" si="5"/>
        <v>4.3499999999999996</v>
      </c>
      <c r="T29" s="95">
        <f t="shared" si="6"/>
        <v>139.19999999999999</v>
      </c>
      <c r="U29" s="96">
        <f t="shared" si="7"/>
        <v>0.40418679549114345</v>
      </c>
      <c r="V29" s="96">
        <f t="shared" si="8"/>
        <v>0.28784403669724778</v>
      </c>
      <c r="W29" s="97"/>
      <c r="X29" s="98"/>
      <c r="Y29" s="4" t="s">
        <v>108</v>
      </c>
      <c r="Z29" s="4" t="s">
        <v>109</v>
      </c>
      <c r="AA29" s="4"/>
      <c r="AB29" s="4"/>
    </row>
    <row r="30" spans="1:28">
      <c r="A30" s="1"/>
      <c r="B30" s="101" t="s">
        <v>110</v>
      </c>
      <c r="C30" s="13" t="s">
        <v>111</v>
      </c>
      <c r="D30" s="84"/>
      <c r="E30" s="102"/>
      <c r="F30" s="103">
        <v>8</v>
      </c>
      <c r="G30" s="104">
        <v>2690.49</v>
      </c>
      <c r="H30" s="105">
        <f>ROUND(IF($G$18="USD $", G30*$F$16,G30*$E$16),2)</f>
        <v>1949.63</v>
      </c>
      <c r="I30" s="106">
        <f>ROUND(IF($I$18=$H$18,F30*H30,F30*G30),2)</f>
        <v>21523.919999999998</v>
      </c>
      <c r="J30" s="107"/>
      <c r="K30" s="108">
        <f t="shared" si="0"/>
        <v>8</v>
      </c>
      <c r="L30" s="105">
        <f t="shared" si="3"/>
        <v>1345.25</v>
      </c>
      <c r="M30" s="105">
        <f>ROUND((K30*L30),2)</f>
        <v>10762</v>
      </c>
      <c r="N30" s="109"/>
      <c r="O30" s="93"/>
      <c r="P30" s="101"/>
      <c r="Q30" s="104">
        <v>316.2</v>
      </c>
      <c r="R30" s="110">
        <f t="shared" si="9"/>
        <v>3490.85</v>
      </c>
      <c r="S30" s="111">
        <f t="shared" si="5"/>
        <v>1345.24</v>
      </c>
      <c r="T30" s="111">
        <f t="shared" si="6"/>
        <v>10761.92</v>
      </c>
      <c r="U30" s="112">
        <f t="shared" si="7"/>
        <v>2.0829167681223768</v>
      </c>
      <c r="V30" s="112">
        <f t="shared" si="8"/>
        <v>0.67563185281546179</v>
      </c>
      <c r="W30" s="113"/>
      <c r="X30" s="98"/>
      <c r="Y30" s="4" t="s">
        <v>112</v>
      </c>
      <c r="Z30" s="4"/>
      <c r="AA30" s="4"/>
      <c r="AB30" s="4"/>
    </row>
    <row r="31" spans="1:28">
      <c r="A31" s="1"/>
      <c r="B31" s="82" t="s">
        <v>100</v>
      </c>
      <c r="C31" s="114" t="s">
        <v>113</v>
      </c>
      <c r="D31" s="84"/>
      <c r="E31" s="85"/>
      <c r="F31" s="115">
        <v>8</v>
      </c>
      <c r="G31" s="94">
        <v>2604.66</v>
      </c>
      <c r="H31" s="88">
        <f t="shared" si="1"/>
        <v>1887.43</v>
      </c>
      <c r="I31" s="89">
        <f t="shared" si="2"/>
        <v>20837.28</v>
      </c>
      <c r="J31" s="107"/>
      <c r="K31" s="91">
        <f t="shared" si="0"/>
        <v>8</v>
      </c>
      <c r="L31" s="88">
        <f t="shared" si="3"/>
        <v>1302.33</v>
      </c>
      <c r="M31" s="88">
        <f t="shared" si="4"/>
        <v>10418.64</v>
      </c>
      <c r="N31" s="116"/>
      <c r="O31" s="93"/>
      <c r="P31" s="117"/>
      <c r="Q31" s="94">
        <v>316.2</v>
      </c>
      <c r="R31" s="95">
        <f t="shared" si="9"/>
        <v>3490.85</v>
      </c>
      <c r="S31" s="95">
        <f t="shared" si="5"/>
        <v>1302.33</v>
      </c>
      <c r="T31" s="95">
        <f t="shared" si="6"/>
        <v>10418.64</v>
      </c>
      <c r="U31" s="96">
        <f t="shared" si="7"/>
        <v>1.9845567698411559</v>
      </c>
      <c r="V31" s="96">
        <f t="shared" si="8"/>
        <v>0.66494187341150091</v>
      </c>
      <c r="W31" s="97"/>
      <c r="X31" s="98"/>
      <c r="Y31" s="4"/>
      <c r="Z31" s="4"/>
      <c r="AA31" s="4"/>
      <c r="AB31" s="4"/>
    </row>
    <row r="32" spans="1:28">
      <c r="A32" s="1"/>
      <c r="B32" s="101" t="s">
        <v>103</v>
      </c>
      <c r="C32" s="13" t="s">
        <v>114</v>
      </c>
      <c r="D32" s="84"/>
      <c r="E32" s="102"/>
      <c r="F32" s="103">
        <v>64</v>
      </c>
      <c r="G32" s="104">
        <v>11.63</v>
      </c>
      <c r="H32" s="105">
        <f t="shared" si="1"/>
        <v>8.43</v>
      </c>
      <c r="I32" s="106">
        <f t="shared" si="2"/>
        <v>744.32</v>
      </c>
      <c r="J32" s="107"/>
      <c r="K32" s="108">
        <f t="shared" si="0"/>
        <v>64</v>
      </c>
      <c r="L32" s="105">
        <f t="shared" si="3"/>
        <v>5.82</v>
      </c>
      <c r="M32" s="105">
        <f t="shared" si="4"/>
        <v>372.48</v>
      </c>
      <c r="N32" s="109"/>
      <c r="O32" s="93"/>
      <c r="P32" s="101"/>
      <c r="Q32" s="104">
        <v>2.31</v>
      </c>
      <c r="R32" s="110">
        <f>ROUND(IF($R$18=$Q$18,Q32,IF($R$18="USD $",Q32*$E$16,Q32*$F$16))*F32,2)</f>
        <v>204.02</v>
      </c>
      <c r="S32" s="111">
        <f t="shared" si="5"/>
        <v>5.81</v>
      </c>
      <c r="T32" s="111">
        <f t="shared" si="6"/>
        <v>371.84</v>
      </c>
      <c r="U32" s="112">
        <f t="shared" si="7"/>
        <v>0.8257033624154495</v>
      </c>
      <c r="V32" s="112">
        <f t="shared" si="8"/>
        <v>0.45226589347079038</v>
      </c>
      <c r="W32" s="113"/>
      <c r="X32" s="98"/>
      <c r="Y32" s="4"/>
      <c r="Z32" s="4"/>
      <c r="AA32" s="4"/>
      <c r="AB32" s="4"/>
    </row>
    <row r="33" spans="1:28">
      <c r="A33" s="1"/>
      <c r="B33" s="82" t="s">
        <v>106</v>
      </c>
      <c r="C33" s="114" t="s">
        <v>115</v>
      </c>
      <c r="D33" s="84"/>
      <c r="E33" s="85"/>
      <c r="F33" s="115">
        <v>64</v>
      </c>
      <c r="G33" s="94">
        <v>8.7100000000000009</v>
      </c>
      <c r="H33" s="88">
        <f t="shared" si="1"/>
        <v>6.31</v>
      </c>
      <c r="I33" s="89">
        <f t="shared" si="2"/>
        <v>557.44000000000005</v>
      </c>
      <c r="J33" s="107"/>
      <c r="K33" s="91">
        <f t="shared" si="0"/>
        <v>64</v>
      </c>
      <c r="L33" s="88">
        <f t="shared" si="3"/>
        <v>4.3600000000000003</v>
      </c>
      <c r="M33" s="88">
        <f t="shared" si="4"/>
        <v>279.04000000000002</v>
      </c>
      <c r="N33" s="116"/>
      <c r="O33" s="93"/>
      <c r="P33" s="117"/>
      <c r="Q33" s="94">
        <v>2.25</v>
      </c>
      <c r="R33" s="95">
        <f t="shared" si="9"/>
        <v>198.72</v>
      </c>
      <c r="S33" s="95">
        <f t="shared" si="5"/>
        <v>4.3499999999999996</v>
      </c>
      <c r="T33" s="95">
        <f t="shared" si="6"/>
        <v>278.39999999999998</v>
      </c>
      <c r="U33" s="96">
        <f t="shared" si="7"/>
        <v>0.40418679549114345</v>
      </c>
      <c r="V33" s="96">
        <f t="shared" si="8"/>
        <v>0.28784403669724778</v>
      </c>
      <c r="W33" s="97"/>
      <c r="X33" s="98"/>
      <c r="Y33" s="4"/>
      <c r="Z33" s="4"/>
      <c r="AA33" s="4"/>
      <c r="AB33" s="4"/>
    </row>
    <row r="34" spans="1:28">
      <c r="A34" s="1"/>
      <c r="B34" s="101"/>
      <c r="C34" s="13"/>
      <c r="D34" s="84"/>
      <c r="E34" s="102"/>
      <c r="F34" s="103"/>
      <c r="G34" s="104"/>
      <c r="H34" s="105">
        <f t="shared" si="1"/>
        <v>0</v>
      </c>
      <c r="I34" s="106">
        <f t="shared" si="2"/>
        <v>0</v>
      </c>
      <c r="J34" s="107"/>
      <c r="K34" s="108">
        <f t="shared" si="0"/>
        <v>0</v>
      </c>
      <c r="L34" s="105">
        <f t="shared" si="3"/>
        <v>0</v>
      </c>
      <c r="M34" s="105">
        <f t="shared" si="4"/>
        <v>0</v>
      </c>
      <c r="N34" s="109"/>
      <c r="O34" s="93"/>
      <c r="P34" s="101"/>
      <c r="Q34" s="104"/>
      <c r="R34" s="110">
        <f t="shared" si="9"/>
        <v>0</v>
      </c>
      <c r="S34" s="111">
        <f t="shared" si="5"/>
        <v>0</v>
      </c>
      <c r="T34" s="111">
        <f t="shared" si="6"/>
        <v>0</v>
      </c>
      <c r="U34" s="112">
        <f t="shared" si="7"/>
        <v>0</v>
      </c>
      <c r="V34" s="112">
        <f t="shared" si="8"/>
        <v>0</v>
      </c>
      <c r="W34" s="113"/>
      <c r="X34" s="98"/>
      <c r="Y34" s="4"/>
      <c r="Z34" s="4"/>
      <c r="AA34" s="4"/>
      <c r="AB34" s="4"/>
    </row>
    <row r="35" spans="1:28">
      <c r="A35" s="1"/>
      <c r="B35" s="82"/>
      <c r="C35" s="114"/>
      <c r="D35" s="84"/>
      <c r="E35" s="85"/>
      <c r="F35" s="115"/>
      <c r="G35" s="94"/>
      <c r="H35" s="88">
        <f t="shared" si="1"/>
        <v>0</v>
      </c>
      <c r="I35" s="89">
        <f t="shared" si="2"/>
        <v>0</v>
      </c>
      <c r="J35" s="107"/>
      <c r="K35" s="91">
        <f t="shared" si="0"/>
        <v>0</v>
      </c>
      <c r="L35" s="88">
        <f t="shared" si="3"/>
        <v>0</v>
      </c>
      <c r="M35" s="88">
        <f t="shared" si="4"/>
        <v>0</v>
      </c>
      <c r="N35" s="116"/>
      <c r="O35" s="93"/>
      <c r="P35" s="117"/>
      <c r="Q35" s="94"/>
      <c r="R35" s="95">
        <f t="shared" si="9"/>
        <v>0</v>
      </c>
      <c r="S35" s="95">
        <f t="shared" si="5"/>
        <v>0</v>
      </c>
      <c r="T35" s="95">
        <f t="shared" si="6"/>
        <v>0</v>
      </c>
      <c r="U35" s="96">
        <f t="shared" si="7"/>
        <v>0</v>
      </c>
      <c r="V35" s="96">
        <f t="shared" si="8"/>
        <v>0</v>
      </c>
      <c r="W35" s="97"/>
      <c r="X35" s="98"/>
      <c r="Y35" s="4"/>
      <c r="Z35" s="4"/>
      <c r="AA35" s="4"/>
      <c r="AB35" s="4"/>
    </row>
    <row r="36" spans="1:28">
      <c r="A36" s="1"/>
      <c r="B36" s="101"/>
      <c r="C36" s="13"/>
      <c r="D36" s="84"/>
      <c r="E36" s="102"/>
      <c r="F36" s="103"/>
      <c r="G36" s="104"/>
      <c r="H36" s="105">
        <f t="shared" si="1"/>
        <v>0</v>
      </c>
      <c r="I36" s="106">
        <f t="shared" si="2"/>
        <v>0</v>
      </c>
      <c r="J36" s="107"/>
      <c r="K36" s="108">
        <f t="shared" si="0"/>
        <v>0</v>
      </c>
      <c r="L36" s="105">
        <f t="shared" si="3"/>
        <v>0</v>
      </c>
      <c r="M36" s="105">
        <f t="shared" si="4"/>
        <v>0</v>
      </c>
      <c r="N36" s="109"/>
      <c r="O36" s="93"/>
      <c r="P36" s="101"/>
      <c r="Q36" s="104"/>
      <c r="R36" s="110">
        <f t="shared" si="9"/>
        <v>0</v>
      </c>
      <c r="S36" s="111">
        <f t="shared" si="5"/>
        <v>0</v>
      </c>
      <c r="T36" s="111">
        <f t="shared" si="6"/>
        <v>0</v>
      </c>
      <c r="U36" s="112">
        <f t="shared" si="7"/>
        <v>0</v>
      </c>
      <c r="V36" s="112">
        <f t="shared" si="8"/>
        <v>0</v>
      </c>
      <c r="W36" s="113"/>
      <c r="X36" s="98"/>
      <c r="Y36" s="4"/>
      <c r="Z36" s="4"/>
      <c r="AA36" s="4"/>
      <c r="AB36" s="4"/>
    </row>
    <row r="37" spans="1:28">
      <c r="A37" s="1"/>
      <c r="B37" s="82"/>
      <c r="C37" s="114"/>
      <c r="D37" s="84"/>
      <c r="E37" s="85"/>
      <c r="F37" s="115"/>
      <c r="G37" s="94"/>
      <c r="H37" s="88">
        <f t="shared" si="1"/>
        <v>0</v>
      </c>
      <c r="I37" s="89">
        <f t="shared" si="2"/>
        <v>0</v>
      </c>
      <c r="J37" s="107"/>
      <c r="K37" s="91">
        <f t="shared" si="0"/>
        <v>0</v>
      </c>
      <c r="L37" s="88">
        <f t="shared" si="3"/>
        <v>0</v>
      </c>
      <c r="M37" s="88">
        <f t="shared" si="4"/>
        <v>0</v>
      </c>
      <c r="N37" s="116"/>
      <c r="O37" s="93"/>
      <c r="P37" s="117"/>
      <c r="Q37" s="94"/>
      <c r="R37" s="95">
        <f t="shared" si="9"/>
        <v>0</v>
      </c>
      <c r="S37" s="95">
        <f t="shared" si="5"/>
        <v>0</v>
      </c>
      <c r="T37" s="95">
        <f t="shared" si="6"/>
        <v>0</v>
      </c>
      <c r="U37" s="96">
        <f t="shared" si="7"/>
        <v>0</v>
      </c>
      <c r="V37" s="96">
        <f t="shared" si="8"/>
        <v>0</v>
      </c>
      <c r="W37" s="97"/>
      <c r="X37" s="98"/>
      <c r="Y37" s="4"/>
      <c r="Z37" s="4"/>
      <c r="AA37" s="4"/>
      <c r="AB37" s="4"/>
    </row>
    <row r="38" spans="1:28">
      <c r="A38" s="1"/>
      <c r="B38" s="101"/>
      <c r="C38" s="13"/>
      <c r="D38" s="84"/>
      <c r="E38" s="102"/>
      <c r="F38" s="103"/>
      <c r="G38" s="104"/>
      <c r="H38" s="105">
        <f t="shared" si="1"/>
        <v>0</v>
      </c>
      <c r="I38" s="106">
        <f t="shared" si="2"/>
        <v>0</v>
      </c>
      <c r="J38" s="107"/>
      <c r="K38" s="108">
        <f t="shared" si="0"/>
        <v>0</v>
      </c>
      <c r="L38" s="105">
        <f t="shared" si="3"/>
        <v>0</v>
      </c>
      <c r="M38" s="105">
        <f t="shared" si="4"/>
        <v>0</v>
      </c>
      <c r="N38" s="109"/>
      <c r="O38" s="93"/>
      <c r="P38" s="101"/>
      <c r="Q38" s="104"/>
      <c r="R38" s="110">
        <f t="shared" si="9"/>
        <v>0</v>
      </c>
      <c r="S38" s="111">
        <f t="shared" si="5"/>
        <v>0</v>
      </c>
      <c r="T38" s="111">
        <f t="shared" si="6"/>
        <v>0</v>
      </c>
      <c r="U38" s="112">
        <f t="shared" si="7"/>
        <v>0</v>
      </c>
      <c r="V38" s="112">
        <f t="shared" si="8"/>
        <v>0</v>
      </c>
      <c r="W38" s="113"/>
      <c r="X38" s="98"/>
      <c r="Y38" s="4"/>
      <c r="Z38" s="4"/>
      <c r="AA38" s="4"/>
      <c r="AB38" s="4"/>
    </row>
    <row r="39" spans="1:28">
      <c r="A39" s="1"/>
      <c r="B39" s="82"/>
      <c r="C39" s="114"/>
      <c r="D39" s="84"/>
      <c r="E39" s="85"/>
      <c r="F39" s="115"/>
      <c r="G39" s="94"/>
      <c r="H39" s="88">
        <f t="shared" si="1"/>
        <v>0</v>
      </c>
      <c r="I39" s="89">
        <f t="shared" si="2"/>
        <v>0</v>
      </c>
      <c r="J39" s="107"/>
      <c r="K39" s="91">
        <f t="shared" si="0"/>
        <v>0</v>
      </c>
      <c r="L39" s="88">
        <f t="shared" si="3"/>
        <v>0</v>
      </c>
      <c r="M39" s="88">
        <f t="shared" si="4"/>
        <v>0</v>
      </c>
      <c r="N39" s="116"/>
      <c r="O39" s="93"/>
      <c r="P39" s="117"/>
      <c r="Q39" s="94"/>
      <c r="R39" s="95">
        <f t="shared" si="9"/>
        <v>0</v>
      </c>
      <c r="S39" s="95">
        <f t="shared" si="5"/>
        <v>0</v>
      </c>
      <c r="T39" s="95">
        <f t="shared" si="6"/>
        <v>0</v>
      </c>
      <c r="U39" s="96">
        <f t="shared" si="7"/>
        <v>0</v>
      </c>
      <c r="V39" s="96">
        <f t="shared" si="8"/>
        <v>0</v>
      </c>
      <c r="W39" s="113"/>
      <c r="X39" s="98"/>
      <c r="Y39" s="4"/>
      <c r="Z39" s="4"/>
      <c r="AA39" s="4"/>
      <c r="AB39" s="4"/>
    </row>
    <row r="40" spans="1:28">
      <c r="A40" s="1"/>
      <c r="B40" s="101"/>
      <c r="C40" s="13"/>
      <c r="D40" s="84"/>
      <c r="E40" s="102"/>
      <c r="F40" s="103"/>
      <c r="G40" s="104"/>
      <c r="H40" s="105">
        <f t="shared" si="1"/>
        <v>0</v>
      </c>
      <c r="I40" s="106">
        <f t="shared" si="2"/>
        <v>0</v>
      </c>
      <c r="J40" s="107"/>
      <c r="K40" s="108">
        <f t="shared" si="0"/>
        <v>0</v>
      </c>
      <c r="L40" s="105">
        <f t="shared" si="3"/>
        <v>0</v>
      </c>
      <c r="M40" s="105">
        <f t="shared" si="4"/>
        <v>0</v>
      </c>
      <c r="N40" s="109"/>
      <c r="O40" s="93"/>
      <c r="P40" s="101"/>
      <c r="Q40" s="104"/>
      <c r="R40" s="110">
        <f t="shared" si="9"/>
        <v>0</v>
      </c>
      <c r="S40" s="111">
        <f t="shared" si="5"/>
        <v>0</v>
      </c>
      <c r="T40" s="111">
        <f t="shared" si="6"/>
        <v>0</v>
      </c>
      <c r="U40" s="112">
        <f t="shared" si="7"/>
        <v>0</v>
      </c>
      <c r="V40" s="112">
        <f t="shared" si="8"/>
        <v>0</v>
      </c>
      <c r="W40" s="113"/>
      <c r="X40" s="98"/>
      <c r="Y40" s="4"/>
      <c r="Z40" s="4"/>
      <c r="AA40" s="4"/>
      <c r="AB40" s="4"/>
    </row>
    <row r="41" spans="1:28">
      <c r="A41" s="1"/>
      <c r="B41" s="82"/>
      <c r="C41" s="114"/>
      <c r="D41" s="84"/>
      <c r="E41" s="85"/>
      <c r="F41" s="115"/>
      <c r="G41" s="94"/>
      <c r="H41" s="88">
        <f t="shared" si="1"/>
        <v>0</v>
      </c>
      <c r="I41" s="89">
        <f t="shared" si="2"/>
        <v>0</v>
      </c>
      <c r="J41" s="107"/>
      <c r="K41" s="91">
        <f t="shared" si="0"/>
        <v>0</v>
      </c>
      <c r="L41" s="88">
        <f t="shared" si="3"/>
        <v>0</v>
      </c>
      <c r="M41" s="88">
        <f t="shared" si="4"/>
        <v>0</v>
      </c>
      <c r="N41" s="116"/>
      <c r="O41" s="93"/>
      <c r="P41" s="117"/>
      <c r="Q41" s="94"/>
      <c r="R41" s="95">
        <f t="shared" si="9"/>
        <v>0</v>
      </c>
      <c r="S41" s="95">
        <f t="shared" si="5"/>
        <v>0</v>
      </c>
      <c r="T41" s="95">
        <f t="shared" si="6"/>
        <v>0</v>
      </c>
      <c r="U41" s="96">
        <f t="shared" si="7"/>
        <v>0</v>
      </c>
      <c r="V41" s="96">
        <f t="shared" si="8"/>
        <v>0</v>
      </c>
      <c r="W41" s="113"/>
      <c r="X41" s="98"/>
      <c r="Y41" s="4"/>
      <c r="Z41" s="4"/>
      <c r="AA41" s="4"/>
      <c r="AB41" s="4"/>
    </row>
    <row r="42" spans="1:28">
      <c r="A42" s="1"/>
      <c r="B42" s="101"/>
      <c r="C42" s="13"/>
      <c r="D42" s="84"/>
      <c r="E42" s="102"/>
      <c r="F42" s="103"/>
      <c r="G42" s="104"/>
      <c r="H42" s="105">
        <f t="shared" si="1"/>
        <v>0</v>
      </c>
      <c r="I42" s="106">
        <f t="shared" si="2"/>
        <v>0</v>
      </c>
      <c r="J42" s="107"/>
      <c r="K42" s="108">
        <f t="shared" si="0"/>
        <v>0</v>
      </c>
      <c r="L42" s="105">
        <f t="shared" si="3"/>
        <v>0</v>
      </c>
      <c r="M42" s="105">
        <f t="shared" si="4"/>
        <v>0</v>
      </c>
      <c r="N42" s="109"/>
      <c r="O42" s="93"/>
      <c r="P42" s="101"/>
      <c r="Q42" s="104"/>
      <c r="R42" s="110">
        <f t="shared" si="9"/>
        <v>0</v>
      </c>
      <c r="S42" s="111">
        <f t="shared" si="5"/>
        <v>0</v>
      </c>
      <c r="T42" s="111">
        <f t="shared" si="6"/>
        <v>0</v>
      </c>
      <c r="U42" s="112">
        <f t="shared" si="7"/>
        <v>0</v>
      </c>
      <c r="V42" s="112">
        <f t="shared" si="8"/>
        <v>0</v>
      </c>
      <c r="W42" s="113"/>
      <c r="X42" s="98"/>
      <c r="Y42" s="4"/>
      <c r="Z42" s="4"/>
      <c r="AA42" s="4"/>
      <c r="AB42" s="4"/>
    </row>
    <row r="43" spans="1:28">
      <c r="A43" s="1"/>
      <c r="B43" s="82"/>
      <c r="C43" s="114"/>
      <c r="D43" s="84"/>
      <c r="E43" s="85"/>
      <c r="F43" s="115"/>
      <c r="G43" s="94"/>
      <c r="H43" s="88">
        <f t="shared" si="1"/>
        <v>0</v>
      </c>
      <c r="I43" s="89">
        <f t="shared" si="2"/>
        <v>0</v>
      </c>
      <c r="J43" s="107"/>
      <c r="K43" s="91">
        <f t="shared" si="0"/>
        <v>0</v>
      </c>
      <c r="L43" s="88">
        <f t="shared" si="3"/>
        <v>0</v>
      </c>
      <c r="M43" s="88">
        <f t="shared" si="4"/>
        <v>0</v>
      </c>
      <c r="N43" s="116"/>
      <c r="O43" s="93"/>
      <c r="P43" s="117"/>
      <c r="Q43" s="94"/>
      <c r="R43" s="95">
        <f t="shared" si="9"/>
        <v>0</v>
      </c>
      <c r="S43" s="95">
        <f t="shared" si="5"/>
        <v>0</v>
      </c>
      <c r="T43" s="95">
        <f t="shared" si="6"/>
        <v>0</v>
      </c>
      <c r="U43" s="96">
        <f t="shared" si="7"/>
        <v>0</v>
      </c>
      <c r="V43" s="96">
        <f t="shared" si="8"/>
        <v>0</v>
      </c>
      <c r="W43" s="113"/>
      <c r="X43" s="98"/>
      <c r="Y43" s="4"/>
      <c r="Z43" s="4"/>
      <c r="AA43" s="4"/>
      <c r="AB43" s="4"/>
    </row>
    <row r="44" spans="1:28">
      <c r="A44" s="1"/>
      <c r="B44" s="101"/>
      <c r="C44" s="13"/>
      <c r="D44" s="84"/>
      <c r="E44" s="102"/>
      <c r="F44" s="103"/>
      <c r="G44" s="104"/>
      <c r="H44" s="105">
        <f t="shared" si="1"/>
        <v>0</v>
      </c>
      <c r="I44" s="106">
        <f t="shared" si="2"/>
        <v>0</v>
      </c>
      <c r="J44" s="107"/>
      <c r="K44" s="108">
        <f t="shared" si="0"/>
        <v>0</v>
      </c>
      <c r="L44" s="105">
        <f t="shared" si="3"/>
        <v>0</v>
      </c>
      <c r="M44" s="105">
        <f t="shared" si="4"/>
        <v>0</v>
      </c>
      <c r="N44" s="109"/>
      <c r="O44" s="93"/>
      <c r="P44" s="101"/>
      <c r="Q44" s="104"/>
      <c r="R44" s="110">
        <f t="shared" si="9"/>
        <v>0</v>
      </c>
      <c r="S44" s="111">
        <f t="shared" si="5"/>
        <v>0</v>
      </c>
      <c r="T44" s="111">
        <f t="shared" si="6"/>
        <v>0</v>
      </c>
      <c r="U44" s="112">
        <f t="shared" si="7"/>
        <v>0</v>
      </c>
      <c r="V44" s="112">
        <f t="shared" si="8"/>
        <v>0</v>
      </c>
      <c r="W44" s="113"/>
      <c r="X44" s="98"/>
      <c r="Y44" s="4"/>
      <c r="Z44" s="4"/>
      <c r="AA44" s="4"/>
      <c r="AB44" s="4"/>
    </row>
    <row r="45" spans="1:28">
      <c r="A45" s="1"/>
      <c r="B45" s="82"/>
      <c r="C45" s="114"/>
      <c r="D45" s="84"/>
      <c r="E45" s="85"/>
      <c r="F45" s="115"/>
      <c r="G45" s="94"/>
      <c r="H45" s="88">
        <f t="shared" si="1"/>
        <v>0</v>
      </c>
      <c r="I45" s="89">
        <f t="shared" si="2"/>
        <v>0</v>
      </c>
      <c r="J45" s="107"/>
      <c r="K45" s="91">
        <f t="shared" si="0"/>
        <v>0</v>
      </c>
      <c r="L45" s="88">
        <f t="shared" si="3"/>
        <v>0</v>
      </c>
      <c r="M45" s="88">
        <f t="shared" si="4"/>
        <v>0</v>
      </c>
      <c r="N45" s="116"/>
      <c r="O45" s="93"/>
      <c r="P45" s="117"/>
      <c r="Q45" s="94"/>
      <c r="R45" s="95">
        <f t="shared" si="9"/>
        <v>0</v>
      </c>
      <c r="S45" s="95">
        <f t="shared" si="5"/>
        <v>0</v>
      </c>
      <c r="T45" s="95">
        <f t="shared" si="6"/>
        <v>0</v>
      </c>
      <c r="U45" s="96">
        <f t="shared" si="7"/>
        <v>0</v>
      </c>
      <c r="V45" s="96">
        <f t="shared" si="8"/>
        <v>0</v>
      </c>
      <c r="W45" s="113"/>
      <c r="X45" s="98"/>
      <c r="Y45" s="4"/>
      <c r="Z45" s="4"/>
      <c r="AA45" s="4"/>
      <c r="AB45" s="4"/>
    </row>
    <row r="46" spans="1:28">
      <c r="A46" s="1"/>
      <c r="B46" s="101"/>
      <c r="C46" s="13"/>
      <c r="D46" s="84"/>
      <c r="E46" s="102"/>
      <c r="F46" s="103"/>
      <c r="G46" s="104"/>
      <c r="H46" s="105">
        <f t="shared" si="1"/>
        <v>0</v>
      </c>
      <c r="I46" s="106">
        <f t="shared" si="2"/>
        <v>0</v>
      </c>
      <c r="J46" s="107"/>
      <c r="K46" s="108">
        <f t="shared" si="0"/>
        <v>0</v>
      </c>
      <c r="L46" s="105">
        <f t="shared" si="3"/>
        <v>0</v>
      </c>
      <c r="M46" s="105">
        <f t="shared" si="4"/>
        <v>0</v>
      </c>
      <c r="N46" s="109"/>
      <c r="O46" s="93"/>
      <c r="P46" s="101"/>
      <c r="Q46" s="104"/>
      <c r="R46" s="110">
        <f t="shared" si="9"/>
        <v>0</v>
      </c>
      <c r="S46" s="111">
        <f t="shared" si="5"/>
        <v>0</v>
      </c>
      <c r="T46" s="111">
        <f t="shared" si="6"/>
        <v>0</v>
      </c>
      <c r="U46" s="112">
        <f t="shared" si="7"/>
        <v>0</v>
      </c>
      <c r="V46" s="112">
        <f t="shared" si="8"/>
        <v>0</v>
      </c>
      <c r="W46" s="113"/>
      <c r="X46" s="98"/>
      <c r="Y46" s="4"/>
      <c r="Z46" s="4"/>
      <c r="AA46" s="4"/>
      <c r="AB46" s="4"/>
    </row>
    <row r="47" spans="1:28">
      <c r="A47" s="1"/>
      <c r="B47" s="82"/>
      <c r="C47" s="114"/>
      <c r="D47" s="84"/>
      <c r="E47" s="85"/>
      <c r="F47" s="115"/>
      <c r="G47" s="94"/>
      <c r="H47" s="88">
        <f t="shared" si="1"/>
        <v>0</v>
      </c>
      <c r="I47" s="89">
        <f t="shared" si="2"/>
        <v>0</v>
      </c>
      <c r="J47" s="107"/>
      <c r="K47" s="91">
        <f t="shared" si="0"/>
        <v>0</v>
      </c>
      <c r="L47" s="88">
        <f t="shared" si="3"/>
        <v>0</v>
      </c>
      <c r="M47" s="88">
        <f t="shared" si="4"/>
        <v>0</v>
      </c>
      <c r="N47" s="116"/>
      <c r="O47" s="93"/>
      <c r="P47" s="117"/>
      <c r="Q47" s="94"/>
      <c r="R47" s="95">
        <f t="shared" si="9"/>
        <v>0</v>
      </c>
      <c r="S47" s="95">
        <f t="shared" si="5"/>
        <v>0</v>
      </c>
      <c r="T47" s="95">
        <f t="shared" si="6"/>
        <v>0</v>
      </c>
      <c r="U47" s="96">
        <f t="shared" si="7"/>
        <v>0</v>
      </c>
      <c r="V47" s="96">
        <f t="shared" si="8"/>
        <v>0</v>
      </c>
      <c r="W47" s="113"/>
      <c r="X47" s="98"/>
      <c r="Y47" s="4"/>
      <c r="Z47" s="4"/>
      <c r="AA47" s="4"/>
      <c r="AB47" s="4"/>
    </row>
    <row r="48" spans="1:28">
      <c r="A48" s="1"/>
      <c r="B48" s="101"/>
      <c r="C48" s="13"/>
      <c r="D48" s="84"/>
      <c r="E48" s="102"/>
      <c r="F48" s="103"/>
      <c r="G48" s="104"/>
      <c r="H48" s="105">
        <f t="shared" si="1"/>
        <v>0</v>
      </c>
      <c r="I48" s="106">
        <f t="shared" si="2"/>
        <v>0</v>
      </c>
      <c r="J48" s="107"/>
      <c r="K48" s="108">
        <f t="shared" si="0"/>
        <v>0</v>
      </c>
      <c r="L48" s="105">
        <f t="shared" si="3"/>
        <v>0</v>
      </c>
      <c r="M48" s="105">
        <f t="shared" si="4"/>
        <v>0</v>
      </c>
      <c r="N48" s="109"/>
      <c r="O48" s="93"/>
      <c r="P48" s="101"/>
      <c r="Q48" s="104"/>
      <c r="R48" s="110">
        <f t="shared" si="9"/>
        <v>0</v>
      </c>
      <c r="S48" s="111">
        <f t="shared" si="5"/>
        <v>0</v>
      </c>
      <c r="T48" s="111">
        <f t="shared" si="6"/>
        <v>0</v>
      </c>
      <c r="U48" s="112">
        <f t="shared" si="7"/>
        <v>0</v>
      </c>
      <c r="V48" s="112">
        <f t="shared" si="8"/>
        <v>0</v>
      </c>
      <c r="W48" s="113"/>
      <c r="X48" s="98"/>
      <c r="Y48" s="4"/>
      <c r="Z48" s="4"/>
      <c r="AA48" s="4"/>
      <c r="AB48" s="4"/>
    </row>
    <row r="49" spans="1:28">
      <c r="A49" s="1"/>
      <c r="B49" s="82"/>
      <c r="C49" s="114"/>
      <c r="D49" s="84"/>
      <c r="E49" s="85"/>
      <c r="F49" s="115"/>
      <c r="G49" s="94"/>
      <c r="H49" s="88">
        <f t="shared" si="1"/>
        <v>0</v>
      </c>
      <c r="I49" s="89">
        <f t="shared" si="2"/>
        <v>0</v>
      </c>
      <c r="J49" s="107"/>
      <c r="K49" s="91">
        <f t="shared" si="0"/>
        <v>0</v>
      </c>
      <c r="L49" s="88">
        <f t="shared" si="3"/>
        <v>0</v>
      </c>
      <c r="M49" s="88">
        <f t="shared" si="4"/>
        <v>0</v>
      </c>
      <c r="N49" s="116"/>
      <c r="O49" s="93"/>
      <c r="P49" s="117"/>
      <c r="Q49" s="94"/>
      <c r="R49" s="95">
        <f t="shared" si="9"/>
        <v>0</v>
      </c>
      <c r="S49" s="95">
        <f t="shared" si="5"/>
        <v>0</v>
      </c>
      <c r="T49" s="95">
        <f t="shared" si="6"/>
        <v>0</v>
      </c>
      <c r="U49" s="96">
        <f t="shared" si="7"/>
        <v>0</v>
      </c>
      <c r="V49" s="96">
        <f t="shared" si="8"/>
        <v>0</v>
      </c>
      <c r="W49" s="113"/>
      <c r="X49" s="98"/>
      <c r="Y49" s="4"/>
      <c r="Z49" s="4"/>
      <c r="AA49" s="4"/>
      <c r="AB49" s="4"/>
    </row>
    <row r="50" spans="1:28" ht="15.75">
      <c r="A50" s="119"/>
      <c r="B50" s="120"/>
      <c r="C50" s="120"/>
      <c r="D50" s="121"/>
      <c r="E50" s="122" t="s">
        <v>116</v>
      </c>
      <c r="F50" s="123">
        <f>SUM(F19:F49)</f>
        <v>454</v>
      </c>
      <c r="G50" s="124">
        <f>SUM(G19:G49)</f>
        <v>76605.546000000031</v>
      </c>
      <c r="H50" s="125">
        <f>SUM(H19:H49)</f>
        <v>55511.259999999995</v>
      </c>
      <c r="I50" s="126">
        <f>SUM(I19:I49)</f>
        <v>213042.77</v>
      </c>
      <c r="J50" s="127"/>
      <c r="K50" s="128">
        <f>SUM(K19:K49)</f>
        <v>454</v>
      </c>
      <c r="L50" s="125">
        <f>SUM(L19:L49)</f>
        <v>41719.580000000016</v>
      </c>
      <c r="M50" s="126">
        <f>SUM(M19:M49)</f>
        <v>113356.27999999998</v>
      </c>
      <c r="N50" s="126"/>
      <c r="O50" s="129"/>
      <c r="P50" s="130"/>
      <c r="Q50" s="125">
        <f>SUM(Q19:Q49)</f>
        <v>14873.080000000002</v>
      </c>
      <c r="R50" s="125">
        <f>SUM(R19:R49)</f>
        <v>56407.609999999993</v>
      </c>
      <c r="S50" s="126">
        <f>SUM(S19:S49)</f>
        <v>34885.969999999994</v>
      </c>
      <c r="T50" s="126">
        <f>SUM(T19:T49)</f>
        <v>99686.489999999976</v>
      </c>
      <c r="U50" s="131"/>
      <c r="V50" s="131"/>
      <c r="W50" s="132"/>
      <c r="X50" s="133"/>
    </row>
    <row r="52" spans="1:28" ht="15" customHeight="1">
      <c r="U52" s="135"/>
    </row>
  </sheetData>
  <mergeCells count="89">
    <mergeCell ref="R18:V18"/>
    <mergeCell ref="N16:N18"/>
    <mergeCell ref="P16:V16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P12:V14"/>
    <mergeCell ref="G14:H14"/>
    <mergeCell ref="G15:I15"/>
    <mergeCell ref="K15:L16"/>
    <mergeCell ref="M15:M16"/>
    <mergeCell ref="G16:I16"/>
    <mergeCell ref="S9:S11"/>
    <mergeCell ref="T9:T11"/>
    <mergeCell ref="U9:U11"/>
    <mergeCell ref="V9:V11"/>
    <mergeCell ref="W9:W11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D10:F10"/>
    <mergeCell ref="G10:H10"/>
    <mergeCell ref="M10:N10"/>
    <mergeCell ref="P10:R10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U4:V4"/>
    <mergeCell ref="D5:F5"/>
    <mergeCell ref="G5:H5"/>
    <mergeCell ref="I5:K5"/>
    <mergeCell ref="M5:N5"/>
    <mergeCell ref="P5:R5"/>
    <mergeCell ref="S5:T5"/>
    <mergeCell ref="U5:V5"/>
    <mergeCell ref="D4:F4"/>
    <mergeCell ref="G4:H4"/>
    <mergeCell ref="I4:K4"/>
    <mergeCell ref="M4:N4"/>
    <mergeCell ref="P4:R4"/>
    <mergeCell ref="S4:T4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S1:W1"/>
    <mergeCell ref="B1:C1"/>
    <mergeCell ref="D1:H1"/>
    <mergeCell ref="I1:L1"/>
    <mergeCell ref="M1:O1"/>
    <mergeCell ref="P1:R1"/>
  </mergeCells>
  <conditionalFormatting sqref="U9:U11">
    <cfRule type="expression" dxfId="3" priority="3" stopIfTrue="1">
      <formula>$U$9&gt;100%</formula>
    </cfRule>
    <cfRule type="expression" dxfId="2" priority="4">
      <formula>$U$9&lt;50%</formula>
    </cfRule>
  </conditionalFormatting>
  <conditionalFormatting sqref="V9:V11">
    <cfRule type="expression" dxfId="1" priority="1">
      <formula>$V$9&lt;50%</formula>
    </cfRule>
    <cfRule type="expression" dxfId="0" priority="2">
      <formula>$V$9&gt;50%</formula>
    </cfRule>
  </conditionalFormatting>
  <dataValidations count="4">
    <dataValidation type="list" allowBlank="1" showInputMessage="1" showErrorMessage="1" sqref="G18 Q15 Q18 L18" xr:uid="{539E2493-0E10-4441-8EBF-73F2E064E388}">
      <formula1>$Y$12:$Y$13</formula1>
    </dataValidation>
    <dataValidation type="list" allowBlank="1" showInputMessage="1" showErrorMessage="1" sqref="I14" xr:uid="{91884D09-1B7D-4F4A-A9C2-04890CBDF8D5}">
      <formula1>$Y$14:$Y$15</formula1>
    </dataValidation>
    <dataValidation type="list" allowBlank="1" showInputMessage="1" showErrorMessage="1" sqref="J14" xr:uid="{868EEF20-1D1D-46FD-A910-793C3BB1C01E}">
      <formula1>$L$9:$L$9</formula1>
    </dataValidation>
    <dataValidation type="list" showInputMessage="1" showErrorMessage="1" sqref="E19:E49" xr:uid="{0E5B5E62-5C16-46B0-92BA-D4AF0EF12617}">
      <formula1>$Z$19:$Z$30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GQP LV1 FULL UC KIT FOR D7T</vt:lpstr>
      <vt:lpstr>GQP LV1 FULL UC KIT FOR D9T</vt:lpstr>
      <vt:lpstr>GQP LV1 FULL UC KIT FOR D10T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Umair  Ansari</cp:lastModifiedBy>
  <dcterms:created xsi:type="dcterms:W3CDTF">2015-06-05T18:17:20Z</dcterms:created>
  <dcterms:modified xsi:type="dcterms:W3CDTF">2025-01-16T17:07:07Z</dcterms:modified>
</cp:coreProperties>
</file>