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xampp\htdocs\globalwholesaleparts\SAMPLE_FILE\JEFF\"/>
    </mc:Choice>
  </mc:AlternateContent>
  <xr:revisionPtr revIDLastSave="0" documentId="13_ncr:1_{E8106AB9-BEF0-4423-AB50-22743A038B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struction" sheetId="5" r:id="rId1"/>
    <sheet name="C9 PLAT ENGINE KIT" sheetId="4" r:id="rId2"/>
    <sheet name="C15 PLAT ENGINE KIT" sheetId="3" r:id="rId3"/>
    <sheet name="C18 PLAT ENGINE KIT" sheetId="2" r:id="rId4"/>
    <sheet name="C27 PLAT ENGINE KIT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0" i="5" l="1"/>
  <c r="G50" i="5"/>
  <c r="F50" i="5"/>
  <c r="U49" i="5"/>
  <c r="R49" i="5"/>
  <c r="V49" i="5" s="1"/>
  <c r="M49" i="5"/>
  <c r="L49" i="5"/>
  <c r="K49" i="5"/>
  <c r="H49" i="5"/>
  <c r="L48" i="5"/>
  <c r="K48" i="5"/>
  <c r="M48" i="5" s="1"/>
  <c r="U47" i="5"/>
  <c r="R47" i="5"/>
  <c r="V47" i="5" s="1"/>
  <c r="M47" i="5"/>
  <c r="L47" i="5"/>
  <c r="K47" i="5"/>
  <c r="L46" i="5"/>
  <c r="K46" i="5"/>
  <c r="M46" i="5" s="1"/>
  <c r="U45" i="5"/>
  <c r="R45" i="5"/>
  <c r="V45" i="5" s="1"/>
  <c r="M45" i="5"/>
  <c r="L45" i="5"/>
  <c r="K45" i="5"/>
  <c r="L44" i="5"/>
  <c r="K44" i="5"/>
  <c r="M44" i="5" s="1"/>
  <c r="U43" i="5"/>
  <c r="R43" i="5"/>
  <c r="V43" i="5" s="1"/>
  <c r="M43" i="5"/>
  <c r="L43" i="5"/>
  <c r="K43" i="5"/>
  <c r="L42" i="5"/>
  <c r="K42" i="5"/>
  <c r="M42" i="5" s="1"/>
  <c r="U41" i="5"/>
  <c r="R41" i="5"/>
  <c r="V41" i="5" s="1"/>
  <c r="M41" i="5"/>
  <c r="L41" i="5"/>
  <c r="K41" i="5"/>
  <c r="H41" i="5"/>
  <c r="L40" i="5"/>
  <c r="K40" i="5"/>
  <c r="M40" i="5" s="1"/>
  <c r="U39" i="5"/>
  <c r="R39" i="5"/>
  <c r="V39" i="5" s="1"/>
  <c r="M39" i="5"/>
  <c r="L39" i="5"/>
  <c r="K39" i="5"/>
  <c r="L38" i="5"/>
  <c r="K38" i="5"/>
  <c r="M38" i="5" s="1"/>
  <c r="U37" i="5"/>
  <c r="R37" i="5"/>
  <c r="V37" i="5" s="1"/>
  <c r="M37" i="5"/>
  <c r="L37" i="5"/>
  <c r="K37" i="5"/>
  <c r="L36" i="5"/>
  <c r="K36" i="5"/>
  <c r="M36" i="5" s="1"/>
  <c r="U35" i="5"/>
  <c r="R35" i="5"/>
  <c r="V35" i="5" s="1"/>
  <c r="M35" i="5"/>
  <c r="L35" i="5"/>
  <c r="K35" i="5"/>
  <c r="L34" i="5"/>
  <c r="K34" i="5"/>
  <c r="M34" i="5" s="1"/>
  <c r="U33" i="5"/>
  <c r="R33" i="5"/>
  <c r="V33" i="5" s="1"/>
  <c r="M33" i="5"/>
  <c r="L33" i="5"/>
  <c r="K33" i="5"/>
  <c r="H33" i="5"/>
  <c r="L32" i="5"/>
  <c r="K32" i="5"/>
  <c r="M32" i="5" s="1"/>
  <c r="V31" i="5"/>
  <c r="U31" i="5"/>
  <c r="R31" i="5"/>
  <c r="M31" i="5"/>
  <c r="L31" i="5"/>
  <c r="K31" i="5"/>
  <c r="L30" i="5"/>
  <c r="K30" i="5"/>
  <c r="M30" i="5" s="1"/>
  <c r="V29" i="5"/>
  <c r="U29" i="5"/>
  <c r="R29" i="5"/>
  <c r="M29" i="5"/>
  <c r="L29" i="5"/>
  <c r="K29" i="5"/>
  <c r="L28" i="5"/>
  <c r="K28" i="5"/>
  <c r="M28" i="5" s="1"/>
  <c r="V27" i="5"/>
  <c r="U27" i="5"/>
  <c r="R27" i="5"/>
  <c r="M27" i="5"/>
  <c r="L27" i="5"/>
  <c r="K27" i="5"/>
  <c r="L26" i="5"/>
  <c r="K26" i="5"/>
  <c r="M26" i="5" s="1"/>
  <c r="V25" i="5"/>
  <c r="U25" i="5"/>
  <c r="R25" i="5"/>
  <c r="M25" i="5"/>
  <c r="L25" i="5"/>
  <c r="K25" i="5"/>
  <c r="L24" i="5"/>
  <c r="K24" i="5"/>
  <c r="M24" i="5" s="1"/>
  <c r="V23" i="5"/>
  <c r="U23" i="5"/>
  <c r="R23" i="5"/>
  <c r="M23" i="5"/>
  <c r="L23" i="5"/>
  <c r="K23" i="5"/>
  <c r="L22" i="5"/>
  <c r="K22" i="5"/>
  <c r="M22" i="5" s="1"/>
  <c r="V21" i="5"/>
  <c r="U21" i="5"/>
  <c r="R21" i="5"/>
  <c r="M21" i="5"/>
  <c r="L21" i="5"/>
  <c r="K21" i="5"/>
  <c r="L20" i="5"/>
  <c r="K20" i="5"/>
  <c r="M20" i="5" s="1"/>
  <c r="V19" i="5"/>
  <c r="U19" i="5"/>
  <c r="R19" i="5"/>
  <c r="M19" i="5"/>
  <c r="M50" i="5" s="1"/>
  <c r="P3" i="5" s="1"/>
  <c r="L19" i="5"/>
  <c r="L50" i="5" s="1"/>
  <c r="K19" i="5"/>
  <c r="R18" i="5"/>
  <c r="R48" i="5" s="1"/>
  <c r="I18" i="5"/>
  <c r="I48" i="5" s="1"/>
  <c r="H18" i="5"/>
  <c r="E16" i="5"/>
  <c r="P11" i="5"/>
  <c r="P8" i="5"/>
  <c r="P1" i="5"/>
  <c r="G50" i="3"/>
  <c r="Q50" i="4"/>
  <c r="G50" i="4"/>
  <c r="F50" i="4"/>
  <c r="P11" i="4" s="1"/>
  <c r="L49" i="4"/>
  <c r="K49" i="4"/>
  <c r="M49" i="4" s="1"/>
  <c r="L48" i="4"/>
  <c r="K48" i="4"/>
  <c r="M48" i="4" s="1"/>
  <c r="L47" i="4"/>
  <c r="K47" i="4"/>
  <c r="M47" i="4" s="1"/>
  <c r="L46" i="4"/>
  <c r="K46" i="4"/>
  <c r="M46" i="4" s="1"/>
  <c r="M45" i="4"/>
  <c r="L45" i="4"/>
  <c r="K45" i="4"/>
  <c r="L44" i="4"/>
  <c r="K44" i="4"/>
  <c r="M44" i="4" s="1"/>
  <c r="L43" i="4"/>
  <c r="K43" i="4"/>
  <c r="M43" i="4" s="1"/>
  <c r="L42" i="4"/>
  <c r="K42" i="4"/>
  <c r="M42" i="4" s="1"/>
  <c r="L41" i="4"/>
  <c r="K41" i="4"/>
  <c r="M41" i="4" s="1"/>
  <c r="L40" i="4"/>
  <c r="K40" i="4"/>
  <c r="M40" i="4" s="1"/>
  <c r="M39" i="4"/>
  <c r="L39" i="4"/>
  <c r="K39" i="4"/>
  <c r="L38" i="4"/>
  <c r="K38" i="4"/>
  <c r="M38" i="4" s="1"/>
  <c r="L37" i="4"/>
  <c r="K37" i="4"/>
  <c r="M37" i="4" s="1"/>
  <c r="L36" i="4"/>
  <c r="K36" i="4"/>
  <c r="M36" i="4" s="1"/>
  <c r="L35" i="4"/>
  <c r="K35" i="4"/>
  <c r="M35" i="4" s="1"/>
  <c r="L34" i="4"/>
  <c r="K34" i="4"/>
  <c r="M34" i="4" s="1"/>
  <c r="M33" i="4"/>
  <c r="L33" i="4"/>
  <c r="K33" i="4"/>
  <c r="L32" i="4"/>
  <c r="K32" i="4"/>
  <c r="M32" i="4" s="1"/>
  <c r="L31" i="4"/>
  <c r="K31" i="4"/>
  <c r="M31" i="4" s="1"/>
  <c r="L30" i="4"/>
  <c r="K30" i="4"/>
  <c r="L29" i="4"/>
  <c r="K29" i="4"/>
  <c r="L28" i="4"/>
  <c r="K28" i="4"/>
  <c r="I28" i="4"/>
  <c r="R27" i="4"/>
  <c r="L27" i="4"/>
  <c r="K27" i="4"/>
  <c r="L26" i="4"/>
  <c r="K26" i="4"/>
  <c r="M26" i="4" s="1"/>
  <c r="L25" i="4"/>
  <c r="K25" i="4"/>
  <c r="M25" i="4" s="1"/>
  <c r="L24" i="4"/>
  <c r="K24" i="4"/>
  <c r="L23" i="4"/>
  <c r="K23" i="4"/>
  <c r="L22" i="4"/>
  <c r="K22" i="4"/>
  <c r="R21" i="4"/>
  <c r="L21" i="4"/>
  <c r="K21" i="4"/>
  <c r="L20" i="4"/>
  <c r="K20" i="4"/>
  <c r="L19" i="4"/>
  <c r="K19" i="4"/>
  <c r="R18" i="4"/>
  <c r="R49" i="4" s="1"/>
  <c r="I18" i="4"/>
  <c r="I47" i="4" s="1"/>
  <c r="T47" i="4" s="1"/>
  <c r="S47" i="4" s="1"/>
  <c r="H18" i="4"/>
  <c r="E16" i="4"/>
  <c r="H48" i="4" s="1"/>
  <c r="P8" i="4"/>
  <c r="P1" i="4"/>
  <c r="Q50" i="3"/>
  <c r="F50" i="3"/>
  <c r="P11" i="3" s="1"/>
  <c r="L49" i="3"/>
  <c r="K49" i="3"/>
  <c r="M48" i="3"/>
  <c r="L48" i="3"/>
  <c r="K48" i="3"/>
  <c r="L47" i="3"/>
  <c r="K47" i="3"/>
  <c r="M47" i="3" s="1"/>
  <c r="L46" i="3"/>
  <c r="K46" i="3"/>
  <c r="M45" i="3"/>
  <c r="L45" i="3"/>
  <c r="K45" i="3"/>
  <c r="L44" i="3"/>
  <c r="K44" i="3"/>
  <c r="M44" i="3" s="1"/>
  <c r="L43" i="3"/>
  <c r="K43" i="3"/>
  <c r="M42" i="3"/>
  <c r="L42" i="3"/>
  <c r="K42" i="3"/>
  <c r="L41" i="3"/>
  <c r="K41" i="3"/>
  <c r="M41" i="3" s="1"/>
  <c r="L40" i="3"/>
  <c r="K40" i="3"/>
  <c r="M39" i="3"/>
  <c r="L39" i="3"/>
  <c r="K39" i="3"/>
  <c r="L38" i="3"/>
  <c r="K38" i="3"/>
  <c r="M38" i="3" s="1"/>
  <c r="L37" i="3"/>
  <c r="K37" i="3"/>
  <c r="M36" i="3"/>
  <c r="L36" i="3"/>
  <c r="K36" i="3"/>
  <c r="L35" i="3"/>
  <c r="K35" i="3"/>
  <c r="M35" i="3" s="1"/>
  <c r="L34" i="3"/>
  <c r="K34" i="3"/>
  <c r="M33" i="3"/>
  <c r="L33" i="3"/>
  <c r="K33" i="3"/>
  <c r="L32" i="3"/>
  <c r="K32" i="3"/>
  <c r="L31" i="3"/>
  <c r="K31" i="3"/>
  <c r="L30" i="3"/>
  <c r="K30" i="3"/>
  <c r="M30" i="3" s="1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R18" i="3"/>
  <c r="R48" i="3" s="1"/>
  <c r="I18" i="3"/>
  <c r="I49" i="3" s="1"/>
  <c r="H18" i="3"/>
  <c r="E16" i="3"/>
  <c r="H49" i="3" s="1"/>
  <c r="P1" i="3"/>
  <c r="P8" i="3" s="1"/>
  <c r="L20" i="1"/>
  <c r="Q50" i="2"/>
  <c r="G50" i="2"/>
  <c r="F50" i="2"/>
  <c r="P11" i="2" s="1"/>
  <c r="L49" i="2"/>
  <c r="K49" i="2"/>
  <c r="L48" i="2"/>
  <c r="M48" i="2" s="1"/>
  <c r="K48" i="2"/>
  <c r="L47" i="2"/>
  <c r="K47" i="2"/>
  <c r="M47" i="2" s="1"/>
  <c r="L46" i="2"/>
  <c r="K46" i="2"/>
  <c r="L45" i="2"/>
  <c r="M45" i="2" s="1"/>
  <c r="K45" i="2"/>
  <c r="L44" i="2"/>
  <c r="K44" i="2"/>
  <c r="M44" i="2" s="1"/>
  <c r="L43" i="2"/>
  <c r="K43" i="2"/>
  <c r="L42" i="2"/>
  <c r="M42" i="2" s="1"/>
  <c r="K42" i="2"/>
  <c r="L41" i="2"/>
  <c r="K41" i="2"/>
  <c r="M41" i="2" s="1"/>
  <c r="L40" i="2"/>
  <c r="K40" i="2"/>
  <c r="L39" i="2"/>
  <c r="M39" i="2" s="1"/>
  <c r="K39" i="2"/>
  <c r="L38" i="2"/>
  <c r="K38" i="2"/>
  <c r="M38" i="2" s="1"/>
  <c r="L37" i="2"/>
  <c r="K37" i="2"/>
  <c r="L36" i="2"/>
  <c r="M36" i="2" s="1"/>
  <c r="K36" i="2"/>
  <c r="L35" i="2"/>
  <c r="K35" i="2"/>
  <c r="M35" i="2" s="1"/>
  <c r="L34" i="2"/>
  <c r="K34" i="2"/>
  <c r="L33" i="2"/>
  <c r="K33" i="2"/>
  <c r="L32" i="2"/>
  <c r="K32" i="2"/>
  <c r="M32" i="2" s="1"/>
  <c r="L31" i="2"/>
  <c r="K31" i="2"/>
  <c r="M31" i="2" s="1"/>
  <c r="L30" i="2"/>
  <c r="K30" i="2"/>
  <c r="L29" i="2"/>
  <c r="K29" i="2"/>
  <c r="L28" i="2"/>
  <c r="K28" i="2"/>
  <c r="M28" i="2" s="1"/>
  <c r="L27" i="2"/>
  <c r="K27" i="2"/>
  <c r="R26" i="2"/>
  <c r="L26" i="2"/>
  <c r="K26" i="2"/>
  <c r="L25" i="2"/>
  <c r="K25" i="2"/>
  <c r="L24" i="2"/>
  <c r="K24" i="2"/>
  <c r="R23" i="2"/>
  <c r="L23" i="2"/>
  <c r="V22" i="2" s="1"/>
  <c r="K23" i="2"/>
  <c r="L22" i="2"/>
  <c r="K22" i="2"/>
  <c r="L21" i="2"/>
  <c r="K21" i="2"/>
  <c r="R20" i="2"/>
  <c r="L20" i="2"/>
  <c r="K20" i="2"/>
  <c r="L19" i="2"/>
  <c r="K19" i="2"/>
  <c r="R18" i="2"/>
  <c r="R48" i="2" s="1"/>
  <c r="I18" i="2"/>
  <c r="H18" i="2"/>
  <c r="I24" i="2" s="1"/>
  <c r="E16" i="2"/>
  <c r="H48" i="2" s="1"/>
  <c r="P1" i="2"/>
  <c r="P8" i="2" s="1"/>
  <c r="Q50" i="1"/>
  <c r="G50" i="1"/>
  <c r="F50" i="1"/>
  <c r="P11" i="1" s="1"/>
  <c r="L49" i="1"/>
  <c r="K49" i="1"/>
  <c r="L48" i="1"/>
  <c r="K48" i="1"/>
  <c r="L47" i="1"/>
  <c r="K47" i="1"/>
  <c r="M47" i="1" s="1"/>
  <c r="L46" i="1"/>
  <c r="M46" i="1" s="1"/>
  <c r="K46" i="1"/>
  <c r="L45" i="1"/>
  <c r="K45" i="1"/>
  <c r="M45" i="1" s="1"/>
  <c r="M44" i="1"/>
  <c r="L44" i="1"/>
  <c r="K44" i="1"/>
  <c r="L43" i="1"/>
  <c r="K43" i="1"/>
  <c r="L42" i="1"/>
  <c r="K42" i="1"/>
  <c r="L41" i="1"/>
  <c r="K41" i="1"/>
  <c r="L40" i="1"/>
  <c r="K40" i="1"/>
  <c r="M40" i="1" s="1"/>
  <c r="L39" i="1"/>
  <c r="K39" i="1"/>
  <c r="L38" i="1"/>
  <c r="K38" i="1"/>
  <c r="M38" i="1" s="1"/>
  <c r="L37" i="1"/>
  <c r="K37" i="1"/>
  <c r="M37" i="1" s="1"/>
  <c r="L36" i="1"/>
  <c r="K36" i="1"/>
  <c r="L35" i="1"/>
  <c r="K35" i="1"/>
  <c r="M35" i="1" s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K20" i="1"/>
  <c r="L19" i="1"/>
  <c r="K19" i="1"/>
  <c r="R18" i="1"/>
  <c r="R49" i="1" s="1"/>
  <c r="U48" i="1" s="1"/>
  <c r="I18" i="1"/>
  <c r="I20" i="1" s="1"/>
  <c r="H18" i="1"/>
  <c r="E16" i="1"/>
  <c r="H48" i="1" s="1"/>
  <c r="P1" i="1"/>
  <c r="P8" i="1" s="1"/>
  <c r="V36" i="5" l="1"/>
  <c r="H48" i="5"/>
  <c r="H46" i="5"/>
  <c r="H44" i="5"/>
  <c r="H42" i="5"/>
  <c r="H40" i="5"/>
  <c r="H38" i="5"/>
  <c r="H36" i="5"/>
  <c r="H34" i="5"/>
  <c r="H32" i="5"/>
  <c r="H30" i="5"/>
  <c r="H28" i="5"/>
  <c r="H26" i="5"/>
  <c r="H24" i="5"/>
  <c r="H22" i="5"/>
  <c r="H20" i="5"/>
  <c r="H21" i="5"/>
  <c r="H27" i="5"/>
  <c r="I22" i="5"/>
  <c r="T22" i="5" s="1"/>
  <c r="S22" i="5" s="1"/>
  <c r="I20" i="5"/>
  <c r="T20" i="5" s="1"/>
  <c r="S20" i="5" s="1"/>
  <c r="I47" i="5"/>
  <c r="T47" i="5" s="1"/>
  <c r="S47" i="5" s="1"/>
  <c r="I43" i="5"/>
  <c r="T43" i="5" s="1"/>
  <c r="S43" i="5" s="1"/>
  <c r="I41" i="5"/>
  <c r="T41" i="5" s="1"/>
  <c r="S41" i="5" s="1"/>
  <c r="I33" i="5"/>
  <c r="T33" i="5" s="1"/>
  <c r="S33" i="5" s="1"/>
  <c r="I49" i="5"/>
  <c r="T49" i="5" s="1"/>
  <c r="S49" i="5" s="1"/>
  <c r="I45" i="5"/>
  <c r="T45" i="5" s="1"/>
  <c r="S45" i="5" s="1"/>
  <c r="I39" i="5"/>
  <c r="T39" i="5" s="1"/>
  <c r="S39" i="5" s="1"/>
  <c r="I37" i="5"/>
  <c r="T37" i="5" s="1"/>
  <c r="S37" i="5" s="1"/>
  <c r="I35" i="5"/>
  <c r="T35" i="5" s="1"/>
  <c r="S35" i="5" s="1"/>
  <c r="I19" i="5"/>
  <c r="V20" i="5"/>
  <c r="I21" i="5"/>
  <c r="T21" i="5" s="1"/>
  <c r="S21" i="5" s="1"/>
  <c r="U22" i="5"/>
  <c r="I23" i="5"/>
  <c r="T23" i="5" s="1"/>
  <c r="S23" i="5" s="1"/>
  <c r="V24" i="5"/>
  <c r="U24" i="5"/>
  <c r="I25" i="5"/>
  <c r="T25" i="5" s="1"/>
  <c r="S25" i="5" s="1"/>
  <c r="I27" i="5"/>
  <c r="T27" i="5" s="1"/>
  <c r="S27" i="5" s="1"/>
  <c r="V28" i="5"/>
  <c r="I29" i="5"/>
  <c r="T29" i="5" s="1"/>
  <c r="S29" i="5" s="1"/>
  <c r="U30" i="5"/>
  <c r="I31" i="5"/>
  <c r="T31" i="5" s="1"/>
  <c r="S31" i="5" s="1"/>
  <c r="V32" i="5"/>
  <c r="H37" i="5"/>
  <c r="V40" i="5"/>
  <c r="H45" i="5"/>
  <c r="V48" i="5"/>
  <c r="V44" i="5"/>
  <c r="H19" i="5"/>
  <c r="H23" i="5"/>
  <c r="H25" i="5"/>
  <c r="H29" i="5"/>
  <c r="H31" i="5"/>
  <c r="H35" i="5"/>
  <c r="H43" i="5"/>
  <c r="T48" i="5"/>
  <c r="S48" i="5" s="1"/>
  <c r="K50" i="5"/>
  <c r="H39" i="5"/>
  <c r="H47" i="5"/>
  <c r="U36" i="5"/>
  <c r="U38" i="5"/>
  <c r="U44" i="5"/>
  <c r="U46" i="5"/>
  <c r="U48" i="5"/>
  <c r="R20" i="5"/>
  <c r="U20" i="5" s="1"/>
  <c r="R22" i="5"/>
  <c r="R50" i="5" s="1"/>
  <c r="I24" i="5"/>
  <c r="T24" i="5" s="1"/>
  <c r="S24" i="5" s="1"/>
  <c r="R24" i="5"/>
  <c r="I26" i="5"/>
  <c r="T26" i="5" s="1"/>
  <c r="S26" i="5" s="1"/>
  <c r="R26" i="5"/>
  <c r="V26" i="5" s="1"/>
  <c r="I28" i="5"/>
  <c r="T28" i="5" s="1"/>
  <c r="S28" i="5" s="1"/>
  <c r="R28" i="5"/>
  <c r="U28" i="5" s="1"/>
  <c r="I30" i="5"/>
  <c r="T30" i="5" s="1"/>
  <c r="S30" i="5" s="1"/>
  <c r="R30" i="5"/>
  <c r="V30" i="5" s="1"/>
  <c r="I32" i="5"/>
  <c r="T32" i="5" s="1"/>
  <c r="S32" i="5" s="1"/>
  <c r="R32" i="5"/>
  <c r="U32" i="5" s="1"/>
  <c r="I34" i="5"/>
  <c r="T34" i="5" s="1"/>
  <c r="S34" i="5" s="1"/>
  <c r="R34" i="5"/>
  <c r="V34" i="5" s="1"/>
  <c r="I36" i="5"/>
  <c r="T36" i="5" s="1"/>
  <c r="S36" i="5" s="1"/>
  <c r="R36" i="5"/>
  <c r="I38" i="5"/>
  <c r="T38" i="5" s="1"/>
  <c r="S38" i="5" s="1"/>
  <c r="R38" i="5"/>
  <c r="V38" i="5" s="1"/>
  <c r="I40" i="5"/>
  <c r="T40" i="5" s="1"/>
  <c r="S40" i="5" s="1"/>
  <c r="R40" i="5"/>
  <c r="U40" i="5" s="1"/>
  <c r="I42" i="5"/>
  <c r="T42" i="5" s="1"/>
  <c r="S42" i="5" s="1"/>
  <c r="R42" i="5"/>
  <c r="U42" i="5" s="1"/>
  <c r="I44" i="5"/>
  <c r="T44" i="5" s="1"/>
  <c r="S44" i="5" s="1"/>
  <c r="R44" i="5"/>
  <c r="I46" i="5"/>
  <c r="T46" i="5" s="1"/>
  <c r="S46" i="5" s="1"/>
  <c r="R46" i="5"/>
  <c r="V46" i="5" s="1"/>
  <c r="H31" i="4"/>
  <c r="H37" i="4"/>
  <c r="I19" i="4"/>
  <c r="H22" i="4"/>
  <c r="R24" i="4"/>
  <c r="V24" i="4" s="1"/>
  <c r="M28" i="4"/>
  <c r="T28" i="4" s="1"/>
  <c r="S28" i="4" s="1"/>
  <c r="M30" i="4"/>
  <c r="I31" i="4"/>
  <c r="T31" i="4" s="1"/>
  <c r="S31" i="4" s="1"/>
  <c r="R33" i="4"/>
  <c r="V36" i="4"/>
  <c r="I37" i="4"/>
  <c r="R39" i="4"/>
  <c r="I43" i="4"/>
  <c r="T43" i="4" s="1"/>
  <c r="S43" i="4" s="1"/>
  <c r="R45" i="4"/>
  <c r="V45" i="4" s="1"/>
  <c r="I49" i="4"/>
  <c r="T49" i="4" s="1"/>
  <c r="S49" i="4" s="1"/>
  <c r="H19" i="4"/>
  <c r="H43" i="4"/>
  <c r="I22" i="4"/>
  <c r="H25" i="4"/>
  <c r="H34" i="4"/>
  <c r="H40" i="4"/>
  <c r="H46" i="4"/>
  <c r="H49" i="4"/>
  <c r="I25" i="4"/>
  <c r="T25" i="4" s="1"/>
  <c r="S25" i="4" s="1"/>
  <c r="H28" i="4"/>
  <c r="M29" i="4"/>
  <c r="R30" i="4"/>
  <c r="V33" i="4"/>
  <c r="I34" i="4"/>
  <c r="T34" i="4" s="1"/>
  <c r="S34" i="4" s="1"/>
  <c r="R36" i="4"/>
  <c r="V39" i="4"/>
  <c r="I40" i="4"/>
  <c r="T40" i="4" s="1"/>
  <c r="S40" i="4" s="1"/>
  <c r="R42" i="4"/>
  <c r="U42" i="4" s="1"/>
  <c r="I46" i="4"/>
  <c r="R48" i="4"/>
  <c r="V48" i="4" s="1"/>
  <c r="M20" i="3"/>
  <c r="M26" i="3"/>
  <c r="M34" i="3"/>
  <c r="M37" i="3"/>
  <c r="M40" i="3"/>
  <c r="M43" i="3"/>
  <c r="M46" i="3"/>
  <c r="M49" i="3"/>
  <c r="T49" i="3" s="1"/>
  <c r="S49" i="3" s="1"/>
  <c r="M29" i="3"/>
  <c r="H19" i="2"/>
  <c r="H22" i="2"/>
  <c r="H25" i="2"/>
  <c r="H28" i="2"/>
  <c r="I49" i="2"/>
  <c r="M30" i="2"/>
  <c r="H34" i="2"/>
  <c r="H37" i="2"/>
  <c r="H40" i="2"/>
  <c r="H43" i="2"/>
  <c r="H46" i="2"/>
  <c r="H49" i="2"/>
  <c r="M33" i="2"/>
  <c r="M24" i="2"/>
  <c r="T23" i="2" s="1"/>
  <c r="S23" i="2" s="1"/>
  <c r="M26" i="2"/>
  <c r="M27" i="2"/>
  <c r="M29" i="2"/>
  <c r="H31" i="2"/>
  <c r="M34" i="2"/>
  <c r="M37" i="2"/>
  <c r="M40" i="2"/>
  <c r="M43" i="2"/>
  <c r="M46" i="2"/>
  <c r="M49" i="2"/>
  <c r="M43" i="1"/>
  <c r="M49" i="1"/>
  <c r="I35" i="1"/>
  <c r="M26" i="1"/>
  <c r="M28" i="1"/>
  <c r="M32" i="1"/>
  <c r="T31" i="1" s="1"/>
  <c r="S31" i="1" s="1"/>
  <c r="M34" i="1"/>
  <c r="I44" i="1"/>
  <c r="T43" i="1" s="1"/>
  <c r="S43" i="1" s="1"/>
  <c r="I32" i="1"/>
  <c r="M22" i="1"/>
  <c r="M27" i="1"/>
  <c r="M29" i="1"/>
  <c r="M31" i="1"/>
  <c r="M39" i="1"/>
  <c r="M41" i="1"/>
  <c r="H38" i="1"/>
  <c r="H44" i="1"/>
  <c r="H23" i="1"/>
  <c r="H26" i="1"/>
  <c r="H29" i="1"/>
  <c r="I38" i="1"/>
  <c r="T37" i="1" s="1"/>
  <c r="S37" i="1" s="1"/>
  <c r="I49" i="1"/>
  <c r="T48" i="1" s="1"/>
  <c r="S48" i="1" s="1"/>
  <c r="H20" i="1"/>
  <c r="I23" i="1"/>
  <c r="I26" i="1"/>
  <c r="I29" i="1"/>
  <c r="M30" i="1"/>
  <c r="H32" i="1"/>
  <c r="H41" i="1"/>
  <c r="H47" i="1"/>
  <c r="H35" i="1"/>
  <c r="M36" i="1"/>
  <c r="I41" i="1"/>
  <c r="M42" i="1"/>
  <c r="I47" i="1"/>
  <c r="T46" i="1" s="1"/>
  <c r="S46" i="1" s="1"/>
  <c r="M48" i="1"/>
  <c r="M20" i="4"/>
  <c r="M22" i="4"/>
  <c r="T22" i="4" s="1"/>
  <c r="S22" i="4" s="1"/>
  <c r="M22" i="2"/>
  <c r="U25" i="2"/>
  <c r="M20" i="2"/>
  <c r="M21" i="4"/>
  <c r="M23" i="3"/>
  <c r="M21" i="3"/>
  <c r="M23" i="4"/>
  <c r="M24" i="4"/>
  <c r="M27" i="4"/>
  <c r="M32" i="3"/>
  <c r="M31" i="3"/>
  <c r="M28" i="3"/>
  <c r="K50" i="4"/>
  <c r="M24" i="3"/>
  <c r="V21" i="4"/>
  <c r="V30" i="4"/>
  <c r="V27" i="4"/>
  <c r="V29" i="4"/>
  <c r="V35" i="4"/>
  <c r="T37" i="4"/>
  <c r="S37" i="4" s="1"/>
  <c r="T46" i="4"/>
  <c r="S46" i="4" s="1"/>
  <c r="U49" i="4"/>
  <c r="V32" i="4"/>
  <c r="U46" i="4"/>
  <c r="R20" i="4"/>
  <c r="U20" i="4" s="1"/>
  <c r="I21" i="4"/>
  <c r="T21" i="4" s="1"/>
  <c r="S21" i="4" s="1"/>
  <c r="R23" i="4"/>
  <c r="U23" i="4" s="1"/>
  <c r="I24" i="4"/>
  <c r="T24" i="4" s="1"/>
  <c r="S24" i="4" s="1"/>
  <c r="R26" i="4"/>
  <c r="U26" i="4" s="1"/>
  <c r="I27" i="4"/>
  <c r="T27" i="4" s="1"/>
  <c r="S27" i="4" s="1"/>
  <c r="R29" i="4"/>
  <c r="U29" i="4" s="1"/>
  <c r="I30" i="4"/>
  <c r="R32" i="4"/>
  <c r="U32" i="4" s="1"/>
  <c r="I33" i="4"/>
  <c r="T33" i="4" s="1"/>
  <c r="S33" i="4" s="1"/>
  <c r="R35" i="4"/>
  <c r="U35" i="4" s="1"/>
  <c r="I36" i="4"/>
  <c r="T36" i="4" s="1"/>
  <c r="S36" i="4" s="1"/>
  <c r="R38" i="4"/>
  <c r="U38" i="4" s="1"/>
  <c r="I39" i="4"/>
  <c r="T39" i="4" s="1"/>
  <c r="S39" i="4" s="1"/>
  <c r="R41" i="4"/>
  <c r="U41" i="4" s="1"/>
  <c r="I42" i="4"/>
  <c r="T42" i="4" s="1"/>
  <c r="S42" i="4" s="1"/>
  <c r="R44" i="4"/>
  <c r="U44" i="4" s="1"/>
  <c r="I45" i="4"/>
  <c r="T45" i="4" s="1"/>
  <c r="S45" i="4" s="1"/>
  <c r="R47" i="4"/>
  <c r="U47" i="4" s="1"/>
  <c r="I48" i="4"/>
  <c r="T48" i="4" s="1"/>
  <c r="S48" i="4" s="1"/>
  <c r="V49" i="4"/>
  <c r="L50" i="4"/>
  <c r="M19" i="4"/>
  <c r="H20" i="4"/>
  <c r="U21" i="4"/>
  <c r="H23" i="4"/>
  <c r="U24" i="4"/>
  <c r="H26" i="4"/>
  <c r="U27" i="4"/>
  <c r="H29" i="4"/>
  <c r="U30" i="4"/>
  <c r="H32" i="4"/>
  <c r="U33" i="4"/>
  <c r="H35" i="4"/>
  <c r="U36" i="4"/>
  <c r="H38" i="4"/>
  <c r="U39" i="4"/>
  <c r="H41" i="4"/>
  <c r="H44" i="4"/>
  <c r="U45" i="4"/>
  <c r="H47" i="4"/>
  <c r="R19" i="4"/>
  <c r="U19" i="4" s="1"/>
  <c r="I20" i="4"/>
  <c r="T20" i="4" s="1"/>
  <c r="S20" i="4" s="1"/>
  <c r="R22" i="4"/>
  <c r="V22" i="4" s="1"/>
  <c r="I23" i="4"/>
  <c r="R25" i="4"/>
  <c r="V25" i="4" s="1"/>
  <c r="I26" i="4"/>
  <c r="T26" i="4" s="1"/>
  <c r="S26" i="4" s="1"/>
  <c r="R28" i="4"/>
  <c r="U28" i="4" s="1"/>
  <c r="I29" i="4"/>
  <c r="T29" i="4" s="1"/>
  <c r="S29" i="4" s="1"/>
  <c r="R31" i="4"/>
  <c r="V31" i="4" s="1"/>
  <c r="I32" i="4"/>
  <c r="T32" i="4" s="1"/>
  <c r="S32" i="4" s="1"/>
  <c r="R34" i="4"/>
  <c r="V34" i="4" s="1"/>
  <c r="I35" i="4"/>
  <c r="T35" i="4" s="1"/>
  <c r="S35" i="4" s="1"/>
  <c r="R37" i="4"/>
  <c r="V37" i="4" s="1"/>
  <c r="I38" i="4"/>
  <c r="T38" i="4" s="1"/>
  <c r="S38" i="4" s="1"/>
  <c r="R40" i="4"/>
  <c r="V40" i="4" s="1"/>
  <c r="I41" i="4"/>
  <c r="T41" i="4" s="1"/>
  <c r="S41" i="4" s="1"/>
  <c r="R43" i="4"/>
  <c r="V43" i="4" s="1"/>
  <c r="I44" i="4"/>
  <c r="T44" i="4" s="1"/>
  <c r="S44" i="4" s="1"/>
  <c r="R46" i="4"/>
  <c r="V46" i="4" s="1"/>
  <c r="H21" i="4"/>
  <c r="H24" i="4"/>
  <c r="H27" i="4"/>
  <c r="H30" i="4"/>
  <c r="H33" i="4"/>
  <c r="H36" i="4"/>
  <c r="H39" i="4"/>
  <c r="H42" i="4"/>
  <c r="H45" i="4"/>
  <c r="L50" i="3"/>
  <c r="M22" i="3"/>
  <c r="M27" i="3"/>
  <c r="M25" i="3"/>
  <c r="K50" i="3"/>
  <c r="V39" i="3"/>
  <c r="V48" i="3"/>
  <c r="V46" i="3"/>
  <c r="H21" i="3"/>
  <c r="H24" i="3"/>
  <c r="H27" i="3"/>
  <c r="H33" i="3"/>
  <c r="H42" i="3"/>
  <c r="H48" i="3"/>
  <c r="R20" i="3"/>
  <c r="U20" i="3" s="1"/>
  <c r="I21" i="3"/>
  <c r="T21" i="3" s="1"/>
  <c r="S21" i="3" s="1"/>
  <c r="R23" i="3"/>
  <c r="U23" i="3" s="1"/>
  <c r="I24" i="3"/>
  <c r="T24" i="3" s="1"/>
  <c r="S24" i="3" s="1"/>
  <c r="R26" i="3"/>
  <c r="U26" i="3" s="1"/>
  <c r="I27" i="3"/>
  <c r="R29" i="3"/>
  <c r="U29" i="3" s="1"/>
  <c r="I30" i="3"/>
  <c r="T30" i="3" s="1"/>
  <c r="S30" i="3" s="1"/>
  <c r="R32" i="3"/>
  <c r="U32" i="3" s="1"/>
  <c r="I33" i="3"/>
  <c r="T33" i="3" s="1"/>
  <c r="S33" i="3" s="1"/>
  <c r="R35" i="3"/>
  <c r="U35" i="3" s="1"/>
  <c r="I36" i="3"/>
  <c r="T36" i="3" s="1"/>
  <c r="S36" i="3" s="1"/>
  <c r="R38" i="3"/>
  <c r="U38" i="3" s="1"/>
  <c r="I39" i="3"/>
  <c r="T39" i="3" s="1"/>
  <c r="S39" i="3" s="1"/>
  <c r="R41" i="3"/>
  <c r="U41" i="3" s="1"/>
  <c r="I42" i="3"/>
  <c r="T42" i="3" s="1"/>
  <c r="S42" i="3" s="1"/>
  <c r="R44" i="3"/>
  <c r="U44" i="3" s="1"/>
  <c r="I45" i="3"/>
  <c r="T45" i="3" s="1"/>
  <c r="S45" i="3" s="1"/>
  <c r="R47" i="3"/>
  <c r="U47" i="3" s="1"/>
  <c r="I48" i="3"/>
  <c r="T48" i="3" s="1"/>
  <c r="S48" i="3" s="1"/>
  <c r="M19" i="3"/>
  <c r="H20" i="3"/>
  <c r="H23" i="3"/>
  <c r="H26" i="3"/>
  <c r="H29" i="3"/>
  <c r="H32" i="3"/>
  <c r="H35" i="3"/>
  <c r="H38" i="3"/>
  <c r="H41" i="3"/>
  <c r="H44" i="3"/>
  <c r="U45" i="3"/>
  <c r="H47" i="3"/>
  <c r="U48" i="3"/>
  <c r="R19" i="3"/>
  <c r="I20" i="3"/>
  <c r="T20" i="3" s="1"/>
  <c r="S20" i="3" s="1"/>
  <c r="R22" i="3"/>
  <c r="U22" i="3" s="1"/>
  <c r="I23" i="3"/>
  <c r="T23" i="3" s="1"/>
  <c r="S23" i="3" s="1"/>
  <c r="R25" i="3"/>
  <c r="U25" i="3" s="1"/>
  <c r="I26" i="3"/>
  <c r="T26" i="3" s="1"/>
  <c r="S26" i="3" s="1"/>
  <c r="R28" i="3"/>
  <c r="U28" i="3" s="1"/>
  <c r="I29" i="3"/>
  <c r="T29" i="3" s="1"/>
  <c r="S29" i="3" s="1"/>
  <c r="R31" i="3"/>
  <c r="U31" i="3" s="1"/>
  <c r="I32" i="3"/>
  <c r="R34" i="3"/>
  <c r="U34" i="3" s="1"/>
  <c r="I35" i="3"/>
  <c r="T35" i="3" s="1"/>
  <c r="S35" i="3" s="1"/>
  <c r="R37" i="3"/>
  <c r="U37" i="3" s="1"/>
  <c r="I38" i="3"/>
  <c r="T38" i="3" s="1"/>
  <c r="S38" i="3" s="1"/>
  <c r="R40" i="3"/>
  <c r="U40" i="3" s="1"/>
  <c r="I41" i="3"/>
  <c r="T41" i="3" s="1"/>
  <c r="S41" i="3" s="1"/>
  <c r="R43" i="3"/>
  <c r="U43" i="3" s="1"/>
  <c r="I44" i="3"/>
  <c r="T44" i="3" s="1"/>
  <c r="S44" i="3" s="1"/>
  <c r="R46" i="3"/>
  <c r="U46" i="3" s="1"/>
  <c r="I47" i="3"/>
  <c r="T47" i="3" s="1"/>
  <c r="S47" i="3" s="1"/>
  <c r="R49" i="3"/>
  <c r="U49" i="3" s="1"/>
  <c r="H30" i="3"/>
  <c r="H36" i="3"/>
  <c r="H45" i="3"/>
  <c r="H19" i="3"/>
  <c r="H25" i="3"/>
  <c r="H37" i="3"/>
  <c r="H43" i="3"/>
  <c r="H39" i="3"/>
  <c r="H22" i="3"/>
  <c r="H28" i="3"/>
  <c r="H31" i="3"/>
  <c r="H34" i="3"/>
  <c r="H40" i="3"/>
  <c r="H46" i="3"/>
  <c r="I19" i="3"/>
  <c r="R21" i="3"/>
  <c r="V21" i="3" s="1"/>
  <c r="I22" i="3"/>
  <c r="R24" i="3"/>
  <c r="U24" i="3" s="1"/>
  <c r="I25" i="3"/>
  <c r="R27" i="3"/>
  <c r="U27" i="3" s="1"/>
  <c r="I28" i="3"/>
  <c r="R30" i="3"/>
  <c r="V30" i="3" s="1"/>
  <c r="I31" i="3"/>
  <c r="R33" i="3"/>
  <c r="U33" i="3" s="1"/>
  <c r="I34" i="3"/>
  <c r="R36" i="3"/>
  <c r="V36" i="3" s="1"/>
  <c r="I37" i="3"/>
  <c r="T37" i="3" s="1"/>
  <c r="S37" i="3" s="1"/>
  <c r="R39" i="3"/>
  <c r="U39" i="3" s="1"/>
  <c r="I40" i="3"/>
  <c r="T40" i="3" s="1"/>
  <c r="S40" i="3" s="1"/>
  <c r="R42" i="3"/>
  <c r="U42" i="3" s="1"/>
  <c r="I43" i="3"/>
  <c r="T43" i="3" s="1"/>
  <c r="S43" i="3" s="1"/>
  <c r="R45" i="3"/>
  <c r="V45" i="3" s="1"/>
  <c r="I46" i="3"/>
  <c r="M19" i="1"/>
  <c r="K50" i="2"/>
  <c r="M21" i="2"/>
  <c r="U22" i="2"/>
  <c r="V25" i="2"/>
  <c r="V19" i="2"/>
  <c r="U19" i="2"/>
  <c r="M23" i="2"/>
  <c r="M25" i="2"/>
  <c r="V37" i="2"/>
  <c r="T48" i="2"/>
  <c r="S48" i="2" s="1"/>
  <c r="V28" i="2"/>
  <c r="V47" i="2"/>
  <c r="I21" i="2"/>
  <c r="I27" i="2"/>
  <c r="T26" i="2" s="1"/>
  <c r="S26" i="2" s="1"/>
  <c r="R29" i="2"/>
  <c r="U28" i="2" s="1"/>
  <c r="I30" i="2"/>
  <c r="T29" i="2" s="1"/>
  <c r="S29" i="2" s="1"/>
  <c r="R32" i="2"/>
  <c r="U31" i="2" s="1"/>
  <c r="I33" i="2"/>
  <c r="T32" i="2" s="1"/>
  <c r="S32" i="2" s="1"/>
  <c r="R35" i="2"/>
  <c r="U34" i="2" s="1"/>
  <c r="I36" i="2"/>
  <c r="T35" i="2" s="1"/>
  <c r="S35" i="2" s="1"/>
  <c r="R38" i="2"/>
  <c r="U37" i="2" s="1"/>
  <c r="I39" i="2"/>
  <c r="T38" i="2" s="1"/>
  <c r="S38" i="2" s="1"/>
  <c r="R41" i="2"/>
  <c r="U40" i="2" s="1"/>
  <c r="I42" i="2"/>
  <c r="T41" i="2" s="1"/>
  <c r="S41" i="2" s="1"/>
  <c r="R44" i="2"/>
  <c r="U43" i="2" s="1"/>
  <c r="I45" i="2"/>
  <c r="T44" i="2" s="1"/>
  <c r="S44" i="2" s="1"/>
  <c r="R47" i="2"/>
  <c r="U46" i="2" s="1"/>
  <c r="I48" i="2"/>
  <c r="T47" i="2" s="1"/>
  <c r="S47" i="2" s="1"/>
  <c r="L50" i="2"/>
  <c r="M19" i="2"/>
  <c r="H20" i="2"/>
  <c r="H23" i="2"/>
  <c r="H26" i="2"/>
  <c r="H29" i="2"/>
  <c r="H32" i="2"/>
  <c r="H35" i="2"/>
  <c r="H38" i="2"/>
  <c r="H41" i="2"/>
  <c r="H44" i="2"/>
  <c r="U44" i="2"/>
  <c r="H47" i="2"/>
  <c r="U47" i="2"/>
  <c r="R19" i="2"/>
  <c r="V18" i="2" s="1"/>
  <c r="I20" i="2"/>
  <c r="R22" i="2"/>
  <c r="U21" i="2" s="1"/>
  <c r="I23" i="2"/>
  <c r="R25" i="2"/>
  <c r="U24" i="2" s="1"/>
  <c r="I26" i="2"/>
  <c r="R28" i="2"/>
  <c r="V27" i="2" s="1"/>
  <c r="I29" i="2"/>
  <c r="T28" i="2" s="1"/>
  <c r="S28" i="2" s="1"/>
  <c r="R31" i="2"/>
  <c r="U30" i="2" s="1"/>
  <c r="I32" i="2"/>
  <c r="T31" i="2" s="1"/>
  <c r="S31" i="2" s="1"/>
  <c r="V32" i="2"/>
  <c r="R34" i="2"/>
  <c r="V33" i="2" s="1"/>
  <c r="I35" i="2"/>
  <c r="T34" i="2" s="1"/>
  <c r="S34" i="2" s="1"/>
  <c r="R37" i="2"/>
  <c r="V36" i="2" s="1"/>
  <c r="I38" i="2"/>
  <c r="T37" i="2" s="1"/>
  <c r="S37" i="2" s="1"/>
  <c r="R40" i="2"/>
  <c r="U39" i="2" s="1"/>
  <c r="I41" i="2"/>
  <c r="T40" i="2" s="1"/>
  <c r="S40" i="2" s="1"/>
  <c r="R43" i="2"/>
  <c r="U42" i="2" s="1"/>
  <c r="I44" i="2"/>
  <c r="T43" i="2" s="1"/>
  <c r="S43" i="2" s="1"/>
  <c r="R46" i="2"/>
  <c r="V45" i="2" s="1"/>
  <c r="I47" i="2"/>
  <c r="T46" i="2" s="1"/>
  <c r="S46" i="2" s="1"/>
  <c r="R49" i="2"/>
  <c r="U48" i="2" s="1"/>
  <c r="I19" i="2"/>
  <c r="R21" i="2"/>
  <c r="U20" i="2" s="1"/>
  <c r="I22" i="2"/>
  <c r="R24" i="2"/>
  <c r="V23" i="2" s="1"/>
  <c r="I25" i="2"/>
  <c r="R27" i="2"/>
  <c r="V26" i="2" s="1"/>
  <c r="I28" i="2"/>
  <c r="T27" i="2" s="1"/>
  <c r="S27" i="2" s="1"/>
  <c r="R30" i="2"/>
  <c r="U29" i="2" s="1"/>
  <c r="I31" i="2"/>
  <c r="T30" i="2" s="1"/>
  <c r="S30" i="2" s="1"/>
  <c r="R33" i="2"/>
  <c r="U32" i="2" s="1"/>
  <c r="I34" i="2"/>
  <c r="R36" i="2"/>
  <c r="V35" i="2" s="1"/>
  <c r="I37" i="2"/>
  <c r="T36" i="2" s="1"/>
  <c r="S36" i="2" s="1"/>
  <c r="R39" i="2"/>
  <c r="V38" i="2" s="1"/>
  <c r="I40" i="2"/>
  <c r="T39" i="2" s="1"/>
  <c r="S39" i="2" s="1"/>
  <c r="R42" i="2"/>
  <c r="U41" i="2" s="1"/>
  <c r="I43" i="2"/>
  <c r="T42" i="2" s="1"/>
  <c r="S42" i="2" s="1"/>
  <c r="R45" i="2"/>
  <c r="V44" i="2" s="1"/>
  <c r="I46" i="2"/>
  <c r="H21" i="2"/>
  <c r="H24" i="2"/>
  <c r="H27" i="2"/>
  <c r="H30" i="2"/>
  <c r="H33" i="2"/>
  <c r="H36" i="2"/>
  <c r="H39" i="2"/>
  <c r="H42" i="2"/>
  <c r="H45" i="2"/>
  <c r="M25" i="1"/>
  <c r="M24" i="1"/>
  <c r="M20" i="1"/>
  <c r="T19" i="1" s="1"/>
  <c r="S19" i="1" s="1"/>
  <c r="M23" i="1"/>
  <c r="M21" i="1"/>
  <c r="L50" i="1"/>
  <c r="K50" i="1"/>
  <c r="M33" i="1"/>
  <c r="T34" i="1"/>
  <c r="S34" i="1" s="1"/>
  <c r="V48" i="1"/>
  <c r="R25" i="1"/>
  <c r="U24" i="1" s="1"/>
  <c r="R37" i="1"/>
  <c r="U36" i="1" s="1"/>
  <c r="R40" i="1"/>
  <c r="U39" i="1" s="1"/>
  <c r="R20" i="1"/>
  <c r="V19" i="1" s="1"/>
  <c r="I21" i="1"/>
  <c r="R23" i="1"/>
  <c r="V22" i="1" s="1"/>
  <c r="I24" i="1"/>
  <c r="R26" i="1"/>
  <c r="V25" i="1" s="1"/>
  <c r="I27" i="1"/>
  <c r="R29" i="1"/>
  <c r="V28" i="1" s="1"/>
  <c r="I30" i="1"/>
  <c r="R32" i="1"/>
  <c r="U31" i="1" s="1"/>
  <c r="I33" i="1"/>
  <c r="R35" i="1"/>
  <c r="V34" i="1" s="1"/>
  <c r="I36" i="1"/>
  <c r="T35" i="1" s="1"/>
  <c r="S35" i="1" s="1"/>
  <c r="R38" i="1"/>
  <c r="U37" i="1" s="1"/>
  <c r="I39" i="1"/>
  <c r="R41" i="1"/>
  <c r="V40" i="1" s="1"/>
  <c r="I42" i="1"/>
  <c r="R44" i="1"/>
  <c r="U43" i="1" s="1"/>
  <c r="I45" i="1"/>
  <c r="T44" i="1" s="1"/>
  <c r="S44" i="1" s="1"/>
  <c r="R47" i="1"/>
  <c r="U46" i="1" s="1"/>
  <c r="I48" i="1"/>
  <c r="T47" i="1" s="1"/>
  <c r="S47" i="1" s="1"/>
  <c r="R19" i="1"/>
  <c r="V18" i="1" s="1"/>
  <c r="R22" i="1"/>
  <c r="U21" i="1" s="1"/>
  <c r="H19" i="1"/>
  <c r="H22" i="1"/>
  <c r="H25" i="1"/>
  <c r="U25" i="1"/>
  <c r="H28" i="1"/>
  <c r="H31" i="1"/>
  <c r="H34" i="1"/>
  <c r="H37" i="1"/>
  <c r="H40" i="1"/>
  <c r="H43" i="1"/>
  <c r="H46" i="1"/>
  <c r="H49" i="1"/>
  <c r="R46" i="1"/>
  <c r="U45" i="1" s="1"/>
  <c r="I19" i="1"/>
  <c r="R21" i="1"/>
  <c r="V20" i="1" s="1"/>
  <c r="I22" i="1"/>
  <c r="T21" i="1" s="1"/>
  <c r="S21" i="1" s="1"/>
  <c r="R24" i="1"/>
  <c r="V23" i="1" s="1"/>
  <c r="I25" i="1"/>
  <c r="R27" i="1"/>
  <c r="V26" i="1" s="1"/>
  <c r="I28" i="1"/>
  <c r="T27" i="1" s="1"/>
  <c r="S27" i="1" s="1"/>
  <c r="R30" i="1"/>
  <c r="V29" i="1" s="1"/>
  <c r="I31" i="1"/>
  <c r="R33" i="1"/>
  <c r="U32" i="1" s="1"/>
  <c r="I34" i="1"/>
  <c r="R36" i="1"/>
  <c r="V35" i="1" s="1"/>
  <c r="I37" i="1"/>
  <c r="T36" i="1" s="1"/>
  <c r="S36" i="1" s="1"/>
  <c r="R39" i="1"/>
  <c r="U38" i="1" s="1"/>
  <c r="I40" i="1"/>
  <c r="T39" i="1" s="1"/>
  <c r="S39" i="1" s="1"/>
  <c r="R42" i="1"/>
  <c r="U41" i="1" s="1"/>
  <c r="I43" i="1"/>
  <c r="T42" i="1" s="1"/>
  <c r="S42" i="1" s="1"/>
  <c r="R45" i="1"/>
  <c r="U44" i="1" s="1"/>
  <c r="I46" i="1"/>
  <c r="T45" i="1" s="1"/>
  <c r="S45" i="1" s="1"/>
  <c r="R48" i="1"/>
  <c r="U47" i="1" s="1"/>
  <c r="R28" i="1"/>
  <c r="U27" i="1" s="1"/>
  <c r="R31" i="1"/>
  <c r="U30" i="1" s="1"/>
  <c r="R34" i="1"/>
  <c r="U33" i="1" s="1"/>
  <c r="R43" i="1"/>
  <c r="U42" i="1" s="1"/>
  <c r="H21" i="1"/>
  <c r="H24" i="1"/>
  <c r="H27" i="1"/>
  <c r="H30" i="1"/>
  <c r="H33" i="1"/>
  <c r="H36" i="1"/>
  <c r="H39" i="1"/>
  <c r="H42" i="1"/>
  <c r="H45" i="1"/>
  <c r="V15" i="5" l="1"/>
  <c r="P9" i="5" s="1"/>
  <c r="P7" i="5"/>
  <c r="S9" i="5" s="1"/>
  <c r="H50" i="5"/>
  <c r="V42" i="5"/>
  <c r="V22" i="5"/>
  <c r="U34" i="5"/>
  <c r="U26" i="5"/>
  <c r="T19" i="5"/>
  <c r="I50" i="5"/>
  <c r="P2" i="5" s="1"/>
  <c r="T30" i="4"/>
  <c r="S30" i="4" s="1"/>
  <c r="V42" i="4"/>
  <c r="U48" i="4"/>
  <c r="U37" i="4"/>
  <c r="V44" i="4"/>
  <c r="V44" i="3"/>
  <c r="V34" i="3"/>
  <c r="T46" i="3"/>
  <c r="S46" i="3" s="1"/>
  <c r="T34" i="3"/>
  <c r="S34" i="3" s="1"/>
  <c r="U36" i="3"/>
  <c r="V26" i="3"/>
  <c r="U35" i="2"/>
  <c r="T33" i="2"/>
  <c r="S33" i="2" s="1"/>
  <c r="T21" i="2"/>
  <c r="S21" i="2" s="1"/>
  <c r="U36" i="2"/>
  <c r="V41" i="2"/>
  <c r="T25" i="2"/>
  <c r="S25" i="2" s="1"/>
  <c r="T45" i="2"/>
  <c r="S45" i="2" s="1"/>
  <c r="V46" i="2"/>
  <c r="T22" i="1"/>
  <c r="S22" i="1" s="1"/>
  <c r="T28" i="1"/>
  <c r="S28" i="1" s="1"/>
  <c r="V43" i="1"/>
  <c r="T25" i="1"/>
  <c r="S25" i="1" s="1"/>
  <c r="T33" i="1"/>
  <c r="S33" i="1" s="1"/>
  <c r="U34" i="1"/>
  <c r="T38" i="1"/>
  <c r="S38" i="1" s="1"/>
  <c r="T32" i="1"/>
  <c r="S32" i="1" s="1"/>
  <c r="T26" i="1"/>
  <c r="S26" i="1" s="1"/>
  <c r="T40" i="1"/>
  <c r="S40" i="1" s="1"/>
  <c r="T30" i="1"/>
  <c r="S30" i="1" s="1"/>
  <c r="V38" i="1"/>
  <c r="V45" i="1"/>
  <c r="U40" i="1"/>
  <c r="U29" i="1"/>
  <c r="T41" i="1"/>
  <c r="S41" i="1" s="1"/>
  <c r="T29" i="1"/>
  <c r="S29" i="1" s="1"/>
  <c r="V41" i="1"/>
  <c r="V42" i="1"/>
  <c r="V31" i="1"/>
  <c r="T31" i="3"/>
  <c r="S31" i="3" s="1"/>
  <c r="T27" i="3"/>
  <c r="S27" i="3" s="1"/>
  <c r="T19" i="2"/>
  <c r="S19" i="2" s="1"/>
  <c r="T22" i="2"/>
  <c r="S22" i="2" s="1"/>
  <c r="T20" i="2"/>
  <c r="S20" i="2" s="1"/>
  <c r="H50" i="4"/>
  <c r="T23" i="4"/>
  <c r="S23" i="4" s="1"/>
  <c r="M50" i="4"/>
  <c r="P3" i="4" s="1"/>
  <c r="T19" i="4"/>
  <c r="S19" i="4" s="1"/>
  <c r="S50" i="4" s="1"/>
  <c r="T32" i="3"/>
  <c r="S32" i="3" s="1"/>
  <c r="T28" i="3"/>
  <c r="S28" i="3" s="1"/>
  <c r="V29" i="3"/>
  <c r="T25" i="3"/>
  <c r="S25" i="3" s="1"/>
  <c r="V20" i="4"/>
  <c r="U31" i="4"/>
  <c r="V28" i="4"/>
  <c r="V26" i="4"/>
  <c r="V41" i="4"/>
  <c r="U43" i="4"/>
  <c r="U40" i="4"/>
  <c r="U22" i="4"/>
  <c r="V38" i="4"/>
  <c r="U25" i="4"/>
  <c r="R50" i="4"/>
  <c r="V19" i="4"/>
  <c r="V23" i="4"/>
  <c r="I50" i="4"/>
  <c r="P2" i="4" s="1"/>
  <c r="U34" i="4"/>
  <c r="V47" i="4"/>
  <c r="M50" i="3"/>
  <c r="P3" i="3" s="1"/>
  <c r="T22" i="3"/>
  <c r="S22" i="3" s="1"/>
  <c r="V27" i="3"/>
  <c r="V25" i="3"/>
  <c r="V32" i="3"/>
  <c r="V49" i="3"/>
  <c r="V22" i="3"/>
  <c r="H50" i="3"/>
  <c r="R50" i="3"/>
  <c r="U19" i="3"/>
  <c r="V19" i="3"/>
  <c r="I50" i="3"/>
  <c r="P2" i="3" s="1"/>
  <c r="T19" i="3"/>
  <c r="U30" i="3"/>
  <c r="U21" i="3"/>
  <c r="V42" i="3"/>
  <c r="V35" i="3"/>
  <c r="V23" i="3"/>
  <c r="V40" i="3"/>
  <c r="V33" i="3"/>
  <c r="V28" i="3"/>
  <c r="V43" i="3"/>
  <c r="V38" i="3"/>
  <c r="V24" i="3"/>
  <c r="V41" i="3"/>
  <c r="V31" i="3"/>
  <c r="V37" i="3"/>
  <c r="V47" i="3"/>
  <c r="V20" i="3"/>
  <c r="T24" i="1"/>
  <c r="S24" i="1" s="1"/>
  <c r="T24" i="2"/>
  <c r="S24" i="2" s="1"/>
  <c r="M50" i="2"/>
  <c r="P3" i="2" s="1"/>
  <c r="U26" i="2"/>
  <c r="H50" i="2"/>
  <c r="U33" i="2"/>
  <c r="V20" i="2"/>
  <c r="V24" i="2"/>
  <c r="U23" i="2"/>
  <c r="V48" i="2"/>
  <c r="V42" i="2"/>
  <c r="V30" i="2"/>
  <c r="V21" i="2"/>
  <c r="U27" i="2"/>
  <c r="U18" i="2"/>
  <c r="V29" i="2"/>
  <c r="U38" i="2"/>
  <c r="V40" i="2"/>
  <c r="V43" i="2"/>
  <c r="U45" i="2"/>
  <c r="I50" i="2"/>
  <c r="P2" i="2" s="1"/>
  <c r="T18" i="2"/>
  <c r="R50" i="2"/>
  <c r="V39" i="2"/>
  <c r="V31" i="2"/>
  <c r="V34" i="2"/>
  <c r="U23" i="1"/>
  <c r="T20" i="1"/>
  <c r="S20" i="1" s="1"/>
  <c r="T23" i="1"/>
  <c r="S23" i="1" s="1"/>
  <c r="M50" i="1"/>
  <c r="P3" i="1" s="1"/>
  <c r="V24" i="1"/>
  <c r="U22" i="1"/>
  <c r="V21" i="1"/>
  <c r="U26" i="1"/>
  <c r="V32" i="1"/>
  <c r="I50" i="1"/>
  <c r="P2" i="1" s="1"/>
  <c r="T18" i="1"/>
  <c r="V33" i="1"/>
  <c r="V37" i="1"/>
  <c r="V44" i="1"/>
  <c r="U18" i="1"/>
  <c r="R50" i="1"/>
  <c r="V36" i="1"/>
  <c r="V46" i="1"/>
  <c r="U28" i="1"/>
  <c r="U19" i="1"/>
  <c r="U35" i="1"/>
  <c r="V47" i="1"/>
  <c r="V39" i="1"/>
  <c r="H50" i="1"/>
  <c r="U20" i="1"/>
  <c r="V30" i="1"/>
  <c r="V27" i="1"/>
  <c r="S19" i="5" l="1"/>
  <c r="S50" i="5" s="1"/>
  <c r="T50" i="5"/>
  <c r="P6" i="5" s="1"/>
  <c r="T9" i="5"/>
  <c r="V9" i="5" s="1"/>
  <c r="U9" i="5"/>
  <c r="P5" i="5"/>
  <c r="P4" i="5"/>
  <c r="T50" i="4"/>
  <c r="P6" i="4" s="1"/>
  <c r="P7" i="4"/>
  <c r="V15" i="4"/>
  <c r="P9" i="4" s="1"/>
  <c r="P4" i="4"/>
  <c r="P5" i="4"/>
  <c r="V15" i="3"/>
  <c r="P9" i="3" s="1"/>
  <c r="P7" i="3"/>
  <c r="S9" i="3" s="1"/>
  <c r="S19" i="3"/>
  <c r="S50" i="3" s="1"/>
  <c r="T50" i="3"/>
  <c r="P6" i="3" s="1"/>
  <c r="P5" i="3"/>
  <c r="P4" i="3"/>
  <c r="P4" i="2"/>
  <c r="P5" i="2"/>
  <c r="P7" i="2"/>
  <c r="V14" i="2"/>
  <c r="P9" i="2" s="1"/>
  <c r="T49" i="2"/>
  <c r="P6" i="2" s="1"/>
  <c r="S18" i="2"/>
  <c r="S49" i="2" s="1"/>
  <c r="T49" i="1"/>
  <c r="P6" i="1" s="1"/>
  <c r="S18" i="1"/>
  <c r="S49" i="1" s="1"/>
  <c r="V14" i="1"/>
  <c r="P9" i="1" s="1"/>
  <c r="P7" i="1"/>
  <c r="P4" i="1"/>
  <c r="P5" i="1"/>
  <c r="S9" i="4" l="1"/>
  <c r="U9" i="3"/>
  <c r="T9" i="3"/>
  <c r="V9" i="3" s="1"/>
  <c r="S9" i="2"/>
  <c r="S9" i="1"/>
  <c r="U9" i="1" s="1"/>
  <c r="T9" i="1"/>
  <c r="V9" i="1" s="1"/>
  <c r="U9" i="4" l="1"/>
  <c r="T9" i="4"/>
  <c r="V9" i="4" s="1"/>
  <c r="U9" i="2"/>
  <c r="T9" i="2"/>
  <c r="V9" i="2" s="1"/>
</calcChain>
</file>

<file path=xl/sharedStrings.xml><?xml version="1.0" encoding="utf-8"?>
<sst xmlns="http://schemas.openxmlformats.org/spreadsheetml/2006/main" count="587" uniqueCount="159">
  <si>
    <t>CUSTOMER INFORMATION</t>
  </si>
  <si>
    <t>MACHINE INFORMATION</t>
  </si>
  <si>
    <t>MACHINE SERVICE HR INTERVALS</t>
  </si>
  <si>
    <t>SUMMARY</t>
  </si>
  <si>
    <t>COMPLETED DEAL INFORMATION</t>
  </si>
  <si>
    <t>DATE:</t>
  </si>
  <si>
    <t>UNIT #</t>
  </si>
  <si>
    <t>ENGINE AIR</t>
  </si>
  <si>
    <t>OEM MSRP</t>
  </si>
  <si>
    <t>SALES REP</t>
  </si>
  <si>
    <t>COMPANY:</t>
  </si>
  <si>
    <t>YEAR</t>
  </si>
  <si>
    <t>ENGINE OIL</t>
  </si>
  <si>
    <t>GQP LIST</t>
  </si>
  <si>
    <t>ORDER PO #</t>
  </si>
  <si>
    <t>CUSTOMER:</t>
  </si>
  <si>
    <t>MAKE</t>
  </si>
  <si>
    <t>FUEL FILTERS</t>
  </si>
  <si>
    <t>$ SAVINGS</t>
  </si>
  <si>
    <t>PROJECT #</t>
  </si>
  <si>
    <t>PHONE:</t>
  </si>
  <si>
    <t>MODEL</t>
  </si>
  <si>
    <t>HYDRAULIC FILTERS</t>
  </si>
  <si>
    <t>% SAVINGS</t>
  </si>
  <si>
    <t>CUST INVOICE #</t>
  </si>
  <si>
    <t>EMAIL:</t>
  </si>
  <si>
    <t>SERIAL NUMBER</t>
  </si>
  <si>
    <t>TRANSMISSION FILTERS</t>
  </si>
  <si>
    <t>TOTAL ORDER MARGIN</t>
  </si>
  <si>
    <t>PAYMENT TYPE</t>
  </si>
  <si>
    <t>SALES REP:</t>
  </si>
  <si>
    <t>ENGINE SER NUMBER</t>
  </si>
  <si>
    <t>CAB FILTERS</t>
  </si>
  <si>
    <t>TOTAL ITEM COST</t>
  </si>
  <si>
    <t>DATE DELIVERED</t>
  </si>
  <si>
    <t>CURRENT HOURS</t>
  </si>
  <si>
    <t>UNDERCARRIAGE / TIRES</t>
  </si>
  <si>
    <t>TOTAL ORDER FREIGHT</t>
  </si>
  <si>
    <t>TOTAL COST</t>
  </si>
  <si>
    <t>NET MARGIN</t>
  </si>
  <si>
    <t>NET MARKUP %</t>
  </si>
  <si>
    <t>NET MARGIN %</t>
  </si>
  <si>
    <t>USAGE/MONTH</t>
  </si>
  <si>
    <t>TOTAL CUSTOMS/BROKERAGE</t>
  </si>
  <si>
    <t>TOTAL NUMBER PIECES</t>
  </si>
  <si>
    <t>ENTER EXCHANGE RATES $</t>
  </si>
  <si>
    <t>CUSTOMER SELL PRICE</t>
  </si>
  <si>
    <t>COST ANALYSIS</t>
  </si>
  <si>
    <t>CAD $</t>
  </si>
  <si>
    <t>USD $</t>
  </si>
  <si>
    <t>SHOW OEM MSRP ON QUOTE:</t>
  </si>
  <si>
    <t>YES</t>
  </si>
  <si>
    <t>CAD-USD</t>
  </si>
  <si>
    <t>USD-CAD</t>
  </si>
  <si>
    <t>OEM NAME</t>
  </si>
  <si>
    <t>CUSTOMER PRICE                  % OF OEM LIST</t>
  </si>
  <si>
    <t>FREIGHT TOTAL ORDER</t>
  </si>
  <si>
    <t>CUSTOMS AND BROKERAGE  %</t>
  </si>
  <si>
    <t>BROKERAGE FEES</t>
  </si>
  <si>
    <t>NO</t>
  </si>
  <si>
    <t>ADDITIONAL +/- DISC % PER ITEM</t>
  </si>
  <si>
    <t>MARKUP LESS THAN 100% REQUIRES MANAGER APPROVAL</t>
  </si>
  <si>
    <t>PART NUMBER</t>
  </si>
  <si>
    <t>DESCRIPTION</t>
  </si>
  <si>
    <t>SERVICE INTERVAL</t>
  </si>
  <si>
    <t>QTY</t>
  </si>
  <si>
    <t>UNIT PRICE</t>
  </si>
  <si>
    <t>EXT AMOUNT</t>
  </si>
  <si>
    <t xml:space="preserve">UNIT PRICE </t>
  </si>
  <si>
    <t>EXTENDED AMOUNT</t>
  </si>
  <si>
    <t>VENDOR</t>
  </si>
  <si>
    <t>COST EACH</t>
  </si>
  <si>
    <t>EXTENDED COST</t>
  </si>
  <si>
    <t>MARGIN EACH</t>
  </si>
  <si>
    <t>EXTENDED MARGIN</t>
  </si>
  <si>
    <t xml:space="preserve">MARKUP % </t>
  </si>
  <si>
    <t>MARGIN %</t>
  </si>
  <si>
    <t>GQP</t>
  </si>
  <si>
    <t>CTP</t>
  </si>
  <si>
    <t>BLMQ</t>
  </si>
  <si>
    <t>CAT</t>
  </si>
  <si>
    <t>FINNING</t>
  </si>
  <si>
    <t>JD</t>
  </si>
  <si>
    <t>BRANDT</t>
  </si>
  <si>
    <t>PTI</t>
  </si>
  <si>
    <t>CONEQUIP</t>
  </si>
  <si>
    <t>CANDY</t>
  </si>
  <si>
    <t>AS REQ'D</t>
  </si>
  <si>
    <t>U/C</t>
  </si>
  <si>
    <t>TOTALS</t>
  </si>
  <si>
    <t>GQP CUSTOM</t>
  </si>
  <si>
    <t>CYLINDER PACK</t>
  </si>
  <si>
    <t>359-0936</t>
  </si>
  <si>
    <t>CYLINDER HEAD</t>
  </si>
  <si>
    <t>618-0751</t>
  </si>
  <si>
    <t>FUEL INJECTOR GP</t>
  </si>
  <si>
    <t>520-2924</t>
  </si>
  <si>
    <t>ENGINE OIL PUMP</t>
  </si>
  <si>
    <t>635-6653</t>
  </si>
  <si>
    <t>ENGINE OVERHAUL KIT</t>
  </si>
  <si>
    <t>277-6367</t>
  </si>
  <si>
    <t>TURBOCHARGER GP</t>
  </si>
  <si>
    <t>277-6368</t>
  </si>
  <si>
    <t>352-0200</t>
  </si>
  <si>
    <t>WATER PUMP GP</t>
  </si>
  <si>
    <t>345-2207</t>
  </si>
  <si>
    <t xml:space="preserve">GQP CUSTOM </t>
  </si>
  <si>
    <t>CYLINDER PACK PRE ASSEMBLED</t>
  </si>
  <si>
    <t>253-0616</t>
  </si>
  <si>
    <t>161-4113</t>
  </si>
  <si>
    <t>ONE SECTION ENGINE OIL PUMP</t>
  </si>
  <si>
    <t>603-1688</t>
  </si>
  <si>
    <t>630-6795</t>
  </si>
  <si>
    <t>OVERHAUL KIT-BRONZE</t>
  </si>
  <si>
    <t>5H-1504</t>
  </si>
  <si>
    <t>CYLINDER HEAD NUT</t>
  </si>
  <si>
    <t>124-1855</t>
  </si>
  <si>
    <t>CYLINDER HEAD 12-POINT BOLT</t>
  </si>
  <si>
    <t>361-9711</t>
  </si>
  <si>
    <t>TURBOCHARGER</t>
  </si>
  <si>
    <t>223-9250</t>
  </si>
  <si>
    <t>211-3023</t>
  </si>
  <si>
    <t>605-7481</t>
  </si>
  <si>
    <t>345-7562</t>
  </si>
  <si>
    <t>241-6186</t>
  </si>
  <si>
    <t>1P-7625</t>
  </si>
  <si>
    <t>9S-8005</t>
  </si>
  <si>
    <t>6V-6609</t>
  </si>
  <si>
    <t>5P-3501</t>
  </si>
  <si>
    <t>198-0961</t>
  </si>
  <si>
    <t>214-7568</t>
  </si>
  <si>
    <t>9S-8004</t>
  </si>
  <si>
    <t>CYLINDER HEAC BASIC</t>
  </si>
  <si>
    <t>ONE SECTION ENGINE OIL GEAR PUMP</t>
  </si>
  <si>
    <t>INJECTOR</t>
  </si>
  <si>
    <t>WATER PUMP</t>
  </si>
  <si>
    <t>OVERHAUIL KIT-BRONZE</t>
  </si>
  <si>
    <t>ELBOW ADAPTER</t>
  </si>
  <si>
    <t>THREAD HEX-PLUG</t>
  </si>
  <si>
    <t>70A EPDM ORING</t>
  </si>
  <si>
    <t>NPTF ORING</t>
  </si>
  <si>
    <t>NPTF HEX HEAD</t>
  </si>
  <si>
    <t>STOR O-RING</t>
  </si>
  <si>
    <t>430-3914</t>
  </si>
  <si>
    <t>273-3034</t>
  </si>
  <si>
    <t>331-8905</t>
  </si>
  <si>
    <t>Kit-Engine Overhaul</t>
  </si>
  <si>
    <t>Cylinder Head GP</t>
  </si>
  <si>
    <t>Injector GP-Fuel</t>
  </si>
  <si>
    <t>Cylinder Pack GP</t>
  </si>
  <si>
    <t>Pump AS-Engine Oil</t>
  </si>
  <si>
    <t>236-0962</t>
  </si>
  <si>
    <t>C9</t>
  </si>
  <si>
    <t>C15</t>
  </si>
  <si>
    <t>C18</t>
  </si>
  <si>
    <t>C27</t>
  </si>
  <si>
    <t>EQUIPMENT TYPE</t>
  </si>
  <si>
    <t>Engine Kit</t>
  </si>
  <si>
    <t>Caterpillar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</si>
</sst>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[$-409]mmmm\ d\,\ yyyy;@"/>
    <numFmt numFmtId="167" formatCode="&quot;$&quot;#,##0.00"/>
    <numFmt numFmtId="168" formatCode="_(&quot;$&quot;* #,##0.00_);_(&quot;$&quot;* \(#,##0.00\);_(&quot;$&quot;* &quot;-&quot;??_);_(@_)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0"/>
      <name val="Calibri"/>
      <family val="2"/>
    </font>
    <font>
      <b/>
      <sz val="11"/>
      <color theme="1"/>
      <name val="Calibri"/>
      <family val="2"/>
    </font>
    <font>
      <b/>
      <sz val="16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b/>
      <sz val="12"/>
      <color theme="1"/>
      <name val="Calibri"/>
      <family val="2"/>
    </font>
    <font>
      <sz val="11"/>
      <color theme="0"/>
      <name val="Calibri"/>
      <family val="2"/>
    </font>
    <font>
      <b/>
      <sz val="18"/>
      <color theme="0"/>
      <name val="Calibri"/>
      <family val="2"/>
    </font>
    <font>
      <b/>
      <sz val="18"/>
      <name val="Calibri"/>
      <family val="2"/>
    </font>
    <font>
      <b/>
      <sz val="16"/>
      <color theme="0"/>
      <name val="Calibri"/>
      <family val="2"/>
    </font>
    <font>
      <b/>
      <sz val="10"/>
      <name val="Calibri"/>
      <family val="2"/>
    </font>
    <font>
      <b/>
      <sz val="8"/>
      <color theme="0"/>
      <name val="Calibri"/>
      <family val="2"/>
    </font>
    <font>
      <b/>
      <sz val="14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b/>
      <sz val="10"/>
      <color rgb="FFFF0000"/>
      <name val="Calibri"/>
      <family val="2"/>
    </font>
    <font>
      <b/>
      <sz val="10"/>
      <color theme="6" tint="0.39997558519241921"/>
      <name val="Calibri"/>
      <family val="2"/>
    </font>
    <font>
      <b/>
      <sz val="11"/>
      <color theme="2"/>
      <name val="Calibri"/>
      <family val="2"/>
    </font>
    <font>
      <sz val="11"/>
      <color theme="1"/>
      <name val="Calibri"/>
    </font>
    <font>
      <b/>
      <sz val="11"/>
      <color theme="1"/>
      <name val="Calibri"/>
    </font>
    <font>
      <sz val="11"/>
      <name val="Aptos Narrow"/>
    </font>
    <font>
      <b/>
      <sz val="12"/>
      <color theme="1"/>
      <name val="Calibri"/>
    </font>
    <font>
      <b/>
      <sz val="16"/>
      <color theme="1"/>
      <name val="Calibri"/>
    </font>
  </fonts>
  <fills count="1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gray0625">
        <fgColor theme="2" tint="-9.9948118533890809E-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6C6AC"/>
        <bgColor rgb="FFF6C6AC"/>
      </patternFill>
    </fill>
    <fill>
      <patternFill patternType="solid">
        <fgColor rgb="FFE8E8E8"/>
        <bgColor rgb="FFE8E8E8"/>
      </patternFill>
    </fill>
    <fill>
      <patternFill patternType="solid">
        <fgColor rgb="FF83CAEB"/>
        <bgColor rgb="FF83CAEB"/>
      </patternFill>
    </fill>
    <fill>
      <patternFill patternType="solid">
        <fgColor rgb="FF7F7F7F"/>
        <bgColor rgb="FF7F7F7F"/>
      </patternFill>
    </fill>
  </fills>
  <borders count="7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indexed="64"/>
      </top>
      <bottom style="thin">
        <color theme="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88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5" fillId="0" borderId="0" xfId="0" applyFont="1" applyAlignment="1">
      <alignment vertical="center"/>
    </xf>
    <xf numFmtId="0" fontId="6" fillId="0" borderId="0" xfId="0" applyFont="1"/>
    <xf numFmtId="0" fontId="2" fillId="0" borderId="0" xfId="0" applyFont="1"/>
    <xf numFmtId="0" fontId="4" fillId="4" borderId="8" xfId="0" applyFont="1" applyFill="1" applyBorder="1" applyAlignment="1">
      <alignment horizontal="right"/>
    </xf>
    <xf numFmtId="166" fontId="2" fillId="5" borderId="8" xfId="0" applyNumberFormat="1" applyFont="1" applyFill="1" applyBorder="1" applyAlignment="1" applyProtection="1">
      <alignment horizontal="left"/>
      <protection locked="0"/>
    </xf>
    <xf numFmtId="0" fontId="6" fillId="5" borderId="8" xfId="0" applyFont="1" applyFill="1" applyBorder="1" applyAlignment="1" applyProtection="1">
      <alignment horizontal="center"/>
      <protection locked="0"/>
    </xf>
    <xf numFmtId="0" fontId="5" fillId="7" borderId="12" xfId="0" applyFont="1" applyFill="1" applyBorder="1" applyAlignment="1">
      <alignment horizontal="center" vertical="center" wrapText="1"/>
    </xf>
    <xf numFmtId="166" fontId="2" fillId="5" borderId="13" xfId="0" applyNumberFormat="1" applyFont="1" applyFill="1" applyBorder="1" applyProtection="1">
      <protection locked="0"/>
    </xf>
    <xf numFmtId="166" fontId="2" fillId="2" borderId="0" xfId="0" applyNumberFormat="1" applyFont="1" applyFill="1"/>
    <xf numFmtId="0" fontId="4" fillId="4" borderId="14" xfId="0" applyFont="1" applyFill="1" applyBorder="1" applyAlignment="1">
      <alignment horizontal="right"/>
    </xf>
    <xf numFmtId="0" fontId="2" fillId="5" borderId="14" xfId="0" applyFont="1" applyFill="1" applyBorder="1" applyAlignment="1" applyProtection="1">
      <alignment horizontal="left"/>
      <protection locked="0"/>
    </xf>
    <xf numFmtId="0" fontId="6" fillId="5" borderId="14" xfId="0" applyFont="1" applyFill="1" applyBorder="1" applyAlignment="1" applyProtection="1">
      <alignment horizontal="center"/>
      <protection locked="0"/>
    </xf>
    <xf numFmtId="0" fontId="2" fillId="5" borderId="13" xfId="0" applyFont="1" applyFill="1" applyBorder="1" applyProtection="1">
      <protection locked="0"/>
    </xf>
    <xf numFmtId="167" fontId="8" fillId="0" borderId="0" xfId="0" applyNumberFormat="1" applyFont="1"/>
    <xf numFmtId="0" fontId="4" fillId="4" borderId="17" xfId="0" applyFont="1" applyFill="1" applyBorder="1" applyAlignment="1">
      <alignment horizontal="right"/>
    </xf>
    <xf numFmtId="1" fontId="10" fillId="5" borderId="14" xfId="3" applyNumberFormat="1" applyFont="1" applyFill="1" applyBorder="1" applyAlignment="1" applyProtection="1">
      <alignment horizontal="left"/>
      <protection locked="0"/>
    </xf>
    <xf numFmtId="0" fontId="9" fillId="5" borderId="13" xfId="3" applyFill="1" applyBorder="1" applyAlignment="1" applyProtection="1">
      <protection locked="0"/>
    </xf>
    <xf numFmtId="0" fontId="9" fillId="2" borderId="0" xfId="3" applyFill="1" applyBorder="1" applyAlignment="1" applyProtection="1"/>
    <xf numFmtId="9" fontId="8" fillId="0" borderId="0" xfId="2" applyFont="1" applyFill="1" applyBorder="1" applyAlignment="1" applyProtection="1"/>
    <xf numFmtId="0" fontId="6" fillId="5" borderId="14" xfId="3" applyFont="1" applyFill="1" applyBorder="1" applyAlignment="1" applyProtection="1">
      <alignment horizontal="left"/>
      <protection locked="0"/>
    </xf>
    <xf numFmtId="0" fontId="11" fillId="2" borderId="0" xfId="3" applyFont="1" applyFill="1" applyBorder="1" applyAlignment="1" applyProtection="1"/>
    <xf numFmtId="0" fontId="4" fillId="8" borderId="26" xfId="0" applyFont="1" applyFill="1" applyBorder="1" applyAlignment="1">
      <alignment horizontal="right"/>
    </xf>
    <xf numFmtId="0" fontId="2" fillId="8" borderId="0" xfId="0" applyFont="1" applyFill="1"/>
    <xf numFmtId="0" fontId="12" fillId="9" borderId="27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2" fillId="9" borderId="28" xfId="0" applyFont="1" applyFill="1" applyBorder="1" applyAlignment="1">
      <alignment horizontal="center" vertical="center"/>
    </xf>
    <xf numFmtId="0" fontId="2" fillId="5" borderId="0" xfId="0" applyFont="1" applyFill="1" applyProtection="1">
      <protection locked="0"/>
    </xf>
    <xf numFmtId="167" fontId="7" fillId="2" borderId="0" xfId="0" applyNumberFormat="1" applyFont="1" applyFill="1" applyAlignment="1">
      <alignment horizontal="center" vertical="center"/>
    </xf>
    <xf numFmtId="0" fontId="6" fillId="8" borderId="0" xfId="0" applyFont="1" applyFill="1" applyAlignment="1">
      <alignment horizontal="left"/>
    </xf>
    <xf numFmtId="0" fontId="8" fillId="8" borderId="0" xfId="0" applyFont="1" applyFill="1" applyAlignment="1">
      <alignment horizontal="center"/>
    </xf>
    <xf numFmtId="9" fontId="6" fillId="8" borderId="0" xfId="2" applyFont="1" applyFill="1" applyBorder="1" applyAlignment="1" applyProtection="1">
      <alignment horizontal="center"/>
    </xf>
    <xf numFmtId="0" fontId="7" fillId="8" borderId="0" xfId="0" applyFont="1" applyFill="1" applyAlignment="1">
      <alignment horizontal="right"/>
    </xf>
    <xf numFmtId="0" fontId="2" fillId="2" borderId="12" xfId="0" applyFont="1" applyFill="1" applyBorder="1" applyAlignment="1">
      <alignment horizontal="center"/>
    </xf>
    <xf numFmtId="0" fontId="16" fillId="7" borderId="12" xfId="0" applyFont="1" applyFill="1" applyBorder="1" applyAlignment="1">
      <alignment horizontal="center" vertical="center"/>
    </xf>
    <xf numFmtId="0" fontId="16" fillId="0" borderId="39" xfId="0" applyFont="1" applyBorder="1" applyAlignment="1" applyProtection="1">
      <alignment vertical="center"/>
      <protection locked="0"/>
    </xf>
    <xf numFmtId="0" fontId="16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16" fillId="7" borderId="13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 wrapText="1"/>
    </xf>
    <xf numFmtId="0" fontId="16" fillId="0" borderId="44" xfId="0" applyFont="1" applyBorder="1" applyAlignment="1" applyProtection="1">
      <alignment vertical="center"/>
      <protection locked="0"/>
    </xf>
    <xf numFmtId="0" fontId="7" fillId="5" borderId="2" xfId="0" applyFont="1" applyFill="1" applyBorder="1" applyAlignment="1" applyProtection="1">
      <alignment horizontal="center"/>
      <protection locked="0"/>
    </xf>
    <xf numFmtId="0" fontId="7" fillId="7" borderId="13" xfId="0" applyFont="1" applyFill="1" applyBorder="1" applyAlignment="1">
      <alignment horizontal="center"/>
    </xf>
    <xf numFmtId="0" fontId="16" fillId="0" borderId="47" xfId="0" applyFont="1" applyBorder="1" applyAlignment="1" applyProtection="1">
      <alignment vertical="center"/>
      <protection locked="0"/>
    </xf>
    <xf numFmtId="0" fontId="7" fillId="4" borderId="48" xfId="0" applyFont="1" applyFill="1" applyBorder="1" applyAlignment="1">
      <alignment horizontal="center" vertical="center"/>
    </xf>
    <xf numFmtId="0" fontId="7" fillId="4" borderId="49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19" fillId="11" borderId="54" xfId="0" applyFont="1" applyFill="1" applyBorder="1" applyAlignment="1">
      <alignment vertical="center" wrapText="1"/>
    </xf>
    <xf numFmtId="0" fontId="6" fillId="7" borderId="13" xfId="0" applyFont="1" applyFill="1" applyBorder="1" applyAlignment="1">
      <alignment horizontal="center"/>
    </xf>
    <xf numFmtId="0" fontId="18" fillId="4" borderId="55" xfId="0" applyFont="1" applyFill="1" applyBorder="1" applyAlignment="1">
      <alignment horizontal="center" vertical="center" wrapText="1"/>
    </xf>
    <xf numFmtId="0" fontId="7" fillId="5" borderId="47" xfId="0" applyFont="1" applyFill="1" applyBorder="1" applyAlignment="1" applyProtection="1">
      <alignment horizontal="center" vertical="center" wrapText="1"/>
      <protection locked="0"/>
    </xf>
    <xf numFmtId="165" fontId="4" fillId="5" borderId="55" xfId="1" applyFont="1" applyFill="1" applyBorder="1" applyAlignment="1" applyProtection="1">
      <alignment horizontal="center" vertical="center"/>
      <protection locked="0"/>
    </xf>
    <xf numFmtId="10" fontId="13" fillId="5" borderId="55" xfId="2" applyNumberFormat="1" applyFont="1" applyFill="1" applyBorder="1" applyAlignment="1" applyProtection="1">
      <alignment horizontal="center" vertical="center"/>
      <protection locked="0"/>
    </xf>
    <xf numFmtId="168" fontId="8" fillId="12" borderId="27" xfId="0" applyNumberFormat="1" applyFont="1" applyFill="1" applyBorder="1" applyAlignment="1">
      <alignment vertical="center"/>
    </xf>
    <xf numFmtId="0" fontId="2" fillId="1" borderId="0" xfId="0" applyFont="1" applyFill="1" applyProtection="1">
      <protection locked="0"/>
    </xf>
    <xf numFmtId="2" fontId="20" fillId="0" borderId="17" xfId="0" applyNumberFormat="1" applyFont="1" applyBorder="1" applyAlignment="1">
      <alignment horizontal="center" vertical="center"/>
    </xf>
    <xf numFmtId="0" fontId="20" fillId="5" borderId="17" xfId="0" applyFont="1" applyFill="1" applyBorder="1" applyAlignment="1" applyProtection="1">
      <alignment horizontal="center" vertical="center"/>
      <protection locked="0"/>
    </xf>
    <xf numFmtId="0" fontId="20" fillId="7" borderId="13" xfId="0" applyFont="1" applyFill="1" applyBorder="1" applyAlignment="1">
      <alignment horizontal="center" vertical="center"/>
    </xf>
    <xf numFmtId="0" fontId="22" fillId="0" borderId="16" xfId="0" applyFont="1" applyBorder="1" applyAlignment="1" applyProtection="1">
      <alignment vertical="center"/>
      <protection locked="0"/>
    </xf>
    <xf numFmtId="0" fontId="22" fillId="2" borderId="0" xfId="0" applyFont="1" applyFill="1" applyAlignment="1">
      <alignment horizontal="center" vertical="center"/>
    </xf>
    <xf numFmtId="0" fontId="4" fillId="2" borderId="44" xfId="0" applyFont="1" applyFill="1" applyBorder="1" applyAlignment="1">
      <alignment horizontal="center" vertical="center" wrapText="1"/>
    </xf>
    <xf numFmtId="0" fontId="12" fillId="11" borderId="41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12" fillId="11" borderId="56" xfId="0" applyFont="1" applyFill="1" applyBorder="1" applyAlignment="1">
      <alignment horizontal="center" vertical="center" wrapText="1"/>
    </xf>
    <xf numFmtId="0" fontId="21" fillId="11" borderId="56" xfId="0" applyFont="1" applyFill="1" applyBorder="1" applyAlignment="1">
      <alignment horizontal="center" vertical="center" wrapText="1"/>
    </xf>
    <xf numFmtId="0" fontId="18" fillId="7" borderId="13" xfId="0" applyFont="1" applyFill="1" applyBorder="1" applyAlignment="1">
      <alignment horizontal="center" vertical="center" wrapText="1"/>
    </xf>
    <xf numFmtId="0" fontId="23" fillId="11" borderId="46" xfId="0" applyFont="1" applyFill="1" applyBorder="1" applyAlignment="1">
      <alignment horizontal="center" vertical="center" wrapText="1"/>
    </xf>
    <xf numFmtId="0" fontId="24" fillId="11" borderId="56" xfId="0" applyFont="1" applyFill="1" applyBorder="1" applyAlignment="1">
      <alignment horizontal="center" vertical="center" wrapText="1"/>
    </xf>
    <xf numFmtId="0" fontId="18" fillId="0" borderId="0" xfId="0" applyFont="1" applyAlignment="1" applyProtection="1">
      <alignment horizontal="center" vertical="center" wrapText="1"/>
      <protection locked="0"/>
    </xf>
    <xf numFmtId="0" fontId="18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4" fillId="2" borderId="47" xfId="0" applyFont="1" applyFill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31" xfId="0" applyFont="1" applyFill="1" applyBorder="1" applyAlignment="1">
      <alignment horizontal="center" vertical="center" wrapText="1"/>
    </xf>
    <xf numFmtId="0" fontId="18" fillId="7" borderId="31" xfId="0" applyFont="1" applyFill="1" applyBorder="1" applyAlignment="1">
      <alignment horizontal="center" vertical="center" wrapText="1"/>
    </xf>
    <xf numFmtId="0" fontId="7" fillId="0" borderId="0" xfId="0" applyFont="1" applyAlignment="1" applyProtection="1">
      <alignment vertical="center" wrapText="1"/>
      <protection locked="0"/>
    </xf>
    <xf numFmtId="0" fontId="7" fillId="2" borderId="0" xfId="0" applyFont="1" applyFill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31" xfId="0" applyFont="1" applyBorder="1" applyAlignment="1" applyProtection="1">
      <alignment horizontal="left"/>
      <protection locked="0"/>
    </xf>
    <xf numFmtId="0" fontId="2" fillId="0" borderId="8" xfId="0" applyFont="1" applyBorder="1" applyAlignment="1" applyProtection="1">
      <alignment horizontal="left"/>
      <protection locked="0"/>
    </xf>
    <xf numFmtId="0" fontId="2" fillId="2" borderId="13" xfId="0" applyFont="1" applyFill="1" applyBorder="1" applyAlignment="1">
      <alignment horizontal="left"/>
    </xf>
    <xf numFmtId="0" fontId="6" fillId="0" borderId="47" xfId="0" applyFont="1" applyBorder="1" applyAlignment="1" applyProtection="1">
      <alignment horizontal="center"/>
      <protection locked="0"/>
    </xf>
    <xf numFmtId="3" fontId="6" fillId="0" borderId="31" xfId="0" applyNumberFormat="1" applyFont="1" applyBorder="1" applyAlignment="1" applyProtection="1">
      <alignment horizontal="center"/>
      <protection locked="0"/>
    </xf>
    <xf numFmtId="165" fontId="6" fillId="0" borderId="31" xfId="1" applyFont="1" applyFill="1" applyBorder="1" applyProtection="1"/>
    <xf numFmtId="165" fontId="6" fillId="0" borderId="8" xfId="1" applyFont="1" applyFill="1" applyBorder="1" applyProtection="1"/>
    <xf numFmtId="165" fontId="6" fillId="7" borderId="13" xfId="1" applyFont="1" applyFill="1" applyBorder="1" applyProtection="1"/>
    <xf numFmtId="3" fontId="6" fillId="0" borderId="31" xfId="0" applyNumberFormat="1" applyFont="1" applyBorder="1" applyAlignment="1">
      <alignment horizontal="center"/>
    </xf>
    <xf numFmtId="9" fontId="6" fillId="0" borderId="8" xfId="2" applyFont="1" applyBorder="1" applyProtection="1">
      <protection locked="0"/>
    </xf>
    <xf numFmtId="9" fontId="6" fillId="7" borderId="13" xfId="2" applyFont="1" applyFill="1" applyBorder="1" applyProtection="1"/>
    <xf numFmtId="165" fontId="6" fillId="0" borderId="17" xfId="1" applyFont="1" applyFill="1" applyBorder="1" applyProtection="1">
      <protection locked="0"/>
    </xf>
    <xf numFmtId="165" fontId="6" fillId="0" borderId="17" xfId="1" applyFont="1" applyFill="1" applyBorder="1" applyProtection="1"/>
    <xf numFmtId="10" fontId="6" fillId="0" borderId="17" xfId="2" applyNumberFormat="1" applyFont="1" applyBorder="1" applyProtection="1"/>
    <xf numFmtId="10" fontId="6" fillId="0" borderId="0" xfId="2" applyNumberFormat="1" applyFont="1" applyBorder="1" applyProtection="1">
      <protection locked="0"/>
    </xf>
    <xf numFmtId="10" fontId="6" fillId="2" borderId="0" xfId="2" applyNumberFormat="1" applyFont="1" applyFill="1" applyBorder="1" applyProtection="1"/>
    <xf numFmtId="168" fontId="6" fillId="0" borderId="0" xfId="0" applyNumberFormat="1" applyFont="1"/>
    <xf numFmtId="165" fontId="6" fillId="0" borderId="0" xfId="0" applyNumberFormat="1" applyFont="1"/>
    <xf numFmtId="0" fontId="2" fillId="5" borderId="17" xfId="0" applyFont="1" applyFill="1" applyBorder="1" applyAlignment="1" applyProtection="1">
      <alignment horizontal="left"/>
      <protection locked="0"/>
    </xf>
    <xf numFmtId="0" fontId="6" fillId="5" borderId="47" xfId="0" applyFont="1" applyFill="1" applyBorder="1" applyAlignment="1" applyProtection="1">
      <alignment horizontal="center"/>
      <protection locked="0"/>
    </xf>
    <xf numFmtId="3" fontId="6" fillId="5" borderId="17" xfId="0" applyNumberFormat="1" applyFont="1" applyFill="1" applyBorder="1" applyAlignment="1" applyProtection="1">
      <alignment horizontal="center"/>
      <protection locked="0"/>
    </xf>
    <xf numFmtId="165" fontId="6" fillId="5" borderId="17" xfId="1" applyFont="1" applyFill="1" applyBorder="1" applyProtection="1">
      <protection locked="0"/>
    </xf>
    <xf numFmtId="165" fontId="6" fillId="12" borderId="31" xfId="1" applyFont="1" applyFill="1" applyBorder="1" applyProtection="1"/>
    <xf numFmtId="165" fontId="6" fillId="12" borderId="8" xfId="1" applyFont="1" applyFill="1" applyBorder="1" applyProtection="1"/>
    <xf numFmtId="165" fontId="6" fillId="2" borderId="13" xfId="1" applyFont="1" applyFill="1" applyBorder="1" applyProtection="1"/>
    <xf numFmtId="3" fontId="6" fillId="12" borderId="31" xfId="0" applyNumberFormat="1" applyFont="1" applyFill="1" applyBorder="1" applyAlignment="1">
      <alignment horizontal="center"/>
    </xf>
    <xf numFmtId="9" fontId="6" fillId="5" borderId="14" xfId="2" applyFont="1" applyFill="1" applyBorder="1" applyProtection="1">
      <protection locked="0"/>
    </xf>
    <xf numFmtId="165" fontId="6" fillId="12" borderId="17" xfId="1" applyFont="1" applyFill="1" applyBorder="1" applyProtection="1"/>
    <xf numFmtId="165" fontId="6" fillId="13" borderId="17" xfId="1" applyFont="1" applyFill="1" applyBorder="1" applyProtection="1"/>
    <xf numFmtId="10" fontId="6" fillId="12" borderId="17" xfId="2" applyNumberFormat="1" applyFont="1" applyFill="1" applyBorder="1" applyProtection="1"/>
    <xf numFmtId="10" fontId="6" fillId="5" borderId="0" xfId="2" applyNumberFormat="1" applyFont="1" applyFill="1" applyBorder="1" applyProtection="1">
      <protection locked="0"/>
    </xf>
    <xf numFmtId="0" fontId="2" fillId="0" borderId="14" xfId="0" applyFont="1" applyBorder="1" applyAlignment="1" applyProtection="1">
      <alignment horizontal="left"/>
      <protection locked="0"/>
    </xf>
    <xf numFmtId="3" fontId="6" fillId="0" borderId="17" xfId="0" applyNumberFormat="1" applyFont="1" applyBorder="1" applyAlignment="1" applyProtection="1">
      <alignment horizontal="center"/>
      <protection locked="0"/>
    </xf>
    <xf numFmtId="9" fontId="6" fillId="0" borderId="14" xfId="2" applyFont="1" applyBorder="1" applyProtection="1">
      <protection locked="0"/>
    </xf>
    <xf numFmtId="0" fontId="2" fillId="0" borderId="17" xfId="0" applyFont="1" applyBorder="1" applyAlignment="1" applyProtection="1">
      <alignment horizontal="left"/>
      <protection locked="0"/>
    </xf>
    <xf numFmtId="3" fontId="6" fillId="0" borderId="0" xfId="0" applyNumberFormat="1" applyFont="1"/>
    <xf numFmtId="0" fontId="2" fillId="2" borderId="17" xfId="0" applyFont="1" applyFill="1" applyBorder="1"/>
    <xf numFmtId="0" fontId="2" fillId="12" borderId="15" xfId="0" applyFont="1" applyFill="1" applyBorder="1"/>
    <xf numFmtId="0" fontId="13" fillId="2" borderId="17" xfId="0" applyFont="1" applyFill="1" applyBorder="1"/>
    <xf numFmtId="0" fontId="13" fillId="12" borderId="17" xfId="0" applyFont="1" applyFill="1" applyBorder="1" applyAlignment="1">
      <alignment horizontal="right"/>
    </xf>
    <xf numFmtId="3" fontId="4" fillId="12" borderId="17" xfId="0" applyNumberFormat="1" applyFont="1" applyFill="1" applyBorder="1"/>
    <xf numFmtId="165" fontId="4" fillId="12" borderId="17" xfId="1" applyFont="1" applyFill="1" applyBorder="1" applyAlignment="1" applyProtection="1">
      <alignment horizontal="center"/>
    </xf>
    <xf numFmtId="168" fontId="4" fillId="12" borderId="17" xfId="0" applyNumberFormat="1" applyFont="1" applyFill="1" applyBorder="1" applyAlignment="1">
      <alignment horizontal="right"/>
    </xf>
    <xf numFmtId="168" fontId="4" fillId="12" borderId="17" xfId="0" applyNumberFormat="1" applyFont="1" applyFill="1" applyBorder="1"/>
    <xf numFmtId="168" fontId="25" fillId="2" borderId="17" xfId="0" applyNumberFormat="1" applyFont="1" applyFill="1" applyBorder="1"/>
    <xf numFmtId="3" fontId="4" fillId="12" borderId="17" xfId="0" applyNumberFormat="1" applyFont="1" applyFill="1" applyBorder="1" applyAlignment="1">
      <alignment horizontal="center"/>
    </xf>
    <xf numFmtId="168" fontId="7" fillId="2" borderId="17" xfId="0" applyNumberFormat="1" applyFont="1" applyFill="1" applyBorder="1"/>
    <xf numFmtId="0" fontId="13" fillId="12" borderId="15" xfId="0" applyFont="1" applyFill="1" applyBorder="1"/>
    <xf numFmtId="10" fontId="4" fillId="12" borderId="17" xfId="0" applyNumberFormat="1" applyFont="1" applyFill="1" applyBorder="1" applyAlignment="1">
      <alignment horizontal="center"/>
    </xf>
    <xf numFmtId="10" fontId="13" fillId="12" borderId="17" xfId="0" applyNumberFormat="1" applyFont="1" applyFill="1" applyBorder="1" applyAlignment="1">
      <alignment horizontal="center"/>
    </xf>
    <xf numFmtId="10" fontId="13" fillId="2" borderId="17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/>
    <xf numFmtId="164" fontId="6" fillId="0" borderId="31" xfId="1" applyNumberFormat="1" applyFont="1" applyFill="1" applyBorder="1" applyProtection="1">
      <protection locked="0"/>
    </xf>
    <xf numFmtId="164" fontId="6" fillId="5" borderId="17" xfId="1" applyNumberFormat="1" applyFont="1" applyFill="1" applyBorder="1" applyProtection="1">
      <protection locked="0"/>
    </xf>
    <xf numFmtId="164" fontId="6" fillId="0" borderId="17" xfId="1" applyNumberFormat="1" applyFont="1" applyFill="1" applyBorder="1" applyProtection="1">
      <protection locked="0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21" fillId="11" borderId="45" xfId="0" applyFont="1" applyFill="1" applyBorder="1" applyAlignment="1">
      <alignment horizontal="center" vertical="center"/>
    </xf>
    <xf numFmtId="0" fontId="21" fillId="11" borderId="42" xfId="0" applyFont="1" applyFill="1" applyBorder="1" applyAlignment="1">
      <alignment horizontal="center" vertical="center"/>
    </xf>
    <xf numFmtId="0" fontId="21" fillId="11" borderId="46" xfId="0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0" fontId="15" fillId="11" borderId="35" xfId="0" applyFont="1" applyFill="1" applyBorder="1" applyAlignment="1">
      <alignment horizontal="center" vertical="center"/>
    </xf>
    <xf numFmtId="0" fontId="15" fillId="11" borderId="36" xfId="0" applyFont="1" applyFill="1" applyBorder="1" applyAlignment="1">
      <alignment horizontal="center" vertical="center"/>
    </xf>
    <xf numFmtId="0" fontId="15" fillId="11" borderId="30" xfId="0" applyFont="1" applyFill="1" applyBorder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0" fontId="15" fillId="11" borderId="40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9" fillId="11" borderId="44" xfId="0" applyFont="1" applyFill="1" applyBorder="1" applyAlignment="1">
      <alignment horizontal="center" vertical="center" wrapText="1"/>
    </xf>
    <xf numFmtId="0" fontId="19" fillId="11" borderId="43" xfId="0" applyFont="1" applyFill="1" applyBorder="1" applyAlignment="1">
      <alignment horizontal="center" vertical="center" wrapText="1"/>
    </xf>
    <xf numFmtId="0" fontId="21" fillId="11" borderId="45" xfId="0" applyFont="1" applyFill="1" applyBorder="1" applyAlignment="1">
      <alignment horizontal="center" vertical="center"/>
    </xf>
    <xf numFmtId="0" fontId="21" fillId="11" borderId="42" xfId="0" applyFont="1" applyFill="1" applyBorder="1" applyAlignment="1">
      <alignment horizontal="center" vertical="center"/>
    </xf>
    <xf numFmtId="0" fontId="21" fillId="11" borderId="46" xfId="0" applyFont="1" applyFill="1" applyBorder="1" applyAlignment="1">
      <alignment horizontal="center" vertical="center"/>
    </xf>
    <xf numFmtId="0" fontId="12" fillId="11" borderId="57" xfId="0" applyFont="1" applyFill="1" applyBorder="1" applyAlignment="1">
      <alignment horizontal="center" vertical="center" wrapText="1"/>
    </xf>
    <xf numFmtId="0" fontId="12" fillId="11" borderId="33" xfId="0" applyFont="1" applyFill="1" applyBorder="1" applyAlignment="1">
      <alignment horizontal="center" vertical="center" wrapText="1"/>
    </xf>
    <xf numFmtId="0" fontId="12" fillId="11" borderId="58" xfId="0" applyFont="1" applyFill="1" applyBorder="1" applyAlignment="1">
      <alignment horizontal="center" vertical="center" wrapText="1"/>
    </xf>
    <xf numFmtId="0" fontId="12" fillId="11" borderId="34" xfId="0" applyFont="1" applyFill="1" applyBorder="1" applyAlignment="1">
      <alignment horizontal="center" vertical="center" wrapText="1"/>
    </xf>
    <xf numFmtId="0" fontId="21" fillId="11" borderId="59" xfId="0" applyFont="1" applyFill="1" applyBorder="1" applyAlignment="1">
      <alignment horizontal="center" vertical="center" wrapText="1"/>
    </xf>
    <xf numFmtId="0" fontId="21" fillId="11" borderId="64" xfId="0" applyFont="1" applyFill="1" applyBorder="1" applyAlignment="1">
      <alignment horizontal="center" vertical="center" wrapText="1"/>
    </xf>
    <xf numFmtId="0" fontId="12" fillId="11" borderId="60" xfId="0" applyFont="1" applyFill="1" applyBorder="1" applyAlignment="1">
      <alignment horizontal="center" vertical="center" wrapText="1"/>
    </xf>
    <xf numFmtId="0" fontId="12" fillId="11" borderId="56" xfId="0" applyFont="1" applyFill="1" applyBorder="1" applyAlignment="1">
      <alignment horizontal="center" vertic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62" xfId="0" applyFont="1" applyFill="1" applyBorder="1" applyAlignment="1">
      <alignment horizontal="center" vertical="center" wrapText="1"/>
    </xf>
    <xf numFmtId="0" fontId="12" fillId="11" borderId="64" xfId="0" applyFont="1" applyFill="1" applyBorder="1" applyAlignment="1">
      <alignment horizontal="center" vertical="center" wrapText="1"/>
    </xf>
    <xf numFmtId="0" fontId="12" fillId="11" borderId="63" xfId="0" applyFont="1" applyFill="1" applyBorder="1" applyAlignment="1">
      <alignment horizontal="center" vertical="center"/>
    </xf>
    <xf numFmtId="0" fontId="12" fillId="11" borderId="65" xfId="0" applyFont="1" applyFill="1" applyBorder="1" applyAlignment="1">
      <alignment horizontal="center" vertical="center"/>
    </xf>
    <xf numFmtId="0" fontId="7" fillId="5" borderId="50" xfId="0" applyFont="1" applyFill="1" applyBorder="1" applyAlignment="1" applyProtection="1">
      <alignment horizontal="center" vertical="center" wrapText="1"/>
      <protection locked="0"/>
    </xf>
    <xf numFmtId="0" fontId="7" fillId="5" borderId="11" xfId="0" applyFont="1" applyFill="1" applyBorder="1" applyAlignment="1" applyProtection="1">
      <alignment horizontal="center" vertical="center" wrapText="1"/>
      <protection locked="0"/>
    </xf>
    <xf numFmtId="0" fontId="14" fillId="9" borderId="33" xfId="0" applyFont="1" applyFill="1" applyBorder="1" applyAlignment="1">
      <alignment horizontal="center"/>
    </xf>
    <xf numFmtId="0" fontId="14" fillId="9" borderId="34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14" fillId="9" borderId="2" xfId="0" applyFont="1" applyFill="1" applyBorder="1" applyAlignment="1">
      <alignment horizontal="center"/>
    </xf>
    <xf numFmtId="0" fontId="3" fillId="11" borderId="35" xfId="0" applyFont="1" applyFill="1" applyBorder="1" applyAlignment="1">
      <alignment horizontal="center" vertical="center" wrapText="1"/>
    </xf>
    <xf numFmtId="0" fontId="3" fillId="11" borderId="36" xfId="0" applyFont="1" applyFill="1" applyBorder="1" applyAlignment="1">
      <alignment horizontal="center" vertical="center" wrapText="1"/>
    </xf>
    <xf numFmtId="0" fontId="3" fillId="11" borderId="30" xfId="0" applyFont="1" applyFill="1" applyBorder="1" applyAlignment="1">
      <alignment horizontal="center" vertical="center" wrapText="1"/>
    </xf>
    <xf numFmtId="0" fontId="3" fillId="11" borderId="40" xfId="0" applyFont="1" applyFill="1" applyBorder="1" applyAlignment="1">
      <alignment horizontal="center" vertical="center" wrapText="1"/>
    </xf>
    <xf numFmtId="0" fontId="3" fillId="11" borderId="45" xfId="0" applyFont="1" applyFill="1" applyBorder="1" applyAlignment="1">
      <alignment horizontal="center" vertical="center" wrapText="1"/>
    </xf>
    <xf numFmtId="0" fontId="3" fillId="11" borderId="46" xfId="0" applyFont="1" applyFill="1" applyBorder="1" applyAlignment="1">
      <alignment horizontal="center" vertical="center" wrapText="1"/>
    </xf>
    <xf numFmtId="0" fontId="15" fillId="11" borderId="37" xfId="0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0" fontId="15" fillId="11" borderId="38" xfId="0" applyFont="1" applyFill="1" applyBorder="1" applyAlignment="1">
      <alignment horizontal="center" vertical="center"/>
    </xf>
    <xf numFmtId="0" fontId="15" fillId="11" borderId="41" xfId="0" applyFont="1" applyFill="1" applyBorder="1" applyAlignment="1">
      <alignment horizontal="center" vertical="center"/>
    </xf>
    <xf numFmtId="0" fontId="15" fillId="11" borderId="42" xfId="0" applyFont="1" applyFill="1" applyBorder="1" applyAlignment="1">
      <alignment horizontal="center" vertical="center"/>
    </xf>
    <xf numFmtId="0" fontId="15" fillId="11" borderId="43" xfId="0" applyFont="1" applyFill="1" applyBorder="1" applyAlignment="1">
      <alignment horizontal="center" vertical="center"/>
    </xf>
    <xf numFmtId="0" fontId="17" fillId="11" borderId="35" xfId="0" applyFont="1" applyFill="1" applyBorder="1" applyAlignment="1">
      <alignment horizontal="center" vertical="center" wrapText="1"/>
    </xf>
    <xf numFmtId="0" fontId="17" fillId="11" borderId="26" xfId="0" applyFont="1" applyFill="1" applyBorder="1" applyAlignment="1">
      <alignment horizontal="center" vertical="center" wrapText="1"/>
    </xf>
    <xf numFmtId="0" fontId="17" fillId="11" borderId="38" xfId="0" applyFont="1" applyFill="1" applyBorder="1" applyAlignment="1">
      <alignment horizontal="center" vertical="center" wrapText="1"/>
    </xf>
    <xf numFmtId="0" fontId="17" fillId="11" borderId="30" xfId="0" applyFont="1" applyFill="1" applyBorder="1" applyAlignment="1">
      <alignment horizontal="center" vertical="center" wrapText="1"/>
    </xf>
    <xf numFmtId="0" fontId="17" fillId="11" borderId="0" xfId="0" applyFont="1" applyFill="1" applyAlignment="1">
      <alignment horizontal="center" vertical="center" wrapText="1"/>
    </xf>
    <xf numFmtId="0" fontId="17" fillId="11" borderId="44" xfId="0" applyFont="1" applyFill="1" applyBorder="1" applyAlignment="1">
      <alignment horizontal="center" vertical="center" wrapText="1"/>
    </xf>
    <xf numFmtId="0" fontId="17" fillId="11" borderId="45" xfId="0" applyFont="1" applyFill="1" applyBorder="1" applyAlignment="1">
      <alignment horizontal="center" vertical="center" wrapText="1"/>
    </xf>
    <xf numFmtId="0" fontId="17" fillId="11" borderId="42" xfId="0" applyFont="1" applyFill="1" applyBorder="1" applyAlignment="1">
      <alignment horizontal="center" vertical="center" wrapText="1"/>
    </xf>
    <xf numFmtId="0" fontId="17" fillId="11" borderId="43" xfId="0" applyFont="1" applyFill="1" applyBorder="1" applyAlignment="1">
      <alignment horizontal="center" vertical="center" wrapText="1"/>
    </xf>
    <xf numFmtId="0" fontId="15" fillId="11" borderId="35" xfId="0" applyFont="1" applyFill="1" applyBorder="1" applyAlignment="1">
      <alignment horizontal="center" vertical="center"/>
    </xf>
    <xf numFmtId="0" fontId="15" fillId="11" borderId="36" xfId="0" applyFont="1" applyFill="1" applyBorder="1" applyAlignment="1">
      <alignment horizontal="center" vertical="center"/>
    </xf>
    <xf numFmtId="0" fontId="15" fillId="11" borderId="30" xfId="0" applyFont="1" applyFill="1" applyBorder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0" fontId="15" fillId="11" borderId="40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right" vertical="center"/>
    </xf>
    <xf numFmtId="0" fontId="18" fillId="4" borderId="5" xfId="0" applyFont="1" applyFill="1" applyBorder="1" applyAlignment="1">
      <alignment horizontal="right" vertical="center"/>
    </xf>
    <xf numFmtId="0" fontId="15" fillId="11" borderId="50" xfId="0" applyFont="1" applyFill="1" applyBorder="1" applyAlignment="1">
      <alignment horizontal="center" vertical="center"/>
    </xf>
    <xf numFmtId="0" fontId="15" fillId="11" borderId="10" xfId="0" applyFont="1" applyFill="1" applyBorder="1" applyAlignment="1">
      <alignment horizontal="center" vertical="center"/>
    </xf>
    <xf numFmtId="0" fontId="15" fillId="11" borderId="11" xfId="0" applyFont="1" applyFill="1" applyBorder="1" applyAlignment="1">
      <alignment horizontal="center" vertical="center"/>
    </xf>
    <xf numFmtId="0" fontId="3" fillId="11" borderId="51" xfId="0" applyFont="1" applyFill="1" applyBorder="1" applyAlignment="1">
      <alignment horizontal="center" vertical="center" wrapText="1"/>
    </xf>
    <xf numFmtId="0" fontId="3" fillId="11" borderId="52" xfId="0" applyFont="1" applyFill="1" applyBorder="1" applyAlignment="1">
      <alignment horizontal="center" vertical="center" wrapText="1"/>
    </xf>
    <xf numFmtId="9" fontId="5" fillId="5" borderId="53" xfId="2" applyFont="1" applyFill="1" applyBorder="1" applyAlignment="1" applyProtection="1">
      <alignment horizontal="center" vertical="center" wrapText="1"/>
      <protection locked="0"/>
    </xf>
    <xf numFmtId="9" fontId="5" fillId="5" borderId="56" xfId="2" applyFont="1" applyFill="1" applyBorder="1" applyAlignment="1" applyProtection="1">
      <alignment horizontal="center" vertical="center" wrapText="1"/>
      <protection locked="0"/>
    </xf>
    <xf numFmtId="0" fontId="20" fillId="5" borderId="14" xfId="0" applyFont="1" applyFill="1" applyBorder="1" applyAlignment="1" applyProtection="1">
      <alignment horizontal="center" vertical="center"/>
      <protection locked="0"/>
    </xf>
    <xf numFmtId="0" fontId="20" fillId="5" borderId="15" xfId="0" applyFont="1" applyFill="1" applyBorder="1" applyAlignment="1" applyProtection="1">
      <alignment horizontal="center" vertical="center"/>
      <protection locked="0"/>
    </xf>
    <xf numFmtId="0" fontId="20" fillId="5" borderId="16" xfId="0" applyFont="1" applyFill="1" applyBorder="1" applyAlignment="1" applyProtection="1">
      <alignment horizontal="center" vertical="center"/>
      <protection locked="0"/>
    </xf>
    <xf numFmtId="167" fontId="4" fillId="10" borderId="29" xfId="0" applyNumberFormat="1" applyFont="1" applyFill="1" applyBorder="1" applyAlignment="1">
      <alignment horizontal="center" vertical="center"/>
    </xf>
    <xf numFmtId="167" fontId="4" fillId="10" borderId="31" xfId="0" applyNumberFormat="1" applyFont="1" applyFill="1" applyBorder="1" applyAlignment="1">
      <alignment horizontal="center" vertical="center"/>
    </xf>
    <xf numFmtId="9" fontId="13" fillId="0" borderId="29" xfId="2" applyFont="1" applyBorder="1" applyAlignment="1" applyProtection="1">
      <alignment horizontal="center" vertical="center"/>
    </xf>
    <xf numFmtId="9" fontId="13" fillId="0" borderId="31" xfId="2" applyFont="1" applyBorder="1" applyAlignment="1" applyProtection="1">
      <alignment horizontal="center" vertical="center"/>
    </xf>
    <xf numFmtId="0" fontId="2" fillId="5" borderId="30" xfId="0" applyFont="1" applyFill="1" applyBorder="1" applyAlignment="1" applyProtection="1">
      <alignment horizontal="center"/>
      <protection locked="0"/>
    </xf>
    <xf numFmtId="0" fontId="2" fillId="5" borderId="32" xfId="0" applyFont="1" applyFill="1" applyBorder="1" applyAlignment="1" applyProtection="1">
      <alignment horizontal="center"/>
      <protection locked="0"/>
    </xf>
    <xf numFmtId="0" fontId="4" fillId="6" borderId="14" xfId="0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3" fontId="4" fillId="0" borderId="15" xfId="0" applyNumberFormat="1" applyFont="1" applyBorder="1" applyAlignment="1">
      <alignment horizontal="center"/>
    </xf>
    <xf numFmtId="3" fontId="4" fillId="0" borderId="16" xfId="0" applyNumberFormat="1" applyFont="1" applyBorder="1" applyAlignment="1">
      <alignment horizontal="center"/>
    </xf>
    <xf numFmtId="0" fontId="7" fillId="4" borderId="14" xfId="0" applyFont="1" applyFill="1" applyBorder="1" applyAlignment="1">
      <alignment horizontal="right"/>
    </xf>
    <xf numFmtId="0" fontId="7" fillId="4" borderId="15" xfId="0" applyFont="1" applyFill="1" applyBorder="1" applyAlignment="1">
      <alignment horizontal="right"/>
    </xf>
    <xf numFmtId="0" fontId="7" fillId="4" borderId="16" xfId="0" applyFont="1" applyFill="1" applyBorder="1" applyAlignment="1">
      <alignment horizontal="right"/>
    </xf>
    <xf numFmtId="0" fontId="6" fillId="5" borderId="14" xfId="0" applyFont="1" applyFill="1" applyBorder="1" applyAlignment="1" applyProtection="1">
      <alignment horizontal="left"/>
      <protection locked="0"/>
    </xf>
    <xf numFmtId="0" fontId="6" fillId="5" borderId="16" xfId="0" applyFont="1" applyFill="1" applyBorder="1" applyAlignment="1" applyProtection="1">
      <alignment horizontal="left"/>
      <protection locked="0"/>
    </xf>
    <xf numFmtId="0" fontId="7" fillId="6" borderId="14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167" fontId="4" fillId="0" borderId="15" xfId="0" applyNumberFormat="1" applyFont="1" applyBorder="1" applyAlignment="1">
      <alignment horizontal="center"/>
    </xf>
    <xf numFmtId="167" fontId="4" fillId="0" borderId="16" xfId="0" applyNumberFormat="1" applyFont="1" applyBorder="1" applyAlignment="1">
      <alignment horizontal="center"/>
    </xf>
    <xf numFmtId="167" fontId="7" fillId="0" borderId="15" xfId="0" applyNumberFormat="1" applyFont="1" applyBorder="1" applyAlignment="1">
      <alignment horizontal="center" vertical="center"/>
    </xf>
    <xf numFmtId="167" fontId="7" fillId="0" borderId="16" xfId="0" applyNumberFormat="1" applyFont="1" applyBorder="1" applyAlignment="1">
      <alignment horizontal="center" vertical="center"/>
    </xf>
    <xf numFmtId="0" fontId="4" fillId="5" borderId="14" xfId="0" applyFont="1" applyFill="1" applyBorder="1" applyAlignment="1" applyProtection="1">
      <alignment horizontal="left"/>
      <protection locked="0"/>
    </xf>
    <xf numFmtId="0" fontId="4" fillId="5" borderId="16" xfId="0" applyFont="1" applyFill="1" applyBorder="1" applyAlignment="1" applyProtection="1">
      <alignment horizontal="left"/>
      <protection locked="0"/>
    </xf>
    <xf numFmtId="0" fontId="4" fillId="6" borderId="24" xfId="0" applyFont="1" applyFill="1" applyBorder="1" applyAlignment="1">
      <alignment horizontal="center"/>
    </xf>
    <xf numFmtId="0" fontId="4" fillId="6" borderId="25" xfId="0" applyFont="1" applyFill="1" applyBorder="1" applyAlignment="1">
      <alignment horizontal="center"/>
    </xf>
    <xf numFmtId="0" fontId="4" fillId="5" borderId="24" xfId="0" applyFont="1" applyFill="1" applyBorder="1" applyAlignment="1" applyProtection="1">
      <alignment horizontal="left"/>
      <protection locked="0"/>
    </xf>
    <xf numFmtId="0" fontId="4" fillId="5" borderId="25" xfId="0" applyFont="1" applyFill="1" applyBorder="1" applyAlignment="1" applyProtection="1">
      <alignment horizontal="left"/>
      <protection locked="0"/>
    </xf>
    <xf numFmtId="0" fontId="7" fillId="6" borderId="21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167" fontId="7" fillId="0" borderId="23" xfId="0" applyNumberFormat="1" applyFont="1" applyBorder="1" applyAlignment="1">
      <alignment horizontal="center" vertical="center"/>
    </xf>
    <xf numFmtId="167" fontId="7" fillId="0" borderId="22" xfId="0" applyNumberFormat="1" applyFont="1" applyBorder="1" applyAlignment="1">
      <alignment horizontal="center" vertical="center"/>
    </xf>
    <xf numFmtId="0" fontId="7" fillId="6" borderId="18" xfId="0" applyFont="1" applyFill="1" applyBorder="1" applyAlignment="1">
      <alignment horizontal="center"/>
    </xf>
    <xf numFmtId="0" fontId="7" fillId="6" borderId="19" xfId="0" applyFont="1" applyFill="1" applyBorder="1" applyAlignment="1">
      <alignment horizontal="center"/>
    </xf>
    <xf numFmtId="9" fontId="8" fillId="0" borderId="20" xfId="2" applyFont="1" applyFill="1" applyBorder="1" applyAlignment="1" applyProtection="1">
      <alignment horizontal="center"/>
    </xf>
    <xf numFmtId="9" fontId="8" fillId="0" borderId="19" xfId="2" applyFont="1" applyFill="1" applyBorder="1" applyAlignment="1" applyProtection="1">
      <alignment horizontal="center"/>
    </xf>
    <xf numFmtId="0" fontId="7" fillId="6" borderId="14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167" fontId="8" fillId="0" borderId="15" xfId="0" applyNumberFormat="1" applyFont="1" applyBorder="1" applyAlignment="1">
      <alignment horizontal="center"/>
    </xf>
    <xf numFmtId="167" fontId="8" fillId="0" borderId="16" xfId="0" applyNumberFormat="1" applyFont="1" applyBorder="1" applyAlignment="1">
      <alignment horizontal="center"/>
    </xf>
    <xf numFmtId="0" fontId="4" fillId="5" borderId="9" xfId="0" applyFont="1" applyFill="1" applyBorder="1" applyAlignment="1" applyProtection="1">
      <alignment horizontal="left"/>
      <protection locked="0"/>
    </xf>
    <xf numFmtId="0" fontId="4" fillId="5" borderId="11" xfId="0" applyFont="1" applyFill="1" applyBorder="1" applyAlignment="1" applyProtection="1">
      <alignment horizontal="left"/>
      <protection locked="0"/>
    </xf>
    <xf numFmtId="0" fontId="7" fillId="4" borderId="9" xfId="0" applyFont="1" applyFill="1" applyBorder="1" applyAlignment="1">
      <alignment horizontal="right"/>
    </xf>
    <xf numFmtId="0" fontId="7" fillId="4" borderId="10" xfId="0" applyFont="1" applyFill="1" applyBorder="1" applyAlignment="1">
      <alignment horizontal="right"/>
    </xf>
    <xf numFmtId="0" fontId="7" fillId="4" borderId="11" xfId="0" applyFont="1" applyFill="1" applyBorder="1" applyAlignment="1">
      <alignment horizontal="right"/>
    </xf>
    <xf numFmtId="0" fontId="6" fillId="5" borderId="9" xfId="0" applyFont="1" applyFill="1" applyBorder="1" applyAlignment="1" applyProtection="1">
      <alignment horizontal="left"/>
      <protection locked="0"/>
    </xf>
    <xf numFmtId="0" fontId="6" fillId="5" borderId="11" xfId="0" applyFont="1" applyFill="1" applyBorder="1" applyAlignment="1" applyProtection="1">
      <alignment horizontal="left"/>
      <protection locked="0"/>
    </xf>
    <xf numFmtId="0" fontId="7" fillId="6" borderId="9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167" fontId="8" fillId="0" borderId="11" xfId="0" applyNumberFormat="1" applyFont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6" fillId="14" borderId="0" xfId="0" applyFont="1" applyFill="1"/>
    <xf numFmtId="0" fontId="27" fillId="15" borderId="66" xfId="0" applyFont="1" applyFill="1" applyBorder="1" applyAlignment="1">
      <alignment horizontal="right"/>
    </xf>
    <xf numFmtId="0" fontId="28" fillId="0" borderId="67" xfId="0" applyFont="1" applyBorder="1"/>
    <xf numFmtId="0" fontId="28" fillId="0" borderId="68" xfId="0" applyFont="1" applyBorder="1"/>
    <xf numFmtId="0" fontId="26" fillId="16" borderId="66" xfId="0" applyFont="1" applyFill="1" applyBorder="1" applyAlignment="1">
      <alignment horizontal="left"/>
    </xf>
    <xf numFmtId="0" fontId="26" fillId="14" borderId="0" xfId="0" applyFont="1" applyFill="1" applyAlignment="1">
      <alignment horizontal="left"/>
    </xf>
    <xf numFmtId="0" fontId="29" fillId="14" borderId="0" xfId="0" applyFont="1" applyFill="1" applyAlignment="1">
      <alignment horizontal="center"/>
    </xf>
    <xf numFmtId="9" fontId="26" fillId="14" borderId="0" xfId="0" applyNumberFormat="1" applyFont="1" applyFill="1" applyAlignment="1">
      <alignment horizontal="center"/>
    </xf>
    <xf numFmtId="0" fontId="27" fillId="17" borderId="66" xfId="0" applyFont="1" applyFill="1" applyBorder="1" applyAlignment="1">
      <alignment horizontal="center" vertical="center"/>
    </xf>
    <xf numFmtId="0" fontId="30" fillId="18" borderId="69" xfId="0" applyFont="1" applyFill="1" applyBorder="1" applyAlignment="1">
      <alignment horizontal="center" vertical="center" wrapText="1"/>
    </xf>
    <xf numFmtId="167" fontId="27" fillId="0" borderId="67" xfId="0" applyNumberFormat="1" applyFont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/>
    </xf>
    <xf numFmtId="167" fontId="4" fillId="10" borderId="13" xfId="0" applyNumberFormat="1" applyFont="1" applyFill="1" applyBorder="1" applyAlignment="1">
      <alignment horizontal="center" vertical="center"/>
    </xf>
    <xf numFmtId="9" fontId="13" fillId="0" borderId="13" xfId="2" applyFont="1" applyBorder="1" applyAlignment="1" applyProtection="1">
      <alignment horizontal="center" vertic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2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147456</xdr:colOff>
      <xdr:row>11</xdr:row>
      <xdr:rowOff>145605</xdr:rowOff>
    </xdr:from>
    <xdr:to>
      <xdr:col>2</xdr:col>
      <xdr:colOff>2576562</xdr:colOff>
      <xdr:row>15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F28D8-0626-48B1-B1FF-6D0234463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04606" y="3098355"/>
          <a:ext cx="4143606" cy="11116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147456</xdr:colOff>
      <xdr:row>11</xdr:row>
      <xdr:rowOff>145605</xdr:rowOff>
    </xdr:from>
    <xdr:to>
      <xdr:col>2</xdr:col>
      <xdr:colOff>2576562</xdr:colOff>
      <xdr:row>15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F8C569-13BB-4330-889E-BC565F338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04606" y="2831655"/>
          <a:ext cx="4143606" cy="11116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147456</xdr:colOff>
      <xdr:row>11</xdr:row>
      <xdr:rowOff>145605</xdr:rowOff>
    </xdr:from>
    <xdr:to>
      <xdr:col>2</xdr:col>
      <xdr:colOff>2576562</xdr:colOff>
      <xdr:row>14</xdr:row>
      <xdr:rowOff>295275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17A10C-DA9F-4860-AC2F-3CDEAD1F2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04606" y="2831655"/>
          <a:ext cx="4143606" cy="10354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147456</xdr:colOff>
      <xdr:row>11</xdr:row>
      <xdr:rowOff>145604</xdr:rowOff>
    </xdr:from>
    <xdr:to>
      <xdr:col>2</xdr:col>
      <xdr:colOff>2576562</xdr:colOff>
      <xdr:row>15</xdr:row>
      <xdr:rowOff>136071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E296B3-FD73-4736-931E-2A2EE1981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01885" y="2867033"/>
          <a:ext cx="4143606" cy="1242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133848</xdr:colOff>
      <xdr:row>11</xdr:row>
      <xdr:rowOff>145603</xdr:rowOff>
    </xdr:from>
    <xdr:to>
      <xdr:col>2</xdr:col>
      <xdr:colOff>2598246</xdr:colOff>
      <xdr:row>15</xdr:row>
      <xdr:rowOff>108857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E54192-E3F3-4A71-9C23-7F917DB85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8277" y="2867032"/>
          <a:ext cx="4178898" cy="1215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88015-3532-4F47-A522-48D2E83C3B3F}">
  <dimension ref="A1:AB52"/>
  <sheetViews>
    <sheetView tabSelected="1" workbookViewId="0">
      <selection activeCell="C28" sqref="C28"/>
    </sheetView>
  </sheetViews>
  <sheetFormatPr defaultColWidth="9.140625" defaultRowHeight="15"/>
  <cols>
    <col min="1" max="1" width="0.85546875" style="5" customWidth="1"/>
    <col min="2" max="2" width="25.7109375" style="5" customWidth="1"/>
    <col min="3" max="3" width="43.28515625" style="5" customWidth="1"/>
    <col min="4" max="4" width="0.85546875" style="5" customWidth="1"/>
    <col min="5" max="5" width="9.7109375" style="133" customWidth="1"/>
    <col min="6" max="6" width="9.7109375" style="5" customWidth="1"/>
    <col min="7" max="9" width="18.7109375" style="5" customWidth="1"/>
    <col min="10" max="10" width="0.85546875" style="5" customWidth="1"/>
    <col min="11" max="11" width="9.5703125" style="5" customWidth="1"/>
    <col min="12" max="13" width="18.7109375" style="5" customWidth="1"/>
    <col min="14" max="14" width="13.7109375" style="5" customWidth="1"/>
    <col min="15" max="15" width="0.85546875" style="5" customWidth="1"/>
    <col min="16" max="16" width="17.85546875" style="5" customWidth="1"/>
    <col min="17" max="20" width="18.7109375" style="5" customWidth="1"/>
    <col min="21" max="21" width="15" style="5" bestFit="1" customWidth="1"/>
    <col min="22" max="22" width="14.7109375" style="5" bestFit="1" customWidth="1"/>
    <col min="23" max="23" width="13.42578125" style="5" hidden="1" customWidth="1"/>
    <col min="24" max="24" width="0.85546875" style="5" customWidth="1"/>
    <col min="25" max="26" width="9.140625" style="5" hidden="1" customWidth="1"/>
    <col min="27" max="27" width="9.140625" style="5"/>
    <col min="28" max="28" width="10.5703125" style="5" bestFit="1" customWidth="1"/>
    <col min="29" max="16384" width="9.140625" style="5"/>
  </cols>
  <sheetData>
    <row r="1" spans="1:28" ht="21">
      <c r="A1" s="1"/>
      <c r="B1" s="267" t="s">
        <v>0</v>
      </c>
      <c r="C1" s="268"/>
      <c r="D1" s="269" t="s">
        <v>1</v>
      </c>
      <c r="E1" s="270"/>
      <c r="F1" s="270"/>
      <c r="G1" s="270"/>
      <c r="H1" s="271"/>
      <c r="I1" s="268" t="s">
        <v>2</v>
      </c>
      <c r="J1" s="270"/>
      <c r="K1" s="270"/>
      <c r="L1" s="271"/>
      <c r="M1" s="272" t="s">
        <v>3</v>
      </c>
      <c r="N1" s="273"/>
      <c r="O1" s="273"/>
      <c r="P1" s="270" t="str">
        <f>L18</f>
        <v>CAD $</v>
      </c>
      <c r="Q1" s="270"/>
      <c r="R1" s="271"/>
      <c r="S1" s="268" t="s">
        <v>4</v>
      </c>
      <c r="T1" s="270"/>
      <c r="U1" s="270"/>
      <c r="V1" s="270"/>
      <c r="W1" s="271"/>
      <c r="X1" s="2"/>
      <c r="Y1" s="3"/>
      <c r="Z1" s="4"/>
      <c r="AA1" s="4"/>
      <c r="AB1" s="4"/>
    </row>
    <row r="2" spans="1:28" ht="21">
      <c r="A2" s="1"/>
      <c r="B2" s="6" t="s">
        <v>5</v>
      </c>
      <c r="C2" s="7"/>
      <c r="D2" s="256" t="s">
        <v>6</v>
      </c>
      <c r="E2" s="257"/>
      <c r="F2" s="258"/>
      <c r="G2" s="259"/>
      <c r="H2" s="260"/>
      <c r="I2" s="256" t="s">
        <v>7</v>
      </c>
      <c r="J2" s="257"/>
      <c r="K2" s="258"/>
      <c r="L2" s="8"/>
      <c r="M2" s="261" t="s">
        <v>8</v>
      </c>
      <c r="N2" s="262"/>
      <c r="O2" s="9"/>
      <c r="P2" s="263">
        <f>I50</f>
        <v>49306.36</v>
      </c>
      <c r="Q2" s="263"/>
      <c r="R2" s="264"/>
      <c r="S2" s="265" t="s">
        <v>9</v>
      </c>
      <c r="T2" s="266"/>
      <c r="U2" s="254"/>
      <c r="V2" s="255"/>
      <c r="W2" s="10"/>
      <c r="X2" s="11"/>
      <c r="Y2" s="3"/>
      <c r="Z2" s="4"/>
      <c r="AA2" s="4"/>
      <c r="AB2" s="4"/>
    </row>
    <row r="3" spans="1:28" ht="21">
      <c r="A3" s="1"/>
      <c r="B3" s="12" t="s">
        <v>10</v>
      </c>
      <c r="C3" s="13"/>
      <c r="D3" s="225" t="s">
        <v>11</v>
      </c>
      <c r="E3" s="226"/>
      <c r="F3" s="227"/>
      <c r="G3" s="228"/>
      <c r="H3" s="229"/>
      <c r="I3" s="225" t="s">
        <v>12</v>
      </c>
      <c r="J3" s="226"/>
      <c r="K3" s="227"/>
      <c r="L3" s="14"/>
      <c r="M3" s="250" t="s">
        <v>13</v>
      </c>
      <c r="N3" s="251"/>
      <c r="O3" s="9"/>
      <c r="P3" s="252">
        <f>M50</f>
        <v>27331.35</v>
      </c>
      <c r="Q3" s="252"/>
      <c r="R3" s="253"/>
      <c r="S3" s="221" t="s">
        <v>14</v>
      </c>
      <c r="T3" s="222"/>
      <c r="U3" s="236"/>
      <c r="V3" s="237"/>
      <c r="W3" s="15"/>
      <c r="X3" s="1"/>
      <c r="Y3" s="16"/>
      <c r="Z3" s="4"/>
      <c r="AA3" s="4"/>
      <c r="AB3" s="4"/>
    </row>
    <row r="4" spans="1:28" ht="21">
      <c r="A4" s="1"/>
      <c r="B4" s="17" t="s">
        <v>15</v>
      </c>
      <c r="C4" s="13"/>
      <c r="D4" s="225" t="s">
        <v>16</v>
      </c>
      <c r="E4" s="226"/>
      <c r="F4" s="227"/>
      <c r="G4" s="228" t="s">
        <v>158</v>
      </c>
      <c r="H4" s="229"/>
      <c r="I4" s="225" t="s">
        <v>17</v>
      </c>
      <c r="J4" s="226"/>
      <c r="K4" s="227"/>
      <c r="L4" s="14"/>
      <c r="M4" s="250" t="s">
        <v>18</v>
      </c>
      <c r="N4" s="251"/>
      <c r="O4" s="9"/>
      <c r="P4" s="252">
        <f>P2-P3</f>
        <v>21975.010000000002</v>
      </c>
      <c r="Q4" s="252"/>
      <c r="R4" s="253"/>
      <c r="S4" s="221" t="s">
        <v>19</v>
      </c>
      <c r="T4" s="222"/>
      <c r="U4" s="236"/>
      <c r="V4" s="237"/>
      <c r="W4" s="15"/>
      <c r="X4" s="1"/>
      <c r="Y4" s="16"/>
      <c r="Z4" s="4"/>
      <c r="AA4" s="4"/>
      <c r="AB4" s="4"/>
    </row>
    <row r="5" spans="1:28" ht="21.75" thickBot="1">
      <c r="A5" s="1"/>
      <c r="B5" s="17" t="s">
        <v>20</v>
      </c>
      <c r="C5" s="13"/>
      <c r="D5" s="225" t="s">
        <v>21</v>
      </c>
      <c r="E5" s="226"/>
      <c r="F5" s="227"/>
      <c r="G5" s="228" t="s">
        <v>152</v>
      </c>
      <c r="H5" s="229"/>
      <c r="I5" s="225" t="s">
        <v>22</v>
      </c>
      <c r="J5" s="226"/>
      <c r="K5" s="227"/>
      <c r="L5" s="14"/>
      <c r="M5" s="246" t="s">
        <v>23</v>
      </c>
      <c r="N5" s="247"/>
      <c r="O5" s="9"/>
      <c r="P5" s="248">
        <f>IFERROR((P2-P3)/P2,"")</f>
        <v>0.44568307212294728</v>
      </c>
      <c r="Q5" s="248"/>
      <c r="R5" s="249"/>
      <c r="S5" s="221" t="s">
        <v>24</v>
      </c>
      <c r="T5" s="222"/>
      <c r="U5" s="236"/>
      <c r="V5" s="237"/>
      <c r="W5" s="15"/>
      <c r="X5" s="1"/>
      <c r="Y5" s="16"/>
      <c r="Z5" s="4"/>
      <c r="AA5" s="4"/>
      <c r="AB5" s="4"/>
    </row>
    <row r="6" spans="1:28" ht="21">
      <c r="A6" s="1"/>
      <c r="B6" s="17" t="s">
        <v>25</v>
      </c>
      <c r="C6" s="18"/>
      <c r="D6" s="225" t="s">
        <v>26</v>
      </c>
      <c r="E6" s="226"/>
      <c r="F6" s="227"/>
      <c r="G6" s="228"/>
      <c r="H6" s="229"/>
      <c r="I6" s="225" t="s">
        <v>27</v>
      </c>
      <c r="J6" s="226"/>
      <c r="K6" s="227"/>
      <c r="L6" s="14"/>
      <c r="M6" s="242" t="s">
        <v>28</v>
      </c>
      <c r="N6" s="243"/>
      <c r="O6" s="9"/>
      <c r="P6" s="244">
        <f>T50</f>
        <v>21975.01</v>
      </c>
      <c r="Q6" s="244"/>
      <c r="R6" s="245"/>
      <c r="S6" s="221" t="s">
        <v>29</v>
      </c>
      <c r="T6" s="222"/>
      <c r="U6" s="236"/>
      <c r="V6" s="237"/>
      <c r="W6" s="19"/>
      <c r="X6" s="20"/>
      <c r="Y6" s="21"/>
      <c r="Z6" s="4"/>
      <c r="AA6" s="4"/>
      <c r="AB6" s="4"/>
    </row>
    <row r="7" spans="1:28" ht="21">
      <c r="A7" s="1"/>
      <c r="B7" s="17" t="s">
        <v>30</v>
      </c>
      <c r="C7" s="22"/>
      <c r="D7" s="225" t="s">
        <v>31</v>
      </c>
      <c r="E7" s="226"/>
      <c r="F7" s="227"/>
      <c r="G7" s="228"/>
      <c r="H7" s="229"/>
      <c r="I7" s="225" t="s">
        <v>32</v>
      </c>
      <c r="J7" s="226"/>
      <c r="K7" s="227"/>
      <c r="L7" s="14"/>
      <c r="M7" s="230" t="s">
        <v>33</v>
      </c>
      <c r="N7" s="231"/>
      <c r="O7" s="9"/>
      <c r="P7" s="232">
        <f>R50</f>
        <v>0</v>
      </c>
      <c r="Q7" s="232"/>
      <c r="R7" s="233"/>
      <c r="S7" s="238" t="s">
        <v>34</v>
      </c>
      <c r="T7" s="239"/>
      <c r="U7" s="240"/>
      <c r="V7" s="241"/>
      <c r="W7" s="19"/>
      <c r="X7" s="23"/>
      <c r="Y7" s="4"/>
      <c r="Z7" s="4"/>
      <c r="AA7" s="4"/>
      <c r="AB7" s="4"/>
    </row>
    <row r="8" spans="1:28" ht="21">
      <c r="A8" s="1"/>
      <c r="B8" s="24"/>
      <c r="C8" s="25"/>
      <c r="D8" s="225" t="s">
        <v>35</v>
      </c>
      <c r="E8" s="226"/>
      <c r="F8" s="227"/>
      <c r="G8" s="228"/>
      <c r="H8" s="229"/>
      <c r="I8" s="225" t="s">
        <v>36</v>
      </c>
      <c r="J8" s="226"/>
      <c r="K8" s="227"/>
      <c r="L8" s="14"/>
      <c r="M8" s="230" t="s">
        <v>37</v>
      </c>
      <c r="N8" s="231"/>
      <c r="O8" s="9"/>
      <c r="P8" s="232">
        <f>IF(P1=Q15,R15,IF(Q15="CAD $",R15*E16,IF(Q15="USD $",R15*F16,0)))</f>
        <v>0</v>
      </c>
      <c r="Q8" s="232"/>
      <c r="R8" s="233"/>
      <c r="S8" s="26" t="s">
        <v>38</v>
      </c>
      <c r="T8" s="27" t="s">
        <v>39</v>
      </c>
      <c r="U8" s="27" t="s">
        <v>40</v>
      </c>
      <c r="V8" s="28" t="s">
        <v>41</v>
      </c>
      <c r="W8" s="29"/>
      <c r="X8" s="30"/>
      <c r="Y8" s="4"/>
      <c r="Z8" s="4"/>
      <c r="AA8" s="4"/>
      <c r="AB8" s="4"/>
    </row>
    <row r="9" spans="1:28" ht="21">
      <c r="A9" s="1"/>
      <c r="B9" s="25"/>
      <c r="C9" s="25"/>
      <c r="D9" s="225" t="s">
        <v>42</v>
      </c>
      <c r="E9" s="226"/>
      <c r="F9" s="227"/>
      <c r="G9" s="228"/>
      <c r="H9" s="229"/>
      <c r="I9" s="31"/>
      <c r="J9" s="32"/>
      <c r="K9" s="32"/>
      <c r="L9" s="33"/>
      <c r="M9" s="230" t="s">
        <v>43</v>
      </c>
      <c r="N9" s="231"/>
      <c r="O9" s="9"/>
      <c r="P9" s="234">
        <f>V15</f>
        <v>0</v>
      </c>
      <c r="Q9" s="234"/>
      <c r="R9" s="235"/>
      <c r="S9" s="215">
        <f>P7+P8+P9</f>
        <v>0</v>
      </c>
      <c r="T9" s="215">
        <f>P3-S9</f>
        <v>27331.35</v>
      </c>
      <c r="U9" s="217">
        <f>IFERROR(((P3-S9)/S9),0)</f>
        <v>0</v>
      </c>
      <c r="V9" s="217">
        <f>IFERROR(T9/P3,0)</f>
        <v>1</v>
      </c>
      <c r="W9" s="219"/>
      <c r="X9" s="30"/>
      <c r="Y9" s="4"/>
      <c r="Z9" s="4"/>
      <c r="AA9" s="4"/>
      <c r="AB9" s="4"/>
    </row>
    <row r="10" spans="1:28" ht="21">
      <c r="A10" s="1"/>
      <c r="B10" s="274"/>
      <c r="C10" s="274"/>
      <c r="D10" s="275" t="s">
        <v>156</v>
      </c>
      <c r="E10" s="276"/>
      <c r="F10" s="277"/>
      <c r="G10" s="278" t="s">
        <v>157</v>
      </c>
      <c r="H10" s="277"/>
      <c r="I10" s="279"/>
      <c r="J10" s="280"/>
      <c r="K10" s="280"/>
      <c r="L10" s="281"/>
      <c r="M10" s="282"/>
      <c r="N10" s="277"/>
      <c r="O10" s="283"/>
      <c r="P10" s="284"/>
      <c r="Q10" s="276"/>
      <c r="R10" s="277"/>
      <c r="S10" s="286"/>
      <c r="T10" s="286"/>
      <c r="U10" s="287"/>
      <c r="V10" s="287"/>
      <c r="W10" s="219"/>
      <c r="X10" s="30"/>
      <c r="Y10" s="4"/>
      <c r="Z10" s="4"/>
      <c r="AA10" s="4"/>
      <c r="AB10" s="4"/>
    </row>
    <row r="11" spans="1:28" ht="21.75" thickBot="1">
      <c r="A11" s="1"/>
      <c r="B11" s="25"/>
      <c r="C11" s="25"/>
      <c r="D11" s="34"/>
      <c r="E11" s="34"/>
      <c r="F11" s="34"/>
      <c r="G11" s="31"/>
      <c r="H11" s="31"/>
      <c r="I11" s="31"/>
      <c r="J11" s="32"/>
      <c r="K11" s="32"/>
      <c r="L11" s="33"/>
      <c r="M11" s="221" t="s">
        <v>44</v>
      </c>
      <c r="N11" s="222"/>
      <c r="O11" s="9"/>
      <c r="P11" s="223">
        <f>F50</f>
        <v>15</v>
      </c>
      <c r="Q11" s="223"/>
      <c r="R11" s="224"/>
      <c r="S11" s="216"/>
      <c r="T11" s="216"/>
      <c r="U11" s="218"/>
      <c r="V11" s="218"/>
      <c r="W11" s="220"/>
      <c r="X11" s="30"/>
      <c r="Y11" s="4"/>
      <c r="Z11" s="4"/>
      <c r="AA11" s="4"/>
      <c r="AB11" s="4"/>
    </row>
    <row r="12" spans="1:28" ht="23.25">
      <c r="A12" s="1"/>
      <c r="B12" s="173"/>
      <c r="C12" s="174"/>
      <c r="D12" s="35"/>
      <c r="E12" s="177" t="s">
        <v>45</v>
      </c>
      <c r="F12" s="178"/>
      <c r="G12" s="183" t="s">
        <v>8</v>
      </c>
      <c r="H12" s="184"/>
      <c r="I12" s="185"/>
      <c r="J12" s="36"/>
      <c r="K12" s="189" t="s">
        <v>46</v>
      </c>
      <c r="L12" s="190"/>
      <c r="M12" s="190"/>
      <c r="N12" s="191"/>
      <c r="O12" s="9"/>
      <c r="P12" s="198" t="s">
        <v>47</v>
      </c>
      <c r="Q12" s="184"/>
      <c r="R12" s="184"/>
      <c r="S12" s="184"/>
      <c r="T12" s="184"/>
      <c r="U12" s="184"/>
      <c r="V12" s="199"/>
      <c r="W12" s="37"/>
      <c r="X12" s="38"/>
      <c r="Y12" s="4" t="s">
        <v>48</v>
      </c>
      <c r="Z12" s="4"/>
      <c r="AA12" s="4"/>
      <c r="AB12" s="4"/>
    </row>
    <row r="13" spans="1:28" ht="23.25">
      <c r="A13" s="1"/>
      <c r="B13" s="175"/>
      <c r="C13" s="176"/>
      <c r="D13" s="39"/>
      <c r="E13" s="179"/>
      <c r="F13" s="180"/>
      <c r="G13" s="186"/>
      <c r="H13" s="187"/>
      <c r="I13" s="188"/>
      <c r="J13" s="40"/>
      <c r="K13" s="192"/>
      <c r="L13" s="193"/>
      <c r="M13" s="193"/>
      <c r="N13" s="194"/>
      <c r="O13" s="41"/>
      <c r="P13" s="200"/>
      <c r="Q13" s="201"/>
      <c r="R13" s="201"/>
      <c r="S13" s="201"/>
      <c r="T13" s="201"/>
      <c r="U13" s="201"/>
      <c r="V13" s="202"/>
      <c r="W13" s="42"/>
      <c r="X13" s="38"/>
      <c r="Y13" s="4" t="s">
        <v>49</v>
      </c>
      <c r="Z13" s="4"/>
      <c r="AA13" s="4"/>
      <c r="AB13" s="4"/>
    </row>
    <row r="14" spans="1:28" ht="23.25">
      <c r="A14" s="1"/>
      <c r="B14" s="175"/>
      <c r="C14" s="176"/>
      <c r="D14" s="39"/>
      <c r="E14" s="181"/>
      <c r="F14" s="182"/>
      <c r="G14" s="203" t="s">
        <v>50</v>
      </c>
      <c r="H14" s="204"/>
      <c r="I14" s="43" t="s">
        <v>51</v>
      </c>
      <c r="J14" s="44"/>
      <c r="K14" s="195"/>
      <c r="L14" s="196"/>
      <c r="M14" s="196"/>
      <c r="N14" s="197"/>
      <c r="O14" s="41"/>
      <c r="P14" s="200"/>
      <c r="Q14" s="201"/>
      <c r="R14" s="201"/>
      <c r="S14" s="201"/>
      <c r="T14" s="201"/>
      <c r="U14" s="201"/>
      <c r="V14" s="202"/>
      <c r="W14" s="45"/>
      <c r="X14" s="38"/>
      <c r="Y14" s="4" t="s">
        <v>51</v>
      </c>
      <c r="Z14" s="4"/>
      <c r="AA14" s="4"/>
      <c r="AB14" s="4"/>
    </row>
    <row r="15" spans="1:28" ht="25.5">
      <c r="A15" s="1"/>
      <c r="B15" s="175"/>
      <c r="C15" s="176"/>
      <c r="D15" s="39"/>
      <c r="E15" s="46" t="s">
        <v>52</v>
      </c>
      <c r="F15" s="47" t="s">
        <v>53</v>
      </c>
      <c r="G15" s="205" t="s">
        <v>54</v>
      </c>
      <c r="H15" s="206"/>
      <c r="I15" s="207"/>
      <c r="J15" s="48"/>
      <c r="K15" s="208" t="s">
        <v>55</v>
      </c>
      <c r="L15" s="209"/>
      <c r="M15" s="210">
        <v>0.5</v>
      </c>
      <c r="N15" s="49"/>
      <c r="O15" s="50"/>
      <c r="P15" s="51" t="s">
        <v>56</v>
      </c>
      <c r="Q15" s="52" t="s">
        <v>49</v>
      </c>
      <c r="R15" s="53"/>
      <c r="S15" s="51" t="s">
        <v>57</v>
      </c>
      <c r="T15" s="54">
        <v>2.5000000000000001E-2</v>
      </c>
      <c r="U15" s="51" t="s">
        <v>58</v>
      </c>
      <c r="V15" s="55">
        <f>ROUND(R50*T15,2)</f>
        <v>0</v>
      </c>
      <c r="W15" s="56"/>
      <c r="X15" s="38"/>
      <c r="Y15" s="4" t="s">
        <v>59</v>
      </c>
      <c r="Z15" s="4"/>
      <c r="AA15" s="4"/>
      <c r="AB15" s="4"/>
    </row>
    <row r="16" spans="1:28" ht="18.75">
      <c r="A16" s="1"/>
      <c r="B16" s="175"/>
      <c r="C16" s="176"/>
      <c r="D16" s="39"/>
      <c r="E16" s="57">
        <f>1/F16</f>
        <v>0.7246376811594204</v>
      </c>
      <c r="F16" s="58">
        <v>1.38</v>
      </c>
      <c r="G16" s="212"/>
      <c r="H16" s="213"/>
      <c r="I16" s="214"/>
      <c r="J16" s="59"/>
      <c r="K16" s="181"/>
      <c r="L16" s="182"/>
      <c r="M16" s="211"/>
      <c r="N16" s="153" t="s">
        <v>60</v>
      </c>
      <c r="O16" s="50"/>
      <c r="P16" s="155" t="s">
        <v>61</v>
      </c>
      <c r="Q16" s="156"/>
      <c r="R16" s="156"/>
      <c r="S16" s="156"/>
      <c r="T16" s="156"/>
      <c r="U16" s="156"/>
      <c r="V16" s="157"/>
      <c r="W16" s="60"/>
      <c r="X16" s="61"/>
      <c r="Y16" s="4"/>
      <c r="Z16" s="4"/>
      <c r="AA16" s="4"/>
      <c r="AB16" s="4"/>
    </row>
    <row r="17" spans="1:28">
      <c r="A17" s="1"/>
      <c r="B17" s="158" t="s">
        <v>62</v>
      </c>
      <c r="C17" s="160" t="s">
        <v>63</v>
      </c>
      <c r="D17" s="62"/>
      <c r="E17" s="162" t="s">
        <v>64</v>
      </c>
      <c r="F17" s="164" t="s">
        <v>65</v>
      </c>
      <c r="G17" s="161" t="s">
        <v>66</v>
      </c>
      <c r="H17" s="166"/>
      <c r="I17" s="63" t="s">
        <v>67</v>
      </c>
      <c r="J17" s="64"/>
      <c r="K17" s="167" t="s">
        <v>65</v>
      </c>
      <c r="L17" s="65" t="s">
        <v>68</v>
      </c>
      <c r="M17" s="66" t="s">
        <v>69</v>
      </c>
      <c r="N17" s="153"/>
      <c r="O17" s="67"/>
      <c r="P17" s="169" t="s">
        <v>70</v>
      </c>
      <c r="Q17" s="68" t="s">
        <v>71</v>
      </c>
      <c r="R17" s="68" t="s">
        <v>72</v>
      </c>
      <c r="S17" s="69" t="s">
        <v>73</v>
      </c>
      <c r="T17" s="69" t="s">
        <v>74</v>
      </c>
      <c r="U17" s="66" t="s">
        <v>75</v>
      </c>
      <c r="V17" s="66" t="s">
        <v>76</v>
      </c>
      <c r="W17" s="70"/>
      <c r="X17" s="71"/>
      <c r="Y17" s="4"/>
      <c r="Z17" s="4"/>
      <c r="AA17" s="4"/>
      <c r="AB17" s="4"/>
    </row>
    <row r="18" spans="1:28" s="81" customFormat="1" ht="15" customHeight="1">
      <c r="A18" s="72"/>
      <c r="B18" s="159"/>
      <c r="C18" s="161"/>
      <c r="D18" s="73"/>
      <c r="E18" s="163"/>
      <c r="F18" s="165"/>
      <c r="G18" s="52" t="s">
        <v>48</v>
      </c>
      <c r="H18" s="74" t="str">
        <f>IF(G18="USD $", "CAD $", "USD $")</f>
        <v>USD $</v>
      </c>
      <c r="I18" s="75" t="str">
        <f>L18</f>
        <v>CAD $</v>
      </c>
      <c r="J18" s="76"/>
      <c r="K18" s="168"/>
      <c r="L18" s="171" t="s">
        <v>48</v>
      </c>
      <c r="M18" s="172"/>
      <c r="N18" s="154"/>
      <c r="O18" s="77"/>
      <c r="P18" s="170"/>
      <c r="Q18" s="52" t="s">
        <v>48</v>
      </c>
      <c r="R18" s="150" t="str">
        <f>L18</f>
        <v>CAD $</v>
      </c>
      <c r="S18" s="151"/>
      <c r="T18" s="151"/>
      <c r="U18" s="151"/>
      <c r="V18" s="152"/>
      <c r="W18" s="78"/>
      <c r="X18" s="79"/>
      <c r="Y18" s="80"/>
      <c r="Z18" s="80"/>
      <c r="AA18" s="80"/>
      <c r="AB18" s="80"/>
    </row>
    <row r="19" spans="1:28">
      <c r="A19" s="1"/>
      <c r="B19" s="82" t="s">
        <v>143</v>
      </c>
      <c r="C19" s="83" t="s">
        <v>146</v>
      </c>
      <c r="D19" s="84"/>
      <c r="E19" s="85"/>
      <c r="F19" s="86">
        <v>1</v>
      </c>
      <c r="G19" s="135">
        <v>6535.9</v>
      </c>
      <c r="H19" s="87">
        <f>ROUND(IF($G$18="USD $", G19*$F$16,G19*$E$16),2)</f>
        <v>4736.16</v>
      </c>
      <c r="I19" s="88">
        <f>ROUND(IF($I$18=$H$18,F19*H19,F19*G19),2)</f>
        <v>6535.9</v>
      </c>
      <c r="J19" s="89"/>
      <c r="K19" s="90">
        <f t="shared" ref="K19:K49" si="0">F19</f>
        <v>1</v>
      </c>
      <c r="L19" s="87">
        <f>ROUND(IF($L$18=$G$18,G19*($M$15-N19),H19*($M$15-N19)),2)</f>
        <v>3622.96</v>
      </c>
      <c r="M19" s="87">
        <f>ROUND((K19*L19),2)</f>
        <v>3622.96</v>
      </c>
      <c r="N19" s="91">
        <v>-5.4316900000000001E-2</v>
      </c>
      <c r="O19" s="92"/>
      <c r="P19" s="82"/>
      <c r="Q19" s="93"/>
      <c r="R19" s="94">
        <f>ROUND(IF($R$18=$Q$18,Q19,IF($R$18="USD $",Q19*$E$16,Q19*$F$16))*F19,2)</f>
        <v>0</v>
      </c>
      <c r="S19" s="94">
        <f>IFERROR(ROUND(T19/F19,2),0)</f>
        <v>2912.94</v>
      </c>
      <c r="T19" s="94">
        <f>ROUND(I19-M19,2)</f>
        <v>2912.94</v>
      </c>
      <c r="U19" s="95">
        <f>IFERROR(((L19-(R19/K19))/(R19/K19)),0)</f>
        <v>0</v>
      </c>
      <c r="V19" s="95">
        <f>IFERROR(((L19-(R19/K19))/L19),0)</f>
        <v>1</v>
      </c>
      <c r="W19" s="96"/>
      <c r="X19" s="97"/>
      <c r="Y19" s="4"/>
      <c r="Z19" s="4">
        <v>250</v>
      </c>
      <c r="AA19" s="98"/>
      <c r="AB19" s="99"/>
    </row>
    <row r="20" spans="1:28">
      <c r="A20" s="1"/>
      <c r="B20" s="100" t="s">
        <v>144</v>
      </c>
      <c r="C20" s="13" t="s">
        <v>147</v>
      </c>
      <c r="D20" s="84"/>
      <c r="E20" s="101"/>
      <c r="F20" s="102">
        <v>1</v>
      </c>
      <c r="G20" s="136">
        <v>12396.53</v>
      </c>
      <c r="H20" s="104">
        <f t="shared" ref="H20:H49" si="1">ROUND(IF($G$18="USD $", G20*$F$16,G20*$E$16),2)</f>
        <v>8982.99</v>
      </c>
      <c r="I20" s="105">
        <f t="shared" ref="I20:I49" si="2">ROUND(IF($I$18=$H$18,F20*H20,F20*G20),2)</f>
        <v>12396.53</v>
      </c>
      <c r="J20" s="106"/>
      <c r="K20" s="107">
        <f t="shared" si="0"/>
        <v>1</v>
      </c>
      <c r="L20" s="104">
        <f t="shared" ref="L20:L49" si="3">ROUND(IF($L$18=$G$18,G20*($M$15-N20),H20*($M$15-N20)),2)</f>
        <v>6871.61</v>
      </c>
      <c r="M20" s="104">
        <f t="shared" ref="M20:M49" si="4">ROUND((K20*L20),2)</f>
        <v>6871.61</v>
      </c>
      <c r="N20" s="108">
        <v>-5.4316900000000001E-2</v>
      </c>
      <c r="O20" s="92"/>
      <c r="P20" s="100"/>
      <c r="Q20" s="103"/>
      <c r="R20" s="109">
        <f>ROUND(IF($R$18=$Q$18,Q20,IF($R$18="USD $",Q20*$E$16,Q20*$F$16))*F20,2)</f>
        <v>0</v>
      </c>
      <c r="S20" s="110">
        <f t="shared" ref="S20:S49" si="5">IFERROR(ROUND(T20/F20,2),0)</f>
        <v>5524.92</v>
      </c>
      <c r="T20" s="110">
        <f t="shared" ref="T20:T49" si="6">ROUND(I20-M20,2)</f>
        <v>5524.92</v>
      </c>
      <c r="U20" s="111">
        <f t="shared" ref="U20:U49" si="7">IFERROR(((L20-(R20/K20))/(R20/K20)),0)</f>
        <v>0</v>
      </c>
      <c r="V20" s="111">
        <f t="shared" ref="V20:V49" si="8">IFERROR(((L20-(R20/K20))/L20),0)</f>
        <v>1</v>
      </c>
      <c r="W20" s="112"/>
      <c r="X20" s="97"/>
      <c r="Y20" s="4" t="s">
        <v>77</v>
      </c>
      <c r="Z20" s="4">
        <v>500</v>
      </c>
      <c r="AA20" s="4"/>
      <c r="AB20" s="4"/>
    </row>
    <row r="21" spans="1:28">
      <c r="A21" s="1"/>
      <c r="B21" s="82" t="s">
        <v>151</v>
      </c>
      <c r="C21" s="113" t="s">
        <v>148</v>
      </c>
      <c r="D21" s="84"/>
      <c r="E21" s="85"/>
      <c r="F21" s="114">
        <v>6</v>
      </c>
      <c r="G21" s="137">
        <v>2162.02</v>
      </c>
      <c r="H21" s="87">
        <f t="shared" si="1"/>
        <v>1566.68</v>
      </c>
      <c r="I21" s="88">
        <f t="shared" si="2"/>
        <v>12972.12</v>
      </c>
      <c r="J21" s="106"/>
      <c r="K21" s="90">
        <f t="shared" si="0"/>
        <v>6</v>
      </c>
      <c r="L21" s="87">
        <f t="shared" si="3"/>
        <v>1198.44</v>
      </c>
      <c r="M21" s="87">
        <f t="shared" si="4"/>
        <v>7190.64</v>
      </c>
      <c r="N21" s="115">
        <v>-5.4316900000000001E-2</v>
      </c>
      <c r="O21" s="92"/>
      <c r="P21" s="116"/>
      <c r="Q21" s="93"/>
      <c r="R21" s="94">
        <f t="shared" ref="R21:R49" si="9">ROUND(IF($R$18=$Q$18,Q21,IF($R$18="USD $",Q21*$E$16,Q21*$F$16))*F21,2)</f>
        <v>0</v>
      </c>
      <c r="S21" s="94">
        <f t="shared" si="5"/>
        <v>963.58</v>
      </c>
      <c r="T21" s="94">
        <f t="shared" si="6"/>
        <v>5781.48</v>
      </c>
      <c r="U21" s="95">
        <f t="shared" si="7"/>
        <v>0</v>
      </c>
      <c r="V21" s="95">
        <f t="shared" si="8"/>
        <v>1</v>
      </c>
      <c r="W21" s="96"/>
      <c r="X21" s="97"/>
      <c r="Y21" s="4" t="s">
        <v>78</v>
      </c>
      <c r="Z21" s="4">
        <v>750</v>
      </c>
      <c r="AA21" s="4"/>
      <c r="AB21" s="4"/>
    </row>
    <row r="22" spans="1:28">
      <c r="A22" s="1"/>
      <c r="B22" s="100" t="s">
        <v>106</v>
      </c>
      <c r="C22" s="13" t="s">
        <v>149</v>
      </c>
      <c r="D22" s="84"/>
      <c r="E22" s="101"/>
      <c r="F22" s="102">
        <v>6</v>
      </c>
      <c r="G22" s="136">
        <v>2456.2600000000002</v>
      </c>
      <c r="H22" s="104">
        <f t="shared" si="1"/>
        <v>1779.9</v>
      </c>
      <c r="I22" s="105">
        <f t="shared" si="2"/>
        <v>14737.56</v>
      </c>
      <c r="J22" s="106"/>
      <c r="K22" s="107">
        <f t="shared" si="0"/>
        <v>6</v>
      </c>
      <c r="L22" s="104">
        <f t="shared" si="3"/>
        <v>1361.55</v>
      </c>
      <c r="M22" s="104">
        <f t="shared" si="4"/>
        <v>8169.3</v>
      </c>
      <c r="N22" s="108">
        <v>-5.4316900000000001E-2</v>
      </c>
      <c r="O22" s="92"/>
      <c r="P22" s="100"/>
      <c r="Q22" s="103"/>
      <c r="R22" s="109">
        <f t="shared" si="9"/>
        <v>0</v>
      </c>
      <c r="S22" s="110">
        <f t="shared" si="5"/>
        <v>1094.71</v>
      </c>
      <c r="T22" s="110">
        <f t="shared" si="6"/>
        <v>6568.26</v>
      </c>
      <c r="U22" s="111">
        <f t="shared" si="7"/>
        <v>0</v>
      </c>
      <c r="V22" s="111">
        <f t="shared" si="8"/>
        <v>1</v>
      </c>
      <c r="W22" s="112"/>
      <c r="X22" s="97"/>
      <c r="Y22" s="4" t="s">
        <v>79</v>
      </c>
      <c r="Z22" s="4">
        <v>1000</v>
      </c>
      <c r="AA22" s="4"/>
      <c r="AB22" s="4"/>
    </row>
    <row r="23" spans="1:28">
      <c r="A23" s="1"/>
      <c r="B23" s="82" t="s">
        <v>145</v>
      </c>
      <c r="C23" s="113" t="s">
        <v>150</v>
      </c>
      <c r="D23" s="84"/>
      <c r="E23" s="85"/>
      <c r="F23" s="114">
        <v>1</v>
      </c>
      <c r="G23" s="137">
        <v>2664.25</v>
      </c>
      <c r="H23" s="87">
        <f t="shared" si="1"/>
        <v>1930.62</v>
      </c>
      <c r="I23" s="88">
        <f t="shared" si="2"/>
        <v>2664.25</v>
      </c>
      <c r="J23" s="106"/>
      <c r="K23" s="90">
        <f t="shared" si="0"/>
        <v>1</v>
      </c>
      <c r="L23" s="87">
        <f t="shared" si="3"/>
        <v>1476.84</v>
      </c>
      <c r="M23" s="87">
        <f t="shared" si="4"/>
        <v>1476.84</v>
      </c>
      <c r="N23" s="115">
        <v>-5.4316900000000001E-2</v>
      </c>
      <c r="O23" s="92"/>
      <c r="P23" s="116"/>
      <c r="Q23" s="93"/>
      <c r="R23" s="94">
        <f t="shared" si="9"/>
        <v>0</v>
      </c>
      <c r="S23" s="94">
        <f t="shared" si="5"/>
        <v>1187.4100000000001</v>
      </c>
      <c r="T23" s="94">
        <f t="shared" si="6"/>
        <v>1187.4100000000001</v>
      </c>
      <c r="U23" s="95">
        <f t="shared" si="7"/>
        <v>0</v>
      </c>
      <c r="V23" s="95">
        <f t="shared" si="8"/>
        <v>1</v>
      </c>
      <c r="W23" s="96"/>
      <c r="X23" s="97"/>
      <c r="Y23" s="4" t="s">
        <v>80</v>
      </c>
      <c r="Z23" s="4">
        <v>1200</v>
      </c>
      <c r="AA23" s="4"/>
      <c r="AB23" s="4"/>
    </row>
    <row r="24" spans="1:28">
      <c r="A24" s="1"/>
      <c r="B24" s="100"/>
      <c r="C24" s="13"/>
      <c r="D24" s="84"/>
      <c r="E24" s="101"/>
      <c r="F24" s="102"/>
      <c r="G24" s="136"/>
      <c r="H24" s="104">
        <f t="shared" si="1"/>
        <v>0</v>
      </c>
      <c r="I24" s="105">
        <f t="shared" si="2"/>
        <v>0</v>
      </c>
      <c r="J24" s="106"/>
      <c r="K24" s="107">
        <f t="shared" si="0"/>
        <v>0</v>
      </c>
      <c r="L24" s="104">
        <f t="shared" si="3"/>
        <v>0</v>
      </c>
      <c r="M24" s="104">
        <f t="shared" si="4"/>
        <v>0</v>
      </c>
      <c r="N24" s="108"/>
      <c r="O24" s="92"/>
      <c r="P24" s="100"/>
      <c r="Q24" s="103"/>
      <c r="R24" s="109">
        <f t="shared" si="9"/>
        <v>0</v>
      </c>
      <c r="S24" s="110">
        <f t="shared" si="5"/>
        <v>0</v>
      </c>
      <c r="T24" s="110">
        <f t="shared" si="6"/>
        <v>0</v>
      </c>
      <c r="U24" s="111">
        <f t="shared" si="7"/>
        <v>0</v>
      </c>
      <c r="V24" s="111">
        <f t="shared" si="8"/>
        <v>0</v>
      </c>
      <c r="W24" s="112"/>
      <c r="X24" s="97"/>
      <c r="Y24" s="4" t="s">
        <v>81</v>
      </c>
      <c r="Z24" s="4">
        <v>2000</v>
      </c>
      <c r="AA24" s="4"/>
      <c r="AB24" s="4"/>
    </row>
    <row r="25" spans="1:28">
      <c r="A25" s="1"/>
      <c r="B25" s="82"/>
      <c r="C25" s="113"/>
      <c r="D25" s="84"/>
      <c r="E25" s="85"/>
      <c r="F25" s="114"/>
      <c r="G25" s="137"/>
      <c r="H25" s="87">
        <f t="shared" si="1"/>
        <v>0</v>
      </c>
      <c r="I25" s="88">
        <f t="shared" si="2"/>
        <v>0</v>
      </c>
      <c r="J25" s="106"/>
      <c r="K25" s="90">
        <f t="shared" si="0"/>
        <v>0</v>
      </c>
      <c r="L25" s="87">
        <f t="shared" si="3"/>
        <v>0</v>
      </c>
      <c r="M25" s="87">
        <f t="shared" si="4"/>
        <v>0</v>
      </c>
      <c r="N25" s="115"/>
      <c r="O25" s="92"/>
      <c r="P25" s="116"/>
      <c r="Q25" s="93"/>
      <c r="R25" s="94">
        <f t="shared" si="9"/>
        <v>0</v>
      </c>
      <c r="S25" s="94">
        <f t="shared" si="5"/>
        <v>0</v>
      </c>
      <c r="T25" s="94">
        <f t="shared" si="6"/>
        <v>0</v>
      </c>
      <c r="U25" s="95">
        <f t="shared" si="7"/>
        <v>0</v>
      </c>
      <c r="V25" s="95">
        <f t="shared" si="8"/>
        <v>0</v>
      </c>
      <c r="W25" s="96"/>
      <c r="X25" s="97"/>
      <c r="Y25" s="4" t="s">
        <v>82</v>
      </c>
      <c r="Z25" s="4">
        <v>4000</v>
      </c>
      <c r="AA25" s="4"/>
      <c r="AB25" s="4"/>
    </row>
    <row r="26" spans="1:28">
      <c r="A26" s="1"/>
      <c r="B26" s="100"/>
      <c r="C26" s="13"/>
      <c r="D26" s="84"/>
      <c r="E26" s="101"/>
      <c r="F26" s="102"/>
      <c r="G26" s="136"/>
      <c r="H26" s="104">
        <f t="shared" si="1"/>
        <v>0</v>
      </c>
      <c r="I26" s="105">
        <f t="shared" si="2"/>
        <v>0</v>
      </c>
      <c r="J26" s="106"/>
      <c r="K26" s="107">
        <f t="shared" si="0"/>
        <v>0</v>
      </c>
      <c r="L26" s="104">
        <f t="shared" si="3"/>
        <v>0</v>
      </c>
      <c r="M26" s="104">
        <f t="shared" si="4"/>
        <v>0</v>
      </c>
      <c r="N26" s="108"/>
      <c r="O26" s="92"/>
      <c r="P26" s="100"/>
      <c r="Q26" s="103"/>
      <c r="R26" s="109">
        <f t="shared" si="9"/>
        <v>0</v>
      </c>
      <c r="S26" s="110">
        <f t="shared" si="5"/>
        <v>0</v>
      </c>
      <c r="T26" s="110">
        <f t="shared" si="6"/>
        <v>0</v>
      </c>
      <c r="U26" s="111">
        <f t="shared" si="7"/>
        <v>0</v>
      </c>
      <c r="V26" s="111">
        <f t="shared" si="8"/>
        <v>0</v>
      </c>
      <c r="W26" s="112"/>
      <c r="X26" s="97"/>
      <c r="Y26" s="4" t="s">
        <v>83</v>
      </c>
      <c r="Z26" s="4">
        <v>6000</v>
      </c>
      <c r="AA26" s="4"/>
      <c r="AB26" s="4"/>
    </row>
    <row r="27" spans="1:28">
      <c r="A27" s="1"/>
      <c r="B27" s="82"/>
      <c r="C27" s="113"/>
      <c r="D27" s="84"/>
      <c r="E27" s="85"/>
      <c r="F27" s="114"/>
      <c r="G27" s="137"/>
      <c r="H27" s="87">
        <f t="shared" si="1"/>
        <v>0</v>
      </c>
      <c r="I27" s="88">
        <f t="shared" si="2"/>
        <v>0</v>
      </c>
      <c r="J27" s="106"/>
      <c r="K27" s="90">
        <f t="shared" si="0"/>
        <v>0</v>
      </c>
      <c r="L27" s="87">
        <f t="shared" si="3"/>
        <v>0</v>
      </c>
      <c r="M27" s="87">
        <f t="shared" si="4"/>
        <v>0</v>
      </c>
      <c r="N27" s="115"/>
      <c r="O27" s="92"/>
      <c r="P27" s="116"/>
      <c r="Q27" s="93"/>
      <c r="R27" s="94">
        <f t="shared" si="9"/>
        <v>0</v>
      </c>
      <c r="S27" s="94">
        <f t="shared" si="5"/>
        <v>0</v>
      </c>
      <c r="T27" s="94">
        <f t="shared" si="6"/>
        <v>0</v>
      </c>
      <c r="U27" s="95">
        <f t="shared" si="7"/>
        <v>0</v>
      </c>
      <c r="V27" s="95">
        <f t="shared" si="8"/>
        <v>0</v>
      </c>
      <c r="W27" s="96"/>
      <c r="X27" s="97"/>
      <c r="Y27" s="4" t="s">
        <v>84</v>
      </c>
      <c r="Z27" s="4">
        <v>8000</v>
      </c>
      <c r="AA27" s="4"/>
      <c r="AB27" s="4"/>
    </row>
    <row r="28" spans="1:28">
      <c r="A28" s="1"/>
      <c r="B28" s="100"/>
      <c r="C28" s="13"/>
      <c r="D28" s="84"/>
      <c r="E28" s="101"/>
      <c r="F28" s="102"/>
      <c r="G28" s="103"/>
      <c r="H28" s="104">
        <f t="shared" si="1"/>
        <v>0</v>
      </c>
      <c r="I28" s="105">
        <f t="shared" si="2"/>
        <v>0</v>
      </c>
      <c r="J28" s="106"/>
      <c r="K28" s="107">
        <f t="shared" si="0"/>
        <v>0</v>
      </c>
      <c r="L28" s="104">
        <f t="shared" si="3"/>
        <v>0</v>
      </c>
      <c r="M28" s="104">
        <f t="shared" si="4"/>
        <v>0</v>
      </c>
      <c r="N28" s="108"/>
      <c r="O28" s="92"/>
      <c r="P28" s="100"/>
      <c r="Q28" s="103"/>
      <c r="R28" s="109">
        <f t="shared" si="9"/>
        <v>0</v>
      </c>
      <c r="S28" s="110">
        <f t="shared" si="5"/>
        <v>0</v>
      </c>
      <c r="T28" s="110">
        <f t="shared" si="6"/>
        <v>0</v>
      </c>
      <c r="U28" s="111">
        <f t="shared" si="7"/>
        <v>0</v>
      </c>
      <c r="V28" s="111">
        <f t="shared" si="8"/>
        <v>0</v>
      </c>
      <c r="W28" s="112"/>
      <c r="X28" s="97"/>
      <c r="Y28" s="4" t="s">
        <v>85</v>
      </c>
      <c r="Z28" s="117">
        <v>10000</v>
      </c>
      <c r="AA28" s="4"/>
      <c r="AB28" s="4"/>
    </row>
    <row r="29" spans="1:28">
      <c r="A29" s="1"/>
      <c r="B29" s="82"/>
      <c r="C29" s="113"/>
      <c r="D29" s="84"/>
      <c r="E29" s="85"/>
      <c r="F29" s="114"/>
      <c r="G29" s="93"/>
      <c r="H29" s="87">
        <f t="shared" si="1"/>
        <v>0</v>
      </c>
      <c r="I29" s="88">
        <f t="shared" si="2"/>
        <v>0</v>
      </c>
      <c r="J29" s="106"/>
      <c r="K29" s="90">
        <f t="shared" si="0"/>
        <v>0</v>
      </c>
      <c r="L29" s="87">
        <f t="shared" si="3"/>
        <v>0</v>
      </c>
      <c r="M29" s="87">
        <f t="shared" si="4"/>
        <v>0</v>
      </c>
      <c r="N29" s="115"/>
      <c r="O29" s="92"/>
      <c r="P29" s="116"/>
      <c r="Q29" s="93"/>
      <c r="R29" s="94">
        <f t="shared" si="9"/>
        <v>0</v>
      </c>
      <c r="S29" s="94">
        <f t="shared" si="5"/>
        <v>0</v>
      </c>
      <c r="T29" s="94">
        <f t="shared" si="6"/>
        <v>0</v>
      </c>
      <c r="U29" s="95">
        <f t="shared" si="7"/>
        <v>0</v>
      </c>
      <c r="V29" s="95">
        <f t="shared" si="8"/>
        <v>0</v>
      </c>
      <c r="W29" s="96"/>
      <c r="X29" s="97"/>
      <c r="Y29" s="4" t="s">
        <v>86</v>
      </c>
      <c r="Z29" s="4" t="s">
        <v>87</v>
      </c>
      <c r="AA29" s="4"/>
      <c r="AB29" s="4"/>
    </row>
    <row r="30" spans="1:28">
      <c r="A30" s="1"/>
      <c r="B30" s="100"/>
      <c r="C30" s="13"/>
      <c r="D30" s="84"/>
      <c r="E30" s="101"/>
      <c r="F30" s="102"/>
      <c r="G30" s="103"/>
      <c r="H30" s="104">
        <f>ROUND(IF($G$18="USD $", G30*$F$16,G30*$E$16),2)</f>
        <v>0</v>
      </c>
      <c r="I30" s="105">
        <f>ROUND(IF($I$18=$H$18,F30*H30,F30*G30),2)</f>
        <v>0</v>
      </c>
      <c r="J30" s="106"/>
      <c r="K30" s="107">
        <f t="shared" si="0"/>
        <v>0</v>
      </c>
      <c r="L30" s="104">
        <f t="shared" si="3"/>
        <v>0</v>
      </c>
      <c r="M30" s="104">
        <f>ROUND((K30*L30),2)</f>
        <v>0</v>
      </c>
      <c r="N30" s="108"/>
      <c r="O30" s="92"/>
      <c r="P30" s="100"/>
      <c r="Q30" s="103"/>
      <c r="R30" s="109">
        <f t="shared" si="9"/>
        <v>0</v>
      </c>
      <c r="S30" s="110">
        <f t="shared" si="5"/>
        <v>0</v>
      </c>
      <c r="T30" s="110">
        <f t="shared" si="6"/>
        <v>0</v>
      </c>
      <c r="U30" s="111">
        <f t="shared" si="7"/>
        <v>0</v>
      </c>
      <c r="V30" s="111">
        <f t="shared" si="8"/>
        <v>0</v>
      </c>
      <c r="W30" s="112"/>
      <c r="X30" s="97"/>
      <c r="Y30" s="4" t="s">
        <v>88</v>
      </c>
      <c r="Z30" s="4"/>
      <c r="AA30" s="4"/>
      <c r="AB30" s="4"/>
    </row>
    <row r="31" spans="1:28">
      <c r="A31" s="1"/>
      <c r="B31" s="82"/>
      <c r="C31" s="113"/>
      <c r="D31" s="84"/>
      <c r="E31" s="85"/>
      <c r="F31" s="114"/>
      <c r="G31" s="93"/>
      <c r="H31" s="87">
        <f t="shared" si="1"/>
        <v>0</v>
      </c>
      <c r="I31" s="88">
        <f t="shared" si="2"/>
        <v>0</v>
      </c>
      <c r="J31" s="106"/>
      <c r="K31" s="90">
        <f t="shared" si="0"/>
        <v>0</v>
      </c>
      <c r="L31" s="87">
        <f t="shared" si="3"/>
        <v>0</v>
      </c>
      <c r="M31" s="87">
        <f t="shared" si="4"/>
        <v>0</v>
      </c>
      <c r="N31" s="115"/>
      <c r="O31" s="92"/>
      <c r="P31" s="116"/>
      <c r="Q31" s="93"/>
      <c r="R31" s="94">
        <f t="shared" si="9"/>
        <v>0</v>
      </c>
      <c r="S31" s="94">
        <f t="shared" si="5"/>
        <v>0</v>
      </c>
      <c r="T31" s="94">
        <f t="shared" si="6"/>
        <v>0</v>
      </c>
      <c r="U31" s="95">
        <f t="shared" si="7"/>
        <v>0</v>
      </c>
      <c r="V31" s="95">
        <f t="shared" si="8"/>
        <v>0</v>
      </c>
      <c r="W31" s="96"/>
      <c r="X31" s="97"/>
      <c r="Y31" s="4"/>
      <c r="Z31" s="4"/>
      <c r="AA31" s="4"/>
      <c r="AB31" s="4"/>
    </row>
    <row r="32" spans="1:28">
      <c r="A32" s="1"/>
      <c r="B32" s="100"/>
      <c r="C32" s="13"/>
      <c r="D32" s="84"/>
      <c r="E32" s="101"/>
      <c r="F32" s="102"/>
      <c r="G32" s="103"/>
      <c r="H32" s="104">
        <f t="shared" si="1"/>
        <v>0</v>
      </c>
      <c r="I32" s="105">
        <f t="shared" si="2"/>
        <v>0</v>
      </c>
      <c r="J32" s="106"/>
      <c r="K32" s="107">
        <f t="shared" si="0"/>
        <v>0</v>
      </c>
      <c r="L32" s="104">
        <f t="shared" si="3"/>
        <v>0</v>
      </c>
      <c r="M32" s="104">
        <f t="shared" si="4"/>
        <v>0</v>
      </c>
      <c r="N32" s="108"/>
      <c r="O32" s="92"/>
      <c r="P32" s="100"/>
      <c r="Q32" s="103"/>
      <c r="R32" s="109">
        <f>ROUND(IF($R$18=$Q$18,Q32,IF($R$18="USD $",Q32*$E$16,Q32*$F$16))*F32,2)</f>
        <v>0</v>
      </c>
      <c r="S32" s="110">
        <f t="shared" si="5"/>
        <v>0</v>
      </c>
      <c r="T32" s="110">
        <f t="shared" si="6"/>
        <v>0</v>
      </c>
      <c r="U32" s="111">
        <f t="shared" si="7"/>
        <v>0</v>
      </c>
      <c r="V32" s="111">
        <f t="shared" si="8"/>
        <v>0</v>
      </c>
      <c r="W32" s="112"/>
      <c r="X32" s="97"/>
      <c r="Y32" s="4"/>
      <c r="Z32" s="4"/>
      <c r="AA32" s="4"/>
      <c r="AB32" s="4"/>
    </row>
    <row r="33" spans="1:28">
      <c r="A33" s="1"/>
      <c r="B33" s="82"/>
      <c r="C33" s="113"/>
      <c r="D33" s="84"/>
      <c r="E33" s="85"/>
      <c r="F33" s="114"/>
      <c r="G33" s="93"/>
      <c r="H33" s="87">
        <f t="shared" si="1"/>
        <v>0</v>
      </c>
      <c r="I33" s="88">
        <f t="shared" si="2"/>
        <v>0</v>
      </c>
      <c r="J33" s="106"/>
      <c r="K33" s="90">
        <f t="shared" si="0"/>
        <v>0</v>
      </c>
      <c r="L33" s="87">
        <f t="shared" si="3"/>
        <v>0</v>
      </c>
      <c r="M33" s="87">
        <f t="shared" si="4"/>
        <v>0</v>
      </c>
      <c r="N33" s="115"/>
      <c r="O33" s="92"/>
      <c r="P33" s="116"/>
      <c r="Q33" s="93"/>
      <c r="R33" s="94">
        <f t="shared" si="9"/>
        <v>0</v>
      </c>
      <c r="S33" s="94">
        <f t="shared" si="5"/>
        <v>0</v>
      </c>
      <c r="T33" s="94">
        <f t="shared" si="6"/>
        <v>0</v>
      </c>
      <c r="U33" s="95">
        <f t="shared" si="7"/>
        <v>0</v>
      </c>
      <c r="V33" s="95">
        <f t="shared" si="8"/>
        <v>0</v>
      </c>
      <c r="W33" s="96"/>
      <c r="X33" s="97"/>
      <c r="Y33" s="4"/>
      <c r="Z33" s="4"/>
      <c r="AA33" s="4"/>
      <c r="AB33" s="4"/>
    </row>
    <row r="34" spans="1:28">
      <c r="A34" s="1"/>
      <c r="B34" s="100"/>
      <c r="C34" s="13"/>
      <c r="D34" s="84"/>
      <c r="E34" s="101"/>
      <c r="F34" s="102"/>
      <c r="G34" s="103"/>
      <c r="H34" s="104">
        <f t="shared" si="1"/>
        <v>0</v>
      </c>
      <c r="I34" s="105">
        <f t="shared" si="2"/>
        <v>0</v>
      </c>
      <c r="J34" s="106"/>
      <c r="K34" s="107">
        <f t="shared" si="0"/>
        <v>0</v>
      </c>
      <c r="L34" s="104">
        <f t="shared" si="3"/>
        <v>0</v>
      </c>
      <c r="M34" s="104">
        <f t="shared" si="4"/>
        <v>0</v>
      </c>
      <c r="N34" s="108"/>
      <c r="O34" s="92"/>
      <c r="P34" s="100"/>
      <c r="Q34" s="103"/>
      <c r="R34" s="109">
        <f t="shared" si="9"/>
        <v>0</v>
      </c>
      <c r="S34" s="110">
        <f t="shared" si="5"/>
        <v>0</v>
      </c>
      <c r="T34" s="110">
        <f t="shared" si="6"/>
        <v>0</v>
      </c>
      <c r="U34" s="111">
        <f t="shared" si="7"/>
        <v>0</v>
      </c>
      <c r="V34" s="111">
        <f t="shared" si="8"/>
        <v>0</v>
      </c>
      <c r="W34" s="112"/>
      <c r="X34" s="97"/>
      <c r="Y34" s="4"/>
      <c r="Z34" s="4"/>
      <c r="AA34" s="4"/>
      <c r="AB34" s="4"/>
    </row>
    <row r="35" spans="1:28">
      <c r="A35" s="1"/>
      <c r="B35" s="82"/>
      <c r="C35" s="113"/>
      <c r="D35" s="84"/>
      <c r="E35" s="85"/>
      <c r="F35" s="114"/>
      <c r="G35" s="93"/>
      <c r="H35" s="87">
        <f t="shared" si="1"/>
        <v>0</v>
      </c>
      <c r="I35" s="88">
        <f t="shared" si="2"/>
        <v>0</v>
      </c>
      <c r="J35" s="106"/>
      <c r="K35" s="90">
        <f t="shared" si="0"/>
        <v>0</v>
      </c>
      <c r="L35" s="87">
        <f t="shared" si="3"/>
        <v>0</v>
      </c>
      <c r="M35" s="87">
        <f t="shared" si="4"/>
        <v>0</v>
      </c>
      <c r="N35" s="115"/>
      <c r="O35" s="92"/>
      <c r="P35" s="116"/>
      <c r="Q35" s="93"/>
      <c r="R35" s="94">
        <f t="shared" si="9"/>
        <v>0</v>
      </c>
      <c r="S35" s="94">
        <f t="shared" si="5"/>
        <v>0</v>
      </c>
      <c r="T35" s="94">
        <f t="shared" si="6"/>
        <v>0</v>
      </c>
      <c r="U35" s="95">
        <f t="shared" si="7"/>
        <v>0</v>
      </c>
      <c r="V35" s="95">
        <f t="shared" si="8"/>
        <v>0</v>
      </c>
      <c r="W35" s="96"/>
      <c r="X35" s="97"/>
      <c r="Y35" s="4"/>
      <c r="Z35" s="4"/>
      <c r="AA35" s="4"/>
      <c r="AB35" s="4"/>
    </row>
    <row r="36" spans="1:28">
      <c r="A36" s="1"/>
      <c r="B36" s="100"/>
      <c r="C36" s="13"/>
      <c r="D36" s="84"/>
      <c r="E36" s="101"/>
      <c r="F36" s="102"/>
      <c r="G36" s="103"/>
      <c r="H36" s="104">
        <f t="shared" si="1"/>
        <v>0</v>
      </c>
      <c r="I36" s="105">
        <f t="shared" si="2"/>
        <v>0</v>
      </c>
      <c r="J36" s="106"/>
      <c r="K36" s="107">
        <f t="shared" si="0"/>
        <v>0</v>
      </c>
      <c r="L36" s="104">
        <f t="shared" si="3"/>
        <v>0</v>
      </c>
      <c r="M36" s="104">
        <f t="shared" si="4"/>
        <v>0</v>
      </c>
      <c r="N36" s="108"/>
      <c r="O36" s="92"/>
      <c r="P36" s="100"/>
      <c r="Q36" s="103"/>
      <c r="R36" s="109">
        <f t="shared" si="9"/>
        <v>0</v>
      </c>
      <c r="S36" s="110">
        <f t="shared" si="5"/>
        <v>0</v>
      </c>
      <c r="T36" s="110">
        <f t="shared" si="6"/>
        <v>0</v>
      </c>
      <c r="U36" s="111">
        <f t="shared" si="7"/>
        <v>0</v>
      </c>
      <c r="V36" s="111">
        <f t="shared" si="8"/>
        <v>0</v>
      </c>
      <c r="W36" s="112"/>
      <c r="X36" s="97"/>
      <c r="Y36" s="4"/>
      <c r="Z36" s="4"/>
      <c r="AA36" s="4"/>
      <c r="AB36" s="4"/>
    </row>
    <row r="37" spans="1:28">
      <c r="A37" s="1"/>
      <c r="B37" s="82"/>
      <c r="C37" s="113"/>
      <c r="D37" s="84"/>
      <c r="E37" s="85"/>
      <c r="F37" s="114"/>
      <c r="G37" s="93"/>
      <c r="H37" s="87">
        <f t="shared" si="1"/>
        <v>0</v>
      </c>
      <c r="I37" s="88">
        <f t="shared" si="2"/>
        <v>0</v>
      </c>
      <c r="J37" s="106"/>
      <c r="K37" s="90">
        <f t="shared" si="0"/>
        <v>0</v>
      </c>
      <c r="L37" s="87">
        <f t="shared" si="3"/>
        <v>0</v>
      </c>
      <c r="M37" s="87">
        <f t="shared" si="4"/>
        <v>0</v>
      </c>
      <c r="N37" s="115"/>
      <c r="O37" s="92"/>
      <c r="P37" s="116"/>
      <c r="Q37" s="93"/>
      <c r="R37" s="94">
        <f t="shared" si="9"/>
        <v>0</v>
      </c>
      <c r="S37" s="94">
        <f t="shared" si="5"/>
        <v>0</v>
      </c>
      <c r="T37" s="94">
        <f t="shared" si="6"/>
        <v>0</v>
      </c>
      <c r="U37" s="95">
        <f t="shared" si="7"/>
        <v>0</v>
      </c>
      <c r="V37" s="95">
        <f t="shared" si="8"/>
        <v>0</v>
      </c>
      <c r="W37" s="96"/>
      <c r="X37" s="97"/>
      <c r="Y37" s="4"/>
      <c r="Z37" s="4"/>
      <c r="AA37" s="4"/>
      <c r="AB37" s="4"/>
    </row>
    <row r="38" spans="1:28">
      <c r="A38" s="1"/>
      <c r="B38" s="100"/>
      <c r="C38" s="13"/>
      <c r="D38" s="84"/>
      <c r="E38" s="101"/>
      <c r="F38" s="102"/>
      <c r="G38" s="103"/>
      <c r="H38" s="104">
        <f t="shared" si="1"/>
        <v>0</v>
      </c>
      <c r="I38" s="105">
        <f t="shared" si="2"/>
        <v>0</v>
      </c>
      <c r="J38" s="106"/>
      <c r="K38" s="107">
        <f t="shared" si="0"/>
        <v>0</v>
      </c>
      <c r="L38" s="104">
        <f t="shared" si="3"/>
        <v>0</v>
      </c>
      <c r="M38" s="104">
        <f t="shared" si="4"/>
        <v>0</v>
      </c>
      <c r="N38" s="108"/>
      <c r="O38" s="92"/>
      <c r="P38" s="100"/>
      <c r="Q38" s="103"/>
      <c r="R38" s="109">
        <f t="shared" si="9"/>
        <v>0</v>
      </c>
      <c r="S38" s="110">
        <f t="shared" si="5"/>
        <v>0</v>
      </c>
      <c r="T38" s="110">
        <f t="shared" si="6"/>
        <v>0</v>
      </c>
      <c r="U38" s="111">
        <f t="shared" si="7"/>
        <v>0</v>
      </c>
      <c r="V38" s="111">
        <f t="shared" si="8"/>
        <v>0</v>
      </c>
      <c r="W38" s="112"/>
      <c r="X38" s="97"/>
      <c r="Y38" s="4"/>
      <c r="Z38" s="4"/>
      <c r="AA38" s="4"/>
      <c r="AB38" s="4"/>
    </row>
    <row r="39" spans="1:28">
      <c r="A39" s="1"/>
      <c r="B39" s="82"/>
      <c r="C39" s="113"/>
      <c r="D39" s="84"/>
      <c r="E39" s="85"/>
      <c r="F39" s="114"/>
      <c r="G39" s="93"/>
      <c r="H39" s="87">
        <f t="shared" si="1"/>
        <v>0</v>
      </c>
      <c r="I39" s="88">
        <f t="shared" si="2"/>
        <v>0</v>
      </c>
      <c r="J39" s="106"/>
      <c r="K39" s="90">
        <f t="shared" si="0"/>
        <v>0</v>
      </c>
      <c r="L39" s="87">
        <f t="shared" si="3"/>
        <v>0</v>
      </c>
      <c r="M39" s="87">
        <f t="shared" si="4"/>
        <v>0</v>
      </c>
      <c r="N39" s="115"/>
      <c r="O39" s="92"/>
      <c r="P39" s="116"/>
      <c r="Q39" s="93"/>
      <c r="R39" s="94">
        <f t="shared" si="9"/>
        <v>0</v>
      </c>
      <c r="S39" s="94">
        <f t="shared" si="5"/>
        <v>0</v>
      </c>
      <c r="T39" s="94">
        <f t="shared" si="6"/>
        <v>0</v>
      </c>
      <c r="U39" s="95">
        <f t="shared" si="7"/>
        <v>0</v>
      </c>
      <c r="V39" s="95">
        <f t="shared" si="8"/>
        <v>0</v>
      </c>
      <c r="W39" s="112"/>
      <c r="X39" s="97"/>
      <c r="Y39" s="4"/>
      <c r="Z39" s="4"/>
      <c r="AA39" s="4"/>
      <c r="AB39" s="4"/>
    </row>
    <row r="40" spans="1:28">
      <c r="A40" s="1"/>
      <c r="B40" s="100"/>
      <c r="C40" s="13"/>
      <c r="D40" s="84"/>
      <c r="E40" s="101"/>
      <c r="F40" s="102"/>
      <c r="G40" s="103"/>
      <c r="H40" s="104">
        <f t="shared" si="1"/>
        <v>0</v>
      </c>
      <c r="I40" s="105">
        <f t="shared" si="2"/>
        <v>0</v>
      </c>
      <c r="J40" s="106"/>
      <c r="K40" s="107">
        <f t="shared" si="0"/>
        <v>0</v>
      </c>
      <c r="L40" s="104">
        <f t="shared" si="3"/>
        <v>0</v>
      </c>
      <c r="M40" s="104">
        <f t="shared" si="4"/>
        <v>0</v>
      </c>
      <c r="N40" s="108"/>
      <c r="O40" s="92"/>
      <c r="P40" s="100"/>
      <c r="Q40" s="103"/>
      <c r="R40" s="109">
        <f t="shared" si="9"/>
        <v>0</v>
      </c>
      <c r="S40" s="110">
        <f t="shared" si="5"/>
        <v>0</v>
      </c>
      <c r="T40" s="110">
        <f t="shared" si="6"/>
        <v>0</v>
      </c>
      <c r="U40" s="111">
        <f t="shared" si="7"/>
        <v>0</v>
      </c>
      <c r="V40" s="111">
        <f t="shared" si="8"/>
        <v>0</v>
      </c>
      <c r="W40" s="112"/>
      <c r="X40" s="97"/>
      <c r="Y40" s="4"/>
      <c r="Z40" s="4"/>
      <c r="AA40" s="4"/>
      <c r="AB40" s="4"/>
    </row>
    <row r="41" spans="1:28">
      <c r="A41" s="1"/>
      <c r="B41" s="82"/>
      <c r="C41" s="113"/>
      <c r="D41" s="84"/>
      <c r="E41" s="85"/>
      <c r="F41" s="114"/>
      <c r="G41" s="93"/>
      <c r="H41" s="87">
        <f t="shared" si="1"/>
        <v>0</v>
      </c>
      <c r="I41" s="88">
        <f t="shared" si="2"/>
        <v>0</v>
      </c>
      <c r="J41" s="106"/>
      <c r="K41" s="90">
        <f t="shared" si="0"/>
        <v>0</v>
      </c>
      <c r="L41" s="87">
        <f t="shared" si="3"/>
        <v>0</v>
      </c>
      <c r="M41" s="87">
        <f t="shared" si="4"/>
        <v>0</v>
      </c>
      <c r="N41" s="115"/>
      <c r="O41" s="92"/>
      <c r="P41" s="116"/>
      <c r="Q41" s="93"/>
      <c r="R41" s="94">
        <f t="shared" si="9"/>
        <v>0</v>
      </c>
      <c r="S41" s="94">
        <f t="shared" si="5"/>
        <v>0</v>
      </c>
      <c r="T41" s="94">
        <f t="shared" si="6"/>
        <v>0</v>
      </c>
      <c r="U41" s="95">
        <f t="shared" si="7"/>
        <v>0</v>
      </c>
      <c r="V41" s="95">
        <f t="shared" si="8"/>
        <v>0</v>
      </c>
      <c r="W41" s="112"/>
      <c r="X41" s="97"/>
      <c r="Y41" s="4"/>
      <c r="Z41" s="4"/>
      <c r="AA41" s="4"/>
      <c r="AB41" s="4"/>
    </row>
    <row r="42" spans="1:28">
      <c r="A42" s="1"/>
      <c r="B42" s="100"/>
      <c r="C42" s="13"/>
      <c r="D42" s="84"/>
      <c r="E42" s="101"/>
      <c r="F42" s="102"/>
      <c r="G42" s="103"/>
      <c r="H42" s="104">
        <f t="shared" si="1"/>
        <v>0</v>
      </c>
      <c r="I42" s="105">
        <f t="shared" si="2"/>
        <v>0</v>
      </c>
      <c r="J42" s="106"/>
      <c r="K42" s="107">
        <f t="shared" si="0"/>
        <v>0</v>
      </c>
      <c r="L42" s="104">
        <f t="shared" si="3"/>
        <v>0</v>
      </c>
      <c r="M42" s="104">
        <f t="shared" si="4"/>
        <v>0</v>
      </c>
      <c r="N42" s="108"/>
      <c r="O42" s="92"/>
      <c r="P42" s="100"/>
      <c r="Q42" s="103"/>
      <c r="R42" s="109">
        <f t="shared" si="9"/>
        <v>0</v>
      </c>
      <c r="S42" s="110">
        <f t="shared" si="5"/>
        <v>0</v>
      </c>
      <c r="T42" s="110">
        <f t="shared" si="6"/>
        <v>0</v>
      </c>
      <c r="U42" s="111">
        <f t="shared" si="7"/>
        <v>0</v>
      </c>
      <c r="V42" s="111">
        <f t="shared" si="8"/>
        <v>0</v>
      </c>
      <c r="W42" s="112"/>
      <c r="X42" s="97"/>
      <c r="Y42" s="4"/>
      <c r="Z42" s="4"/>
      <c r="AA42" s="4"/>
      <c r="AB42" s="4"/>
    </row>
    <row r="43" spans="1:28">
      <c r="A43" s="1"/>
      <c r="B43" s="82"/>
      <c r="C43" s="113"/>
      <c r="D43" s="84"/>
      <c r="E43" s="85"/>
      <c r="F43" s="114"/>
      <c r="G43" s="93"/>
      <c r="H43" s="87">
        <f t="shared" si="1"/>
        <v>0</v>
      </c>
      <c r="I43" s="88">
        <f t="shared" si="2"/>
        <v>0</v>
      </c>
      <c r="J43" s="106"/>
      <c r="K43" s="90">
        <f t="shared" si="0"/>
        <v>0</v>
      </c>
      <c r="L43" s="87">
        <f t="shared" si="3"/>
        <v>0</v>
      </c>
      <c r="M43" s="87">
        <f t="shared" si="4"/>
        <v>0</v>
      </c>
      <c r="N43" s="115"/>
      <c r="O43" s="92"/>
      <c r="P43" s="116"/>
      <c r="Q43" s="93"/>
      <c r="R43" s="94">
        <f t="shared" si="9"/>
        <v>0</v>
      </c>
      <c r="S43" s="94">
        <f t="shared" si="5"/>
        <v>0</v>
      </c>
      <c r="T43" s="94">
        <f t="shared" si="6"/>
        <v>0</v>
      </c>
      <c r="U43" s="95">
        <f t="shared" si="7"/>
        <v>0</v>
      </c>
      <c r="V43" s="95">
        <f t="shared" si="8"/>
        <v>0</v>
      </c>
      <c r="W43" s="112"/>
      <c r="X43" s="97"/>
      <c r="Y43" s="4"/>
      <c r="Z43" s="4"/>
      <c r="AA43" s="4"/>
      <c r="AB43" s="4"/>
    </row>
    <row r="44" spans="1:28">
      <c r="A44" s="1"/>
      <c r="B44" s="100"/>
      <c r="C44" s="13"/>
      <c r="D44" s="84"/>
      <c r="E44" s="101"/>
      <c r="F44" s="102"/>
      <c r="G44" s="103"/>
      <c r="H44" s="104">
        <f t="shared" si="1"/>
        <v>0</v>
      </c>
      <c r="I44" s="105">
        <f t="shared" si="2"/>
        <v>0</v>
      </c>
      <c r="J44" s="106"/>
      <c r="K44" s="107">
        <f t="shared" si="0"/>
        <v>0</v>
      </c>
      <c r="L44" s="104">
        <f t="shared" si="3"/>
        <v>0</v>
      </c>
      <c r="M44" s="104">
        <f t="shared" si="4"/>
        <v>0</v>
      </c>
      <c r="N44" s="108"/>
      <c r="O44" s="92"/>
      <c r="P44" s="100"/>
      <c r="Q44" s="103"/>
      <c r="R44" s="109">
        <f t="shared" si="9"/>
        <v>0</v>
      </c>
      <c r="S44" s="110">
        <f t="shared" si="5"/>
        <v>0</v>
      </c>
      <c r="T44" s="110">
        <f t="shared" si="6"/>
        <v>0</v>
      </c>
      <c r="U44" s="111">
        <f t="shared" si="7"/>
        <v>0</v>
      </c>
      <c r="V44" s="111">
        <f t="shared" si="8"/>
        <v>0</v>
      </c>
      <c r="W44" s="112"/>
      <c r="X44" s="97"/>
      <c r="Y44" s="4"/>
      <c r="Z44" s="4"/>
      <c r="AA44" s="4"/>
      <c r="AB44" s="4"/>
    </row>
    <row r="45" spans="1:28">
      <c r="A45" s="1"/>
      <c r="B45" s="82"/>
      <c r="C45" s="113"/>
      <c r="D45" s="84"/>
      <c r="E45" s="85"/>
      <c r="F45" s="114"/>
      <c r="G45" s="93"/>
      <c r="H45" s="87">
        <f t="shared" si="1"/>
        <v>0</v>
      </c>
      <c r="I45" s="88">
        <f t="shared" si="2"/>
        <v>0</v>
      </c>
      <c r="J45" s="106"/>
      <c r="K45" s="90">
        <f t="shared" si="0"/>
        <v>0</v>
      </c>
      <c r="L45" s="87">
        <f t="shared" si="3"/>
        <v>0</v>
      </c>
      <c r="M45" s="87">
        <f t="shared" si="4"/>
        <v>0</v>
      </c>
      <c r="N45" s="115"/>
      <c r="O45" s="92"/>
      <c r="P45" s="116"/>
      <c r="Q45" s="93"/>
      <c r="R45" s="94">
        <f t="shared" si="9"/>
        <v>0</v>
      </c>
      <c r="S45" s="94">
        <f t="shared" si="5"/>
        <v>0</v>
      </c>
      <c r="T45" s="94">
        <f t="shared" si="6"/>
        <v>0</v>
      </c>
      <c r="U45" s="95">
        <f t="shared" si="7"/>
        <v>0</v>
      </c>
      <c r="V45" s="95">
        <f t="shared" si="8"/>
        <v>0</v>
      </c>
      <c r="W45" s="112"/>
      <c r="X45" s="97"/>
      <c r="Y45" s="4"/>
      <c r="Z45" s="4"/>
      <c r="AA45" s="4"/>
      <c r="AB45" s="4"/>
    </row>
    <row r="46" spans="1:28">
      <c r="A46" s="1"/>
      <c r="B46" s="100"/>
      <c r="C46" s="13"/>
      <c r="D46" s="84"/>
      <c r="E46" s="101"/>
      <c r="F46" s="102"/>
      <c r="G46" s="103"/>
      <c r="H46" s="104">
        <f t="shared" si="1"/>
        <v>0</v>
      </c>
      <c r="I46" s="105">
        <f t="shared" si="2"/>
        <v>0</v>
      </c>
      <c r="J46" s="106"/>
      <c r="K46" s="107">
        <f t="shared" si="0"/>
        <v>0</v>
      </c>
      <c r="L46" s="104">
        <f t="shared" si="3"/>
        <v>0</v>
      </c>
      <c r="M46" s="104">
        <f t="shared" si="4"/>
        <v>0</v>
      </c>
      <c r="N46" s="108"/>
      <c r="O46" s="92"/>
      <c r="P46" s="100"/>
      <c r="Q46" s="103"/>
      <c r="R46" s="109">
        <f t="shared" si="9"/>
        <v>0</v>
      </c>
      <c r="S46" s="110">
        <f t="shared" si="5"/>
        <v>0</v>
      </c>
      <c r="T46" s="110">
        <f t="shared" si="6"/>
        <v>0</v>
      </c>
      <c r="U46" s="111">
        <f t="shared" si="7"/>
        <v>0</v>
      </c>
      <c r="V46" s="111">
        <f t="shared" si="8"/>
        <v>0</v>
      </c>
      <c r="W46" s="112"/>
      <c r="X46" s="97"/>
      <c r="Y46" s="4"/>
      <c r="Z46" s="4"/>
      <c r="AA46" s="4"/>
      <c r="AB46" s="4"/>
    </row>
    <row r="47" spans="1:28">
      <c r="A47" s="1"/>
      <c r="B47" s="82"/>
      <c r="C47" s="113"/>
      <c r="D47" s="84"/>
      <c r="E47" s="85"/>
      <c r="F47" s="114"/>
      <c r="G47" s="93"/>
      <c r="H47" s="87">
        <f t="shared" si="1"/>
        <v>0</v>
      </c>
      <c r="I47" s="88">
        <f t="shared" si="2"/>
        <v>0</v>
      </c>
      <c r="J47" s="106"/>
      <c r="K47" s="90">
        <f t="shared" si="0"/>
        <v>0</v>
      </c>
      <c r="L47" s="87">
        <f t="shared" si="3"/>
        <v>0</v>
      </c>
      <c r="M47" s="87">
        <f t="shared" si="4"/>
        <v>0</v>
      </c>
      <c r="N47" s="115"/>
      <c r="O47" s="92"/>
      <c r="P47" s="116"/>
      <c r="Q47" s="93"/>
      <c r="R47" s="94">
        <f t="shared" si="9"/>
        <v>0</v>
      </c>
      <c r="S47" s="94">
        <f t="shared" si="5"/>
        <v>0</v>
      </c>
      <c r="T47" s="94">
        <f t="shared" si="6"/>
        <v>0</v>
      </c>
      <c r="U47" s="95">
        <f t="shared" si="7"/>
        <v>0</v>
      </c>
      <c r="V47" s="95">
        <f t="shared" si="8"/>
        <v>0</v>
      </c>
      <c r="W47" s="112"/>
      <c r="X47" s="97"/>
      <c r="Y47" s="4"/>
      <c r="Z47" s="4"/>
      <c r="AA47" s="4"/>
      <c r="AB47" s="4"/>
    </row>
    <row r="48" spans="1:28">
      <c r="A48" s="1"/>
      <c r="B48" s="100"/>
      <c r="C48" s="13"/>
      <c r="D48" s="84"/>
      <c r="E48" s="101"/>
      <c r="F48" s="102"/>
      <c r="G48" s="103"/>
      <c r="H48" s="104">
        <f t="shared" si="1"/>
        <v>0</v>
      </c>
      <c r="I48" s="105">
        <f t="shared" si="2"/>
        <v>0</v>
      </c>
      <c r="J48" s="106"/>
      <c r="K48" s="107">
        <f t="shared" si="0"/>
        <v>0</v>
      </c>
      <c r="L48" s="104">
        <f t="shared" si="3"/>
        <v>0</v>
      </c>
      <c r="M48" s="104">
        <f t="shared" si="4"/>
        <v>0</v>
      </c>
      <c r="N48" s="108"/>
      <c r="O48" s="92"/>
      <c r="P48" s="100"/>
      <c r="Q48" s="103"/>
      <c r="R48" s="109">
        <f t="shared" si="9"/>
        <v>0</v>
      </c>
      <c r="S48" s="110">
        <f t="shared" si="5"/>
        <v>0</v>
      </c>
      <c r="T48" s="110">
        <f t="shared" si="6"/>
        <v>0</v>
      </c>
      <c r="U48" s="111">
        <f t="shared" si="7"/>
        <v>0</v>
      </c>
      <c r="V48" s="111">
        <f t="shared" si="8"/>
        <v>0</v>
      </c>
      <c r="W48" s="112"/>
      <c r="X48" s="97"/>
      <c r="Y48" s="4"/>
      <c r="Z48" s="4"/>
      <c r="AA48" s="4"/>
      <c r="AB48" s="4"/>
    </row>
    <row r="49" spans="1:28">
      <c r="A49" s="1"/>
      <c r="B49" s="82"/>
      <c r="C49" s="113"/>
      <c r="D49" s="84"/>
      <c r="E49" s="85"/>
      <c r="F49" s="114"/>
      <c r="G49" s="93"/>
      <c r="H49" s="87">
        <f t="shared" si="1"/>
        <v>0</v>
      </c>
      <c r="I49" s="88">
        <f t="shared" si="2"/>
        <v>0</v>
      </c>
      <c r="J49" s="106"/>
      <c r="K49" s="90">
        <f t="shared" si="0"/>
        <v>0</v>
      </c>
      <c r="L49" s="87">
        <f t="shared" si="3"/>
        <v>0</v>
      </c>
      <c r="M49" s="87">
        <f t="shared" si="4"/>
        <v>0</v>
      </c>
      <c r="N49" s="115"/>
      <c r="O49" s="92"/>
      <c r="P49" s="116"/>
      <c r="Q49" s="93"/>
      <c r="R49" s="94">
        <f t="shared" si="9"/>
        <v>0</v>
      </c>
      <c r="S49" s="94">
        <f t="shared" si="5"/>
        <v>0</v>
      </c>
      <c r="T49" s="94">
        <f t="shared" si="6"/>
        <v>0</v>
      </c>
      <c r="U49" s="95">
        <f t="shared" si="7"/>
        <v>0</v>
      </c>
      <c r="V49" s="95">
        <f t="shared" si="8"/>
        <v>0</v>
      </c>
      <c r="W49" s="112"/>
      <c r="X49" s="97"/>
      <c r="Y49" s="4"/>
      <c r="Z49" s="4"/>
      <c r="AA49" s="4"/>
      <c r="AB49" s="4"/>
    </row>
    <row r="50" spans="1:28" ht="15.75">
      <c r="A50" s="118"/>
      <c r="B50" s="119"/>
      <c r="C50" s="119"/>
      <c r="D50" s="120"/>
      <c r="E50" s="121" t="s">
        <v>89</v>
      </c>
      <c r="F50" s="122">
        <f>SUM(F19:F49)</f>
        <v>15</v>
      </c>
      <c r="G50" s="123">
        <f>SUM(G19:G49)</f>
        <v>26214.959999999999</v>
      </c>
      <c r="H50" s="124">
        <f>SUM(H19:H49)</f>
        <v>18996.349999999999</v>
      </c>
      <c r="I50" s="125">
        <f>SUM(I19:I49)</f>
        <v>49306.36</v>
      </c>
      <c r="J50" s="126"/>
      <c r="K50" s="127">
        <f>SUM(K19:K49)</f>
        <v>15</v>
      </c>
      <c r="L50" s="124">
        <f>SUM(L19:L49)</f>
        <v>14531.4</v>
      </c>
      <c r="M50" s="125">
        <f>SUM(M19:M49)</f>
        <v>27331.35</v>
      </c>
      <c r="N50" s="125"/>
      <c r="O50" s="128"/>
      <c r="P50" s="129"/>
      <c r="Q50" s="124">
        <f>SUM(Q19:Q49)</f>
        <v>0</v>
      </c>
      <c r="R50" s="124">
        <f>SUM(R19:R49)</f>
        <v>0</v>
      </c>
      <c r="S50" s="125">
        <f>SUM(S19:S49)</f>
        <v>11683.560000000001</v>
      </c>
      <c r="T50" s="125">
        <f>SUM(T19:T49)</f>
        <v>21975.01</v>
      </c>
      <c r="U50" s="130"/>
      <c r="V50" s="130"/>
      <c r="W50" s="131"/>
      <c r="X50" s="132"/>
    </row>
    <row r="52" spans="1:28" ht="15" customHeight="1">
      <c r="U52" s="134"/>
    </row>
  </sheetData>
  <mergeCells count="89">
    <mergeCell ref="L18:M18"/>
    <mergeCell ref="R18:V18"/>
    <mergeCell ref="G16:I16"/>
    <mergeCell ref="N16:N18"/>
    <mergeCell ref="P16:V16"/>
    <mergeCell ref="B17:B18"/>
    <mergeCell ref="C17:C18"/>
    <mergeCell ref="E17:E18"/>
    <mergeCell ref="F17:F18"/>
    <mergeCell ref="G17:H17"/>
    <mergeCell ref="K17:K18"/>
    <mergeCell ref="P17:P18"/>
    <mergeCell ref="P11:R11"/>
    <mergeCell ref="B12:C16"/>
    <mergeCell ref="E12:F14"/>
    <mergeCell ref="G12:I13"/>
    <mergeCell ref="K12:N14"/>
    <mergeCell ref="P12:V14"/>
    <mergeCell ref="G14:H14"/>
    <mergeCell ref="G15:I15"/>
    <mergeCell ref="K15:L16"/>
    <mergeCell ref="M15:M16"/>
    <mergeCell ref="S9:S11"/>
    <mergeCell ref="T9:T11"/>
    <mergeCell ref="U9:U11"/>
    <mergeCell ref="V9:V11"/>
    <mergeCell ref="W9:W11"/>
    <mergeCell ref="D10:F10"/>
    <mergeCell ref="G10:H10"/>
    <mergeCell ref="M10:N10"/>
    <mergeCell ref="P10:R10"/>
    <mergeCell ref="M11:N11"/>
    <mergeCell ref="D8:F8"/>
    <mergeCell ref="G8:H8"/>
    <mergeCell ref="I8:K8"/>
    <mergeCell ref="M8:N8"/>
    <mergeCell ref="P8:R8"/>
    <mergeCell ref="D9:F9"/>
    <mergeCell ref="G9:H9"/>
    <mergeCell ref="M9:N9"/>
    <mergeCell ref="P9:R9"/>
    <mergeCell ref="U6:V6"/>
    <mergeCell ref="D7:F7"/>
    <mergeCell ref="G7:H7"/>
    <mergeCell ref="I7:K7"/>
    <mergeCell ref="M7:N7"/>
    <mergeCell ref="P7:R7"/>
    <mergeCell ref="S7:T7"/>
    <mergeCell ref="U7:V7"/>
    <mergeCell ref="D6:F6"/>
    <mergeCell ref="G6:H6"/>
    <mergeCell ref="I6:K6"/>
    <mergeCell ref="M6:N6"/>
    <mergeCell ref="P6:R6"/>
    <mergeCell ref="S6:T6"/>
    <mergeCell ref="U4:V4"/>
    <mergeCell ref="D5:F5"/>
    <mergeCell ref="G5:H5"/>
    <mergeCell ref="I5:K5"/>
    <mergeCell ref="M5:N5"/>
    <mergeCell ref="P5:R5"/>
    <mergeCell ref="S5:T5"/>
    <mergeCell ref="U5:V5"/>
    <mergeCell ref="D4:F4"/>
    <mergeCell ref="G4:H4"/>
    <mergeCell ref="I4:K4"/>
    <mergeCell ref="M4:N4"/>
    <mergeCell ref="P4:R4"/>
    <mergeCell ref="S4:T4"/>
    <mergeCell ref="U2:V2"/>
    <mergeCell ref="D3:F3"/>
    <mergeCell ref="G3:H3"/>
    <mergeCell ref="I3:K3"/>
    <mergeCell ref="M3:N3"/>
    <mergeCell ref="P3:R3"/>
    <mergeCell ref="S3:T3"/>
    <mergeCell ref="U3:V3"/>
    <mergeCell ref="D2:F2"/>
    <mergeCell ref="G2:H2"/>
    <mergeCell ref="I2:K2"/>
    <mergeCell ref="M2:N2"/>
    <mergeCell ref="P2:R2"/>
    <mergeCell ref="S2:T2"/>
    <mergeCell ref="B1:C1"/>
    <mergeCell ref="D1:H1"/>
    <mergeCell ref="I1:L1"/>
    <mergeCell ref="M1:O1"/>
    <mergeCell ref="P1:R1"/>
    <mergeCell ref="S1:W1"/>
  </mergeCells>
  <conditionalFormatting sqref="U9:U11">
    <cfRule type="expression" dxfId="3" priority="3" stopIfTrue="1">
      <formula>$U$9&gt;100%</formula>
    </cfRule>
    <cfRule type="expression" dxfId="2" priority="4">
      <formula>$U$9&lt;50%</formula>
    </cfRule>
  </conditionalFormatting>
  <conditionalFormatting sqref="V9:V11">
    <cfRule type="expression" dxfId="1" priority="1">
      <formula>$V$9&lt;50%</formula>
    </cfRule>
    <cfRule type="expression" dxfId="0" priority="2">
      <formula>$V$9&gt;50%</formula>
    </cfRule>
  </conditionalFormatting>
  <dataValidations count="4">
    <dataValidation type="list" showInputMessage="1" showErrorMessage="1" sqref="E19:E49" xr:uid="{44B1F106-EE56-4B6F-A349-15C950C096EE}">
      <formula1>$Z$19:$Z$30</formula1>
    </dataValidation>
    <dataValidation type="list" allowBlank="1" showInputMessage="1" showErrorMessage="1" sqref="J14" xr:uid="{60B889F7-C19F-4704-9150-61585DDE4952}">
      <formula1>$L$9:$L$9</formula1>
    </dataValidation>
    <dataValidation type="list" allowBlank="1" showInputMessage="1" showErrorMessage="1" sqref="I14" xr:uid="{B54BFB42-BC44-4354-A190-CF6317787E5A}">
      <formula1>$Y$14:$Y$15</formula1>
    </dataValidation>
    <dataValidation type="list" allowBlank="1" showInputMessage="1" showErrorMessage="1" sqref="G18 Q15 Q18 L18" xr:uid="{899212AE-4653-4617-B703-B54543520348}">
      <formula1>$Y$12:$Y$13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74B6C-3463-43BC-8992-C7DE64E67F22}">
  <dimension ref="A1:AB52"/>
  <sheetViews>
    <sheetView workbookViewId="0">
      <selection activeCell="B10" sqref="B10:R10"/>
    </sheetView>
  </sheetViews>
  <sheetFormatPr defaultColWidth="9.140625" defaultRowHeight="15"/>
  <cols>
    <col min="1" max="1" width="0.85546875" style="5" customWidth="1"/>
    <col min="2" max="2" width="25.7109375" style="5" customWidth="1"/>
    <col min="3" max="3" width="43.28515625" style="5" customWidth="1"/>
    <col min="4" max="4" width="0.85546875" style="5" customWidth="1"/>
    <col min="5" max="5" width="9.7109375" style="133" customWidth="1"/>
    <col min="6" max="6" width="9.7109375" style="5" customWidth="1"/>
    <col min="7" max="9" width="18.7109375" style="5" customWidth="1"/>
    <col min="10" max="10" width="0.85546875" style="5" customWidth="1"/>
    <col min="11" max="11" width="9.5703125" style="5" customWidth="1"/>
    <col min="12" max="13" width="18.7109375" style="5" customWidth="1"/>
    <col min="14" max="14" width="13.7109375" style="5" customWidth="1"/>
    <col min="15" max="15" width="0.85546875" style="5" customWidth="1"/>
    <col min="16" max="16" width="17.85546875" style="5" customWidth="1"/>
    <col min="17" max="20" width="18.7109375" style="5" customWidth="1"/>
    <col min="21" max="21" width="15" style="5" bestFit="1" customWidth="1"/>
    <col min="22" max="22" width="14.7109375" style="5" bestFit="1" customWidth="1"/>
    <col min="23" max="23" width="13.42578125" style="5" hidden="1" customWidth="1"/>
    <col min="24" max="24" width="0.85546875" style="5" customWidth="1"/>
    <col min="25" max="26" width="9.140625" style="5" hidden="1" customWidth="1"/>
    <col min="27" max="27" width="9.140625" style="5"/>
    <col min="28" max="28" width="10.5703125" style="5" bestFit="1" customWidth="1"/>
    <col min="29" max="16384" width="9.140625" style="5"/>
  </cols>
  <sheetData>
    <row r="1" spans="1:28" ht="21">
      <c r="A1" s="1"/>
      <c r="B1" s="267" t="s">
        <v>0</v>
      </c>
      <c r="C1" s="268"/>
      <c r="D1" s="269" t="s">
        <v>1</v>
      </c>
      <c r="E1" s="270"/>
      <c r="F1" s="270"/>
      <c r="G1" s="270"/>
      <c r="H1" s="271"/>
      <c r="I1" s="268" t="s">
        <v>2</v>
      </c>
      <c r="J1" s="270"/>
      <c r="K1" s="270"/>
      <c r="L1" s="271"/>
      <c r="M1" s="272" t="s">
        <v>3</v>
      </c>
      <c r="N1" s="273"/>
      <c r="O1" s="273"/>
      <c r="P1" s="270" t="str">
        <f>L18</f>
        <v>CAD $</v>
      </c>
      <c r="Q1" s="270"/>
      <c r="R1" s="271"/>
      <c r="S1" s="268" t="s">
        <v>4</v>
      </c>
      <c r="T1" s="270"/>
      <c r="U1" s="270"/>
      <c r="V1" s="270"/>
      <c r="W1" s="271"/>
      <c r="X1" s="2"/>
      <c r="Y1" s="3"/>
      <c r="Z1" s="4"/>
      <c r="AA1" s="4"/>
      <c r="AB1" s="4"/>
    </row>
    <row r="2" spans="1:28" ht="21">
      <c r="A2" s="1"/>
      <c r="B2" s="6" t="s">
        <v>5</v>
      </c>
      <c r="C2" s="7"/>
      <c r="D2" s="256" t="s">
        <v>6</v>
      </c>
      <c r="E2" s="257"/>
      <c r="F2" s="258"/>
      <c r="G2" s="259"/>
      <c r="H2" s="260"/>
      <c r="I2" s="256" t="s">
        <v>7</v>
      </c>
      <c r="J2" s="257"/>
      <c r="K2" s="258"/>
      <c r="L2" s="8"/>
      <c r="M2" s="261" t="s">
        <v>8</v>
      </c>
      <c r="N2" s="262"/>
      <c r="O2" s="9"/>
      <c r="P2" s="263">
        <f>I50</f>
        <v>49306.36</v>
      </c>
      <c r="Q2" s="263"/>
      <c r="R2" s="264"/>
      <c r="S2" s="265" t="s">
        <v>9</v>
      </c>
      <c r="T2" s="266"/>
      <c r="U2" s="254"/>
      <c r="V2" s="255"/>
      <c r="W2" s="10"/>
      <c r="X2" s="11"/>
      <c r="Y2" s="3"/>
      <c r="Z2" s="4"/>
      <c r="AA2" s="4"/>
      <c r="AB2" s="4"/>
    </row>
    <row r="3" spans="1:28" ht="21">
      <c r="A3" s="1"/>
      <c r="B3" s="12" t="s">
        <v>10</v>
      </c>
      <c r="C3" s="13"/>
      <c r="D3" s="225" t="s">
        <v>11</v>
      </c>
      <c r="E3" s="226"/>
      <c r="F3" s="227"/>
      <c r="G3" s="228"/>
      <c r="H3" s="229"/>
      <c r="I3" s="225" t="s">
        <v>12</v>
      </c>
      <c r="J3" s="226"/>
      <c r="K3" s="227"/>
      <c r="L3" s="14"/>
      <c r="M3" s="250" t="s">
        <v>13</v>
      </c>
      <c r="N3" s="251"/>
      <c r="O3" s="9"/>
      <c r="P3" s="252">
        <f>M50</f>
        <v>27331.35</v>
      </c>
      <c r="Q3" s="252"/>
      <c r="R3" s="253"/>
      <c r="S3" s="221" t="s">
        <v>14</v>
      </c>
      <c r="T3" s="222"/>
      <c r="U3" s="236"/>
      <c r="V3" s="237"/>
      <c r="W3" s="15"/>
      <c r="X3" s="1"/>
      <c r="Y3" s="16"/>
      <c r="Z3" s="4"/>
      <c r="AA3" s="4"/>
      <c r="AB3" s="4"/>
    </row>
    <row r="4" spans="1:28" ht="21">
      <c r="A4" s="1"/>
      <c r="B4" s="17" t="s">
        <v>15</v>
      </c>
      <c r="C4" s="13"/>
      <c r="D4" s="225" t="s">
        <v>16</v>
      </c>
      <c r="E4" s="226"/>
      <c r="F4" s="227"/>
      <c r="G4" s="228" t="s">
        <v>158</v>
      </c>
      <c r="H4" s="229"/>
      <c r="I4" s="225" t="s">
        <v>17</v>
      </c>
      <c r="J4" s="226"/>
      <c r="K4" s="227"/>
      <c r="L4" s="14"/>
      <c r="M4" s="250" t="s">
        <v>18</v>
      </c>
      <c r="N4" s="251"/>
      <c r="O4" s="9"/>
      <c r="P4" s="252">
        <f>P2-P3</f>
        <v>21975.010000000002</v>
      </c>
      <c r="Q4" s="252"/>
      <c r="R4" s="253"/>
      <c r="S4" s="221" t="s">
        <v>19</v>
      </c>
      <c r="T4" s="222"/>
      <c r="U4" s="236"/>
      <c r="V4" s="237"/>
      <c r="W4" s="15"/>
      <c r="X4" s="1"/>
      <c r="Y4" s="16"/>
      <c r="Z4" s="4"/>
      <c r="AA4" s="4"/>
      <c r="AB4" s="4"/>
    </row>
    <row r="5" spans="1:28" ht="21.75" thickBot="1">
      <c r="A5" s="1"/>
      <c r="B5" s="17" t="s">
        <v>20</v>
      </c>
      <c r="C5" s="13"/>
      <c r="D5" s="225" t="s">
        <v>21</v>
      </c>
      <c r="E5" s="226"/>
      <c r="F5" s="227"/>
      <c r="G5" s="228" t="s">
        <v>152</v>
      </c>
      <c r="H5" s="229"/>
      <c r="I5" s="225" t="s">
        <v>22</v>
      </c>
      <c r="J5" s="226"/>
      <c r="K5" s="227"/>
      <c r="L5" s="14"/>
      <c r="M5" s="246" t="s">
        <v>23</v>
      </c>
      <c r="N5" s="247"/>
      <c r="O5" s="9"/>
      <c r="P5" s="248">
        <f>IFERROR((P2-P3)/P2,"")</f>
        <v>0.44568307212294728</v>
      </c>
      <c r="Q5" s="248"/>
      <c r="R5" s="249"/>
      <c r="S5" s="221" t="s">
        <v>24</v>
      </c>
      <c r="T5" s="222"/>
      <c r="U5" s="236"/>
      <c r="V5" s="237"/>
      <c r="W5" s="15"/>
      <c r="X5" s="1"/>
      <c r="Y5" s="16"/>
      <c r="Z5" s="4"/>
      <c r="AA5" s="4"/>
      <c r="AB5" s="4"/>
    </row>
    <row r="6" spans="1:28" ht="21">
      <c r="A6" s="1"/>
      <c r="B6" s="17" t="s">
        <v>25</v>
      </c>
      <c r="C6" s="18"/>
      <c r="D6" s="225" t="s">
        <v>26</v>
      </c>
      <c r="E6" s="226"/>
      <c r="F6" s="227"/>
      <c r="G6" s="228"/>
      <c r="H6" s="229"/>
      <c r="I6" s="225" t="s">
        <v>27</v>
      </c>
      <c r="J6" s="226"/>
      <c r="K6" s="227"/>
      <c r="L6" s="14"/>
      <c r="M6" s="242" t="s">
        <v>28</v>
      </c>
      <c r="N6" s="243"/>
      <c r="O6" s="9"/>
      <c r="P6" s="244">
        <f>T50</f>
        <v>21975.01</v>
      </c>
      <c r="Q6" s="244"/>
      <c r="R6" s="245"/>
      <c r="S6" s="221" t="s">
        <v>29</v>
      </c>
      <c r="T6" s="222"/>
      <c r="U6" s="236"/>
      <c r="V6" s="237"/>
      <c r="W6" s="19"/>
      <c r="X6" s="20"/>
      <c r="Y6" s="21"/>
      <c r="Z6" s="4"/>
      <c r="AA6" s="4"/>
      <c r="AB6" s="4"/>
    </row>
    <row r="7" spans="1:28" ht="21">
      <c r="A7" s="1"/>
      <c r="B7" s="17" t="s">
        <v>30</v>
      </c>
      <c r="C7" s="22"/>
      <c r="D7" s="225" t="s">
        <v>31</v>
      </c>
      <c r="E7" s="226"/>
      <c r="F7" s="227"/>
      <c r="G7" s="228"/>
      <c r="H7" s="229"/>
      <c r="I7" s="225" t="s">
        <v>32</v>
      </c>
      <c r="J7" s="226"/>
      <c r="K7" s="227"/>
      <c r="L7" s="14"/>
      <c r="M7" s="230" t="s">
        <v>33</v>
      </c>
      <c r="N7" s="231"/>
      <c r="O7" s="9"/>
      <c r="P7" s="232">
        <f>R50</f>
        <v>0</v>
      </c>
      <c r="Q7" s="232"/>
      <c r="R7" s="233"/>
      <c r="S7" s="238" t="s">
        <v>34</v>
      </c>
      <c r="T7" s="239"/>
      <c r="U7" s="240"/>
      <c r="V7" s="241"/>
      <c r="W7" s="19"/>
      <c r="X7" s="23"/>
      <c r="Y7" s="4"/>
      <c r="Z7" s="4"/>
      <c r="AA7" s="4"/>
      <c r="AB7" s="4"/>
    </row>
    <row r="8" spans="1:28" ht="21">
      <c r="A8" s="1"/>
      <c r="B8" s="24"/>
      <c r="C8" s="25"/>
      <c r="D8" s="225" t="s">
        <v>35</v>
      </c>
      <c r="E8" s="226"/>
      <c r="F8" s="227"/>
      <c r="G8" s="228"/>
      <c r="H8" s="229"/>
      <c r="I8" s="225" t="s">
        <v>36</v>
      </c>
      <c r="J8" s="226"/>
      <c r="K8" s="227"/>
      <c r="L8" s="14"/>
      <c r="M8" s="230" t="s">
        <v>37</v>
      </c>
      <c r="N8" s="231"/>
      <c r="O8" s="9"/>
      <c r="P8" s="232">
        <f>IF(P1=Q15,R15,IF(Q15="CAD $",R15*E16,IF(Q15="USD $",R15*F16,0)))</f>
        <v>0</v>
      </c>
      <c r="Q8" s="232"/>
      <c r="R8" s="233"/>
      <c r="S8" s="26" t="s">
        <v>38</v>
      </c>
      <c r="T8" s="27" t="s">
        <v>39</v>
      </c>
      <c r="U8" s="27" t="s">
        <v>40</v>
      </c>
      <c r="V8" s="28" t="s">
        <v>41</v>
      </c>
      <c r="W8" s="29"/>
      <c r="X8" s="30"/>
      <c r="Y8" s="4"/>
      <c r="Z8" s="4"/>
      <c r="AA8" s="4"/>
      <c r="AB8" s="4"/>
    </row>
    <row r="9" spans="1:28" ht="21">
      <c r="A9" s="1"/>
      <c r="B9" s="25"/>
      <c r="C9" s="25"/>
      <c r="D9" s="225" t="s">
        <v>42</v>
      </c>
      <c r="E9" s="226"/>
      <c r="F9" s="227"/>
      <c r="G9" s="228"/>
      <c r="H9" s="229"/>
      <c r="I9" s="31"/>
      <c r="J9" s="32"/>
      <c r="K9" s="32"/>
      <c r="L9" s="33"/>
      <c r="M9" s="230" t="s">
        <v>43</v>
      </c>
      <c r="N9" s="231"/>
      <c r="O9" s="9"/>
      <c r="P9" s="234">
        <f>V15</f>
        <v>0</v>
      </c>
      <c r="Q9" s="234"/>
      <c r="R9" s="235"/>
      <c r="S9" s="215">
        <f>P7+P8+P9</f>
        <v>0</v>
      </c>
      <c r="T9" s="215">
        <f>P3-S9</f>
        <v>27331.35</v>
      </c>
      <c r="U9" s="217">
        <f>IFERROR(((P3-S9)/S9),0)</f>
        <v>0</v>
      </c>
      <c r="V9" s="217">
        <f>IFERROR(T9/P3,0)</f>
        <v>1</v>
      </c>
      <c r="W9" s="219"/>
      <c r="X9" s="30"/>
      <c r="Y9" s="4"/>
      <c r="Z9" s="4"/>
      <c r="AA9" s="4"/>
      <c r="AB9" s="4"/>
    </row>
    <row r="10" spans="1:28" ht="21">
      <c r="A10" s="1"/>
      <c r="B10" s="274"/>
      <c r="C10" s="274"/>
      <c r="D10" s="275" t="s">
        <v>156</v>
      </c>
      <c r="E10" s="276"/>
      <c r="F10" s="277"/>
      <c r="G10" s="278" t="s">
        <v>157</v>
      </c>
      <c r="H10" s="277"/>
      <c r="I10" s="279"/>
      <c r="J10" s="280"/>
      <c r="K10" s="280"/>
      <c r="L10" s="281"/>
      <c r="M10" s="282"/>
      <c r="N10" s="277"/>
      <c r="O10" s="283"/>
      <c r="P10" s="284"/>
      <c r="Q10" s="276"/>
      <c r="R10" s="277"/>
      <c r="S10" s="286"/>
      <c r="T10" s="286"/>
      <c r="U10" s="287"/>
      <c r="V10" s="287"/>
      <c r="W10" s="219"/>
      <c r="X10" s="30"/>
      <c r="Y10" s="4"/>
      <c r="Z10" s="4"/>
      <c r="AA10" s="4"/>
      <c r="AB10" s="4"/>
    </row>
    <row r="11" spans="1:28" ht="21.75" thickBot="1">
      <c r="A11" s="1"/>
      <c r="B11" s="25"/>
      <c r="C11" s="25"/>
      <c r="D11" s="34"/>
      <c r="E11" s="34"/>
      <c r="F11" s="34"/>
      <c r="G11" s="31"/>
      <c r="H11" s="31"/>
      <c r="I11" s="31"/>
      <c r="J11" s="32"/>
      <c r="K11" s="32"/>
      <c r="L11" s="33"/>
      <c r="M11" s="221" t="s">
        <v>44</v>
      </c>
      <c r="N11" s="222"/>
      <c r="O11" s="9"/>
      <c r="P11" s="223">
        <f>F50</f>
        <v>15</v>
      </c>
      <c r="Q11" s="223"/>
      <c r="R11" s="224"/>
      <c r="S11" s="216"/>
      <c r="T11" s="216"/>
      <c r="U11" s="218"/>
      <c r="V11" s="218"/>
      <c r="W11" s="220"/>
      <c r="X11" s="30"/>
      <c r="Y11" s="4"/>
      <c r="Z11" s="4"/>
      <c r="AA11" s="4"/>
      <c r="AB11" s="4"/>
    </row>
    <row r="12" spans="1:28" ht="23.25">
      <c r="A12" s="1"/>
      <c r="B12" s="173"/>
      <c r="C12" s="174"/>
      <c r="D12" s="35"/>
      <c r="E12" s="177" t="s">
        <v>45</v>
      </c>
      <c r="F12" s="178"/>
      <c r="G12" s="183" t="s">
        <v>8</v>
      </c>
      <c r="H12" s="184"/>
      <c r="I12" s="185"/>
      <c r="J12" s="36"/>
      <c r="K12" s="189" t="s">
        <v>46</v>
      </c>
      <c r="L12" s="190"/>
      <c r="M12" s="190"/>
      <c r="N12" s="191"/>
      <c r="O12" s="9"/>
      <c r="P12" s="198" t="s">
        <v>47</v>
      </c>
      <c r="Q12" s="184"/>
      <c r="R12" s="184"/>
      <c r="S12" s="184"/>
      <c r="T12" s="184"/>
      <c r="U12" s="184"/>
      <c r="V12" s="199"/>
      <c r="W12" s="37"/>
      <c r="X12" s="38"/>
      <c r="Y12" s="4" t="s">
        <v>48</v>
      </c>
      <c r="Z12" s="4"/>
      <c r="AA12" s="4"/>
      <c r="AB12" s="4"/>
    </row>
    <row r="13" spans="1:28" ht="23.25">
      <c r="A13" s="1"/>
      <c r="B13" s="175"/>
      <c r="C13" s="176"/>
      <c r="D13" s="39"/>
      <c r="E13" s="179"/>
      <c r="F13" s="180"/>
      <c r="G13" s="186"/>
      <c r="H13" s="187"/>
      <c r="I13" s="188"/>
      <c r="J13" s="40"/>
      <c r="K13" s="192"/>
      <c r="L13" s="193"/>
      <c r="M13" s="193"/>
      <c r="N13" s="194"/>
      <c r="O13" s="41"/>
      <c r="P13" s="200"/>
      <c r="Q13" s="201"/>
      <c r="R13" s="201"/>
      <c r="S13" s="201"/>
      <c r="T13" s="201"/>
      <c r="U13" s="201"/>
      <c r="V13" s="202"/>
      <c r="W13" s="42"/>
      <c r="X13" s="38"/>
      <c r="Y13" s="4" t="s">
        <v>49</v>
      </c>
      <c r="Z13" s="4"/>
      <c r="AA13" s="4"/>
      <c r="AB13" s="4"/>
    </row>
    <row r="14" spans="1:28" ht="23.25">
      <c r="A14" s="1"/>
      <c r="B14" s="175"/>
      <c r="C14" s="176"/>
      <c r="D14" s="39"/>
      <c r="E14" s="181"/>
      <c r="F14" s="182"/>
      <c r="G14" s="203" t="s">
        <v>50</v>
      </c>
      <c r="H14" s="204"/>
      <c r="I14" s="43" t="s">
        <v>51</v>
      </c>
      <c r="J14" s="44"/>
      <c r="K14" s="195"/>
      <c r="L14" s="196"/>
      <c r="M14" s="196"/>
      <c r="N14" s="197"/>
      <c r="O14" s="41"/>
      <c r="P14" s="200"/>
      <c r="Q14" s="201"/>
      <c r="R14" s="201"/>
      <c r="S14" s="201"/>
      <c r="T14" s="201"/>
      <c r="U14" s="201"/>
      <c r="V14" s="202"/>
      <c r="W14" s="45"/>
      <c r="X14" s="38"/>
      <c r="Y14" s="4" t="s">
        <v>51</v>
      </c>
      <c r="Z14" s="4"/>
      <c r="AA14" s="4"/>
      <c r="AB14" s="4"/>
    </row>
    <row r="15" spans="1:28" ht="25.5">
      <c r="A15" s="1"/>
      <c r="B15" s="175"/>
      <c r="C15" s="176"/>
      <c r="D15" s="39"/>
      <c r="E15" s="46" t="s">
        <v>52</v>
      </c>
      <c r="F15" s="47" t="s">
        <v>53</v>
      </c>
      <c r="G15" s="205" t="s">
        <v>54</v>
      </c>
      <c r="H15" s="206"/>
      <c r="I15" s="207"/>
      <c r="J15" s="48"/>
      <c r="K15" s="208" t="s">
        <v>55</v>
      </c>
      <c r="L15" s="209"/>
      <c r="M15" s="210">
        <v>0.5</v>
      </c>
      <c r="N15" s="49"/>
      <c r="O15" s="50"/>
      <c r="P15" s="51" t="s">
        <v>56</v>
      </c>
      <c r="Q15" s="52" t="s">
        <v>49</v>
      </c>
      <c r="R15" s="53"/>
      <c r="S15" s="51" t="s">
        <v>57</v>
      </c>
      <c r="T15" s="54">
        <v>2.5000000000000001E-2</v>
      </c>
      <c r="U15" s="51" t="s">
        <v>58</v>
      </c>
      <c r="V15" s="55">
        <f>ROUND(R50*T15,2)</f>
        <v>0</v>
      </c>
      <c r="W15" s="56"/>
      <c r="X15" s="38"/>
      <c r="Y15" s="4" t="s">
        <v>59</v>
      </c>
      <c r="Z15" s="4"/>
      <c r="AA15" s="4"/>
      <c r="AB15" s="4"/>
    </row>
    <row r="16" spans="1:28" ht="18.75">
      <c r="A16" s="1"/>
      <c r="B16" s="175"/>
      <c r="C16" s="176"/>
      <c r="D16" s="39"/>
      <c r="E16" s="57">
        <f>1/F16</f>
        <v>0.7246376811594204</v>
      </c>
      <c r="F16" s="58">
        <v>1.38</v>
      </c>
      <c r="G16" s="212"/>
      <c r="H16" s="213"/>
      <c r="I16" s="214"/>
      <c r="J16" s="59"/>
      <c r="K16" s="181"/>
      <c r="L16" s="182"/>
      <c r="M16" s="211"/>
      <c r="N16" s="153" t="s">
        <v>60</v>
      </c>
      <c r="O16" s="50"/>
      <c r="P16" s="155" t="s">
        <v>61</v>
      </c>
      <c r="Q16" s="156"/>
      <c r="R16" s="156"/>
      <c r="S16" s="156"/>
      <c r="T16" s="156"/>
      <c r="U16" s="156"/>
      <c r="V16" s="157"/>
      <c r="W16" s="60"/>
      <c r="X16" s="61"/>
      <c r="Y16" s="4"/>
      <c r="Z16" s="4"/>
      <c r="AA16" s="4"/>
      <c r="AB16" s="4"/>
    </row>
    <row r="17" spans="1:28">
      <c r="A17" s="1"/>
      <c r="B17" s="158" t="s">
        <v>62</v>
      </c>
      <c r="C17" s="160" t="s">
        <v>63</v>
      </c>
      <c r="D17" s="62"/>
      <c r="E17" s="162" t="s">
        <v>64</v>
      </c>
      <c r="F17" s="164" t="s">
        <v>65</v>
      </c>
      <c r="G17" s="161" t="s">
        <v>66</v>
      </c>
      <c r="H17" s="166"/>
      <c r="I17" s="63" t="s">
        <v>67</v>
      </c>
      <c r="J17" s="64"/>
      <c r="K17" s="167" t="s">
        <v>65</v>
      </c>
      <c r="L17" s="65" t="s">
        <v>68</v>
      </c>
      <c r="M17" s="66" t="s">
        <v>69</v>
      </c>
      <c r="N17" s="153"/>
      <c r="O17" s="67"/>
      <c r="P17" s="169" t="s">
        <v>70</v>
      </c>
      <c r="Q17" s="68" t="s">
        <v>71</v>
      </c>
      <c r="R17" s="68" t="s">
        <v>72</v>
      </c>
      <c r="S17" s="69" t="s">
        <v>73</v>
      </c>
      <c r="T17" s="69" t="s">
        <v>74</v>
      </c>
      <c r="U17" s="66" t="s">
        <v>75</v>
      </c>
      <c r="V17" s="66" t="s">
        <v>76</v>
      </c>
      <c r="W17" s="70"/>
      <c r="X17" s="71"/>
      <c r="Y17" s="4"/>
      <c r="Z17" s="4"/>
      <c r="AA17" s="4"/>
      <c r="AB17" s="4"/>
    </row>
    <row r="18" spans="1:28" s="81" customFormat="1" ht="15" customHeight="1">
      <c r="A18" s="72"/>
      <c r="B18" s="159"/>
      <c r="C18" s="161"/>
      <c r="D18" s="73"/>
      <c r="E18" s="163"/>
      <c r="F18" s="165"/>
      <c r="G18" s="52" t="s">
        <v>48</v>
      </c>
      <c r="H18" s="74" t="str">
        <f>IF(G18="USD $", "CAD $", "USD $")</f>
        <v>USD $</v>
      </c>
      <c r="I18" s="75" t="str">
        <f>L18</f>
        <v>CAD $</v>
      </c>
      <c r="J18" s="76"/>
      <c r="K18" s="168"/>
      <c r="L18" s="171" t="s">
        <v>48</v>
      </c>
      <c r="M18" s="172"/>
      <c r="N18" s="154"/>
      <c r="O18" s="77"/>
      <c r="P18" s="170"/>
      <c r="Q18" s="52" t="s">
        <v>48</v>
      </c>
      <c r="R18" s="150" t="str">
        <f>L18</f>
        <v>CAD $</v>
      </c>
      <c r="S18" s="151"/>
      <c r="T18" s="151"/>
      <c r="U18" s="151"/>
      <c r="V18" s="152"/>
      <c r="W18" s="78"/>
      <c r="X18" s="79"/>
      <c r="Y18" s="80"/>
      <c r="Z18" s="80"/>
      <c r="AA18" s="80"/>
      <c r="AB18" s="80"/>
    </row>
    <row r="19" spans="1:28">
      <c r="A19" s="1"/>
      <c r="B19" s="82" t="s">
        <v>143</v>
      </c>
      <c r="C19" s="83" t="s">
        <v>146</v>
      </c>
      <c r="D19" s="84"/>
      <c r="E19" s="85"/>
      <c r="F19" s="86">
        <v>1</v>
      </c>
      <c r="G19" s="135">
        <v>6535.9</v>
      </c>
      <c r="H19" s="87">
        <f>ROUND(IF($G$18="USD $", G19*$F$16,G19*$E$16),2)</f>
        <v>4736.16</v>
      </c>
      <c r="I19" s="88">
        <f>ROUND(IF($I$18=$H$18,F19*H19,F19*G19),2)</f>
        <v>6535.9</v>
      </c>
      <c r="J19" s="89"/>
      <c r="K19" s="90">
        <f t="shared" ref="K19:K49" si="0">F19</f>
        <v>1</v>
      </c>
      <c r="L19" s="87">
        <f>ROUND(IF($L$18=$G$18,G19*($M$15-N19),H19*($M$15-N19)),2)</f>
        <v>3622.96</v>
      </c>
      <c r="M19" s="87">
        <f>ROUND((K19*L19),2)</f>
        <v>3622.96</v>
      </c>
      <c r="N19" s="91">
        <v>-5.4316900000000001E-2</v>
      </c>
      <c r="O19" s="92"/>
      <c r="P19" s="82"/>
      <c r="Q19" s="93"/>
      <c r="R19" s="94">
        <f>ROUND(IF($R$18=$Q$18,Q19,IF($R$18="USD $",Q19*$E$16,Q19*$F$16))*F19,2)</f>
        <v>0</v>
      </c>
      <c r="S19" s="94">
        <f>IFERROR(ROUND(T19/F19,2),0)</f>
        <v>2912.94</v>
      </c>
      <c r="T19" s="94">
        <f>ROUND(I19-M19,2)</f>
        <v>2912.94</v>
      </c>
      <c r="U19" s="95">
        <f>IFERROR(((L19-(R19/K19))/(R19/K19)),0)</f>
        <v>0</v>
      </c>
      <c r="V19" s="95">
        <f>IFERROR(((L19-(R19/K19))/L19),0)</f>
        <v>1</v>
      </c>
      <c r="W19" s="96"/>
      <c r="X19" s="97"/>
      <c r="Y19" s="4"/>
      <c r="Z19" s="4">
        <v>250</v>
      </c>
      <c r="AA19" s="98"/>
      <c r="AB19" s="99"/>
    </row>
    <row r="20" spans="1:28">
      <c r="A20" s="1"/>
      <c r="B20" s="100" t="s">
        <v>144</v>
      </c>
      <c r="C20" s="13" t="s">
        <v>147</v>
      </c>
      <c r="D20" s="84"/>
      <c r="E20" s="101"/>
      <c r="F20" s="102">
        <v>1</v>
      </c>
      <c r="G20" s="136">
        <v>12396.53</v>
      </c>
      <c r="H20" s="104">
        <f t="shared" ref="H20:H49" si="1">ROUND(IF($G$18="USD $", G20*$F$16,G20*$E$16),2)</f>
        <v>8982.99</v>
      </c>
      <c r="I20" s="105">
        <f t="shared" ref="I20:I49" si="2">ROUND(IF($I$18=$H$18,F20*H20,F20*G20),2)</f>
        <v>12396.53</v>
      </c>
      <c r="J20" s="106"/>
      <c r="K20" s="107">
        <f t="shared" si="0"/>
        <v>1</v>
      </c>
      <c r="L20" s="104">
        <f t="shared" ref="L20:L49" si="3">ROUND(IF($L$18=$G$18,G20*($M$15-N20),H20*($M$15-N20)),2)</f>
        <v>6871.61</v>
      </c>
      <c r="M20" s="104">
        <f t="shared" ref="M20:M49" si="4">ROUND((K20*L20),2)</f>
        <v>6871.61</v>
      </c>
      <c r="N20" s="108">
        <v>-5.4316900000000001E-2</v>
      </c>
      <c r="O20" s="92"/>
      <c r="P20" s="100"/>
      <c r="Q20" s="103"/>
      <c r="R20" s="109">
        <f>ROUND(IF($R$18=$Q$18,Q20,IF($R$18="USD $",Q20*$E$16,Q20*$F$16))*F20,2)</f>
        <v>0</v>
      </c>
      <c r="S20" s="110">
        <f t="shared" ref="S20:S49" si="5">IFERROR(ROUND(T20/F20,2),0)</f>
        <v>5524.92</v>
      </c>
      <c r="T20" s="110">
        <f t="shared" ref="T20:T49" si="6">ROUND(I20-M20,2)</f>
        <v>5524.92</v>
      </c>
      <c r="U20" s="111">
        <f t="shared" ref="U20:U49" si="7">IFERROR(((L20-(R20/K20))/(R20/K20)),0)</f>
        <v>0</v>
      </c>
      <c r="V20" s="111">
        <f t="shared" ref="V20:V49" si="8">IFERROR(((L20-(R20/K20))/L20),0)</f>
        <v>1</v>
      </c>
      <c r="W20" s="112"/>
      <c r="X20" s="97"/>
      <c r="Y20" s="4" t="s">
        <v>77</v>
      </c>
      <c r="Z20" s="4">
        <v>500</v>
      </c>
      <c r="AA20" s="4"/>
      <c r="AB20" s="4"/>
    </row>
    <row r="21" spans="1:28">
      <c r="A21" s="1"/>
      <c r="B21" s="82" t="s">
        <v>151</v>
      </c>
      <c r="C21" s="113" t="s">
        <v>148</v>
      </c>
      <c r="D21" s="84"/>
      <c r="E21" s="85"/>
      <c r="F21" s="114">
        <v>6</v>
      </c>
      <c r="G21" s="137">
        <v>2162.02</v>
      </c>
      <c r="H21" s="87">
        <f t="shared" si="1"/>
        <v>1566.68</v>
      </c>
      <c r="I21" s="88">
        <f t="shared" si="2"/>
        <v>12972.12</v>
      </c>
      <c r="J21" s="106"/>
      <c r="K21" s="90">
        <f t="shared" si="0"/>
        <v>6</v>
      </c>
      <c r="L21" s="87">
        <f t="shared" si="3"/>
        <v>1198.44</v>
      </c>
      <c r="M21" s="87">
        <f t="shared" si="4"/>
        <v>7190.64</v>
      </c>
      <c r="N21" s="115">
        <v>-5.4316900000000001E-2</v>
      </c>
      <c r="O21" s="92"/>
      <c r="P21" s="116"/>
      <c r="Q21" s="93"/>
      <c r="R21" s="94">
        <f t="shared" ref="R21:R49" si="9">ROUND(IF($R$18=$Q$18,Q21,IF($R$18="USD $",Q21*$E$16,Q21*$F$16))*F21,2)</f>
        <v>0</v>
      </c>
      <c r="S21" s="94">
        <f t="shared" si="5"/>
        <v>963.58</v>
      </c>
      <c r="T21" s="94">
        <f t="shared" si="6"/>
        <v>5781.48</v>
      </c>
      <c r="U21" s="95">
        <f t="shared" si="7"/>
        <v>0</v>
      </c>
      <c r="V21" s="95">
        <f t="shared" si="8"/>
        <v>1</v>
      </c>
      <c r="W21" s="96"/>
      <c r="X21" s="97"/>
      <c r="Y21" s="4" t="s">
        <v>78</v>
      </c>
      <c r="Z21" s="4">
        <v>750</v>
      </c>
      <c r="AA21" s="4"/>
      <c r="AB21" s="4"/>
    </row>
    <row r="22" spans="1:28">
      <c r="A22" s="1"/>
      <c r="B22" s="100" t="s">
        <v>106</v>
      </c>
      <c r="C22" s="13" t="s">
        <v>149</v>
      </c>
      <c r="D22" s="84"/>
      <c r="E22" s="101"/>
      <c r="F22" s="102">
        <v>6</v>
      </c>
      <c r="G22" s="136">
        <v>2456.2600000000002</v>
      </c>
      <c r="H22" s="104">
        <f t="shared" si="1"/>
        <v>1779.9</v>
      </c>
      <c r="I22" s="105">
        <f t="shared" si="2"/>
        <v>14737.56</v>
      </c>
      <c r="J22" s="106"/>
      <c r="K22" s="107">
        <f t="shared" si="0"/>
        <v>6</v>
      </c>
      <c r="L22" s="104">
        <f t="shared" si="3"/>
        <v>1361.55</v>
      </c>
      <c r="M22" s="104">
        <f t="shared" si="4"/>
        <v>8169.3</v>
      </c>
      <c r="N22" s="108">
        <v>-5.4316900000000001E-2</v>
      </c>
      <c r="O22" s="92"/>
      <c r="P22" s="100"/>
      <c r="Q22" s="103"/>
      <c r="R22" s="109">
        <f t="shared" si="9"/>
        <v>0</v>
      </c>
      <c r="S22" s="110">
        <f t="shared" si="5"/>
        <v>1094.71</v>
      </c>
      <c r="T22" s="110">
        <f t="shared" si="6"/>
        <v>6568.26</v>
      </c>
      <c r="U22" s="111">
        <f t="shared" si="7"/>
        <v>0</v>
      </c>
      <c r="V22" s="111">
        <f t="shared" si="8"/>
        <v>1</v>
      </c>
      <c r="W22" s="112"/>
      <c r="X22" s="97"/>
      <c r="Y22" s="4" t="s">
        <v>79</v>
      </c>
      <c r="Z22" s="4">
        <v>1000</v>
      </c>
      <c r="AA22" s="4"/>
      <c r="AB22" s="4"/>
    </row>
    <row r="23" spans="1:28">
      <c r="A23" s="1"/>
      <c r="B23" s="82" t="s">
        <v>145</v>
      </c>
      <c r="C23" s="113" t="s">
        <v>150</v>
      </c>
      <c r="D23" s="84"/>
      <c r="E23" s="85"/>
      <c r="F23" s="114">
        <v>1</v>
      </c>
      <c r="G23" s="137">
        <v>2664.25</v>
      </c>
      <c r="H23" s="87">
        <f t="shared" si="1"/>
        <v>1930.62</v>
      </c>
      <c r="I23" s="88">
        <f t="shared" si="2"/>
        <v>2664.25</v>
      </c>
      <c r="J23" s="106"/>
      <c r="K23" s="90">
        <f t="shared" si="0"/>
        <v>1</v>
      </c>
      <c r="L23" s="87">
        <f t="shared" si="3"/>
        <v>1476.84</v>
      </c>
      <c r="M23" s="87">
        <f t="shared" si="4"/>
        <v>1476.84</v>
      </c>
      <c r="N23" s="115">
        <v>-5.4316900000000001E-2</v>
      </c>
      <c r="O23" s="92"/>
      <c r="P23" s="116"/>
      <c r="Q23" s="93"/>
      <c r="R23" s="94">
        <f t="shared" si="9"/>
        <v>0</v>
      </c>
      <c r="S23" s="94">
        <f t="shared" si="5"/>
        <v>1187.4100000000001</v>
      </c>
      <c r="T23" s="94">
        <f t="shared" si="6"/>
        <v>1187.4100000000001</v>
      </c>
      <c r="U23" s="95">
        <f t="shared" si="7"/>
        <v>0</v>
      </c>
      <c r="V23" s="95">
        <f t="shared" si="8"/>
        <v>1</v>
      </c>
      <c r="W23" s="96"/>
      <c r="X23" s="97"/>
      <c r="Y23" s="4" t="s">
        <v>80</v>
      </c>
      <c r="Z23" s="4">
        <v>1200</v>
      </c>
      <c r="AA23" s="4"/>
      <c r="AB23" s="4"/>
    </row>
    <row r="24" spans="1:28">
      <c r="A24" s="1"/>
      <c r="B24" s="100"/>
      <c r="C24" s="13"/>
      <c r="D24" s="84"/>
      <c r="E24" s="101"/>
      <c r="F24" s="102"/>
      <c r="G24" s="136"/>
      <c r="H24" s="104">
        <f t="shared" si="1"/>
        <v>0</v>
      </c>
      <c r="I24" s="105">
        <f t="shared" si="2"/>
        <v>0</v>
      </c>
      <c r="J24" s="106"/>
      <c r="K24" s="107">
        <f t="shared" si="0"/>
        <v>0</v>
      </c>
      <c r="L24" s="104">
        <f t="shared" si="3"/>
        <v>0</v>
      </c>
      <c r="M24" s="104">
        <f t="shared" si="4"/>
        <v>0</v>
      </c>
      <c r="N24" s="108"/>
      <c r="O24" s="92"/>
      <c r="P24" s="100"/>
      <c r="Q24" s="103"/>
      <c r="R24" s="109">
        <f t="shared" si="9"/>
        <v>0</v>
      </c>
      <c r="S24" s="110">
        <f t="shared" si="5"/>
        <v>0</v>
      </c>
      <c r="T24" s="110">
        <f t="shared" si="6"/>
        <v>0</v>
      </c>
      <c r="U24" s="111">
        <f t="shared" si="7"/>
        <v>0</v>
      </c>
      <c r="V24" s="111">
        <f t="shared" si="8"/>
        <v>0</v>
      </c>
      <c r="W24" s="112"/>
      <c r="X24" s="97"/>
      <c r="Y24" s="4" t="s">
        <v>81</v>
      </c>
      <c r="Z24" s="4">
        <v>2000</v>
      </c>
      <c r="AA24" s="4"/>
      <c r="AB24" s="4"/>
    </row>
    <row r="25" spans="1:28">
      <c r="A25" s="1"/>
      <c r="B25" s="82"/>
      <c r="C25" s="113"/>
      <c r="D25" s="84"/>
      <c r="E25" s="85"/>
      <c r="F25" s="114"/>
      <c r="G25" s="137"/>
      <c r="H25" s="87">
        <f t="shared" si="1"/>
        <v>0</v>
      </c>
      <c r="I25" s="88">
        <f t="shared" si="2"/>
        <v>0</v>
      </c>
      <c r="J25" s="106"/>
      <c r="K25" s="90">
        <f t="shared" si="0"/>
        <v>0</v>
      </c>
      <c r="L25" s="87">
        <f t="shared" si="3"/>
        <v>0</v>
      </c>
      <c r="M25" s="87">
        <f t="shared" si="4"/>
        <v>0</v>
      </c>
      <c r="N25" s="115"/>
      <c r="O25" s="92"/>
      <c r="P25" s="116"/>
      <c r="Q25" s="93"/>
      <c r="R25" s="94">
        <f t="shared" si="9"/>
        <v>0</v>
      </c>
      <c r="S25" s="94">
        <f t="shared" si="5"/>
        <v>0</v>
      </c>
      <c r="T25" s="94">
        <f t="shared" si="6"/>
        <v>0</v>
      </c>
      <c r="U25" s="95">
        <f t="shared" si="7"/>
        <v>0</v>
      </c>
      <c r="V25" s="95">
        <f t="shared" si="8"/>
        <v>0</v>
      </c>
      <c r="W25" s="96"/>
      <c r="X25" s="97"/>
      <c r="Y25" s="4" t="s">
        <v>82</v>
      </c>
      <c r="Z25" s="4">
        <v>4000</v>
      </c>
      <c r="AA25" s="4"/>
      <c r="AB25" s="4"/>
    </row>
    <row r="26" spans="1:28">
      <c r="A26" s="1"/>
      <c r="B26" s="100"/>
      <c r="C26" s="13"/>
      <c r="D26" s="84"/>
      <c r="E26" s="101"/>
      <c r="F26" s="102"/>
      <c r="G26" s="136"/>
      <c r="H26" s="104">
        <f t="shared" si="1"/>
        <v>0</v>
      </c>
      <c r="I26" s="105">
        <f t="shared" si="2"/>
        <v>0</v>
      </c>
      <c r="J26" s="106"/>
      <c r="K26" s="107">
        <f t="shared" si="0"/>
        <v>0</v>
      </c>
      <c r="L26" s="104">
        <f t="shared" si="3"/>
        <v>0</v>
      </c>
      <c r="M26" s="104">
        <f t="shared" si="4"/>
        <v>0</v>
      </c>
      <c r="N26" s="108"/>
      <c r="O26" s="92"/>
      <c r="P26" s="100"/>
      <c r="Q26" s="103"/>
      <c r="R26" s="109">
        <f t="shared" si="9"/>
        <v>0</v>
      </c>
      <c r="S26" s="110">
        <f t="shared" si="5"/>
        <v>0</v>
      </c>
      <c r="T26" s="110">
        <f t="shared" si="6"/>
        <v>0</v>
      </c>
      <c r="U26" s="111">
        <f t="shared" si="7"/>
        <v>0</v>
      </c>
      <c r="V26" s="111">
        <f t="shared" si="8"/>
        <v>0</v>
      </c>
      <c r="W26" s="112"/>
      <c r="X26" s="97"/>
      <c r="Y26" s="4" t="s">
        <v>83</v>
      </c>
      <c r="Z26" s="4">
        <v>6000</v>
      </c>
      <c r="AA26" s="4"/>
      <c r="AB26" s="4"/>
    </row>
    <row r="27" spans="1:28">
      <c r="A27" s="1"/>
      <c r="B27" s="82"/>
      <c r="C27" s="113"/>
      <c r="D27" s="84"/>
      <c r="E27" s="85"/>
      <c r="F27" s="114"/>
      <c r="G27" s="137"/>
      <c r="H27" s="87">
        <f t="shared" si="1"/>
        <v>0</v>
      </c>
      <c r="I27" s="88">
        <f t="shared" si="2"/>
        <v>0</v>
      </c>
      <c r="J27" s="106"/>
      <c r="K27" s="90">
        <f t="shared" si="0"/>
        <v>0</v>
      </c>
      <c r="L27" s="87">
        <f t="shared" si="3"/>
        <v>0</v>
      </c>
      <c r="M27" s="87">
        <f t="shared" si="4"/>
        <v>0</v>
      </c>
      <c r="N27" s="115"/>
      <c r="O27" s="92"/>
      <c r="P27" s="116"/>
      <c r="Q27" s="93"/>
      <c r="R27" s="94">
        <f t="shared" si="9"/>
        <v>0</v>
      </c>
      <c r="S27" s="94">
        <f t="shared" si="5"/>
        <v>0</v>
      </c>
      <c r="T27" s="94">
        <f t="shared" si="6"/>
        <v>0</v>
      </c>
      <c r="U27" s="95">
        <f t="shared" si="7"/>
        <v>0</v>
      </c>
      <c r="V27" s="95">
        <f t="shared" si="8"/>
        <v>0</v>
      </c>
      <c r="W27" s="96"/>
      <c r="X27" s="97"/>
      <c r="Y27" s="4" t="s">
        <v>84</v>
      </c>
      <c r="Z27" s="4">
        <v>8000</v>
      </c>
      <c r="AA27" s="4"/>
      <c r="AB27" s="4"/>
    </row>
    <row r="28" spans="1:28">
      <c r="A28" s="1"/>
      <c r="B28" s="100"/>
      <c r="C28" s="13"/>
      <c r="D28" s="84"/>
      <c r="E28" s="101"/>
      <c r="F28" s="102"/>
      <c r="G28" s="103"/>
      <c r="H28" s="104">
        <f t="shared" si="1"/>
        <v>0</v>
      </c>
      <c r="I28" s="105">
        <f t="shared" si="2"/>
        <v>0</v>
      </c>
      <c r="J28" s="106"/>
      <c r="K28" s="107">
        <f t="shared" si="0"/>
        <v>0</v>
      </c>
      <c r="L28" s="104">
        <f t="shared" si="3"/>
        <v>0</v>
      </c>
      <c r="M28" s="104">
        <f t="shared" si="4"/>
        <v>0</v>
      </c>
      <c r="N28" s="108"/>
      <c r="O28" s="92"/>
      <c r="P28" s="100"/>
      <c r="Q28" s="103"/>
      <c r="R28" s="109">
        <f t="shared" si="9"/>
        <v>0</v>
      </c>
      <c r="S28" s="110">
        <f t="shared" si="5"/>
        <v>0</v>
      </c>
      <c r="T28" s="110">
        <f t="shared" si="6"/>
        <v>0</v>
      </c>
      <c r="U28" s="111">
        <f t="shared" si="7"/>
        <v>0</v>
      </c>
      <c r="V28" s="111">
        <f t="shared" si="8"/>
        <v>0</v>
      </c>
      <c r="W28" s="112"/>
      <c r="X28" s="97"/>
      <c r="Y28" s="4" t="s">
        <v>85</v>
      </c>
      <c r="Z28" s="117">
        <v>10000</v>
      </c>
      <c r="AA28" s="4"/>
      <c r="AB28" s="4"/>
    </row>
    <row r="29" spans="1:28">
      <c r="A29" s="1"/>
      <c r="B29" s="82"/>
      <c r="C29" s="113"/>
      <c r="D29" s="84"/>
      <c r="E29" s="85"/>
      <c r="F29" s="114"/>
      <c r="G29" s="93"/>
      <c r="H29" s="87">
        <f t="shared" si="1"/>
        <v>0</v>
      </c>
      <c r="I29" s="88">
        <f t="shared" si="2"/>
        <v>0</v>
      </c>
      <c r="J29" s="106"/>
      <c r="K29" s="90">
        <f t="shared" si="0"/>
        <v>0</v>
      </c>
      <c r="L29" s="87">
        <f t="shared" si="3"/>
        <v>0</v>
      </c>
      <c r="M29" s="87">
        <f t="shared" si="4"/>
        <v>0</v>
      </c>
      <c r="N29" s="115"/>
      <c r="O29" s="92"/>
      <c r="P29" s="116"/>
      <c r="Q29" s="93"/>
      <c r="R29" s="94">
        <f t="shared" si="9"/>
        <v>0</v>
      </c>
      <c r="S29" s="94">
        <f t="shared" si="5"/>
        <v>0</v>
      </c>
      <c r="T29" s="94">
        <f t="shared" si="6"/>
        <v>0</v>
      </c>
      <c r="U29" s="95">
        <f t="shared" si="7"/>
        <v>0</v>
      </c>
      <c r="V29" s="95">
        <f t="shared" si="8"/>
        <v>0</v>
      </c>
      <c r="W29" s="96"/>
      <c r="X29" s="97"/>
      <c r="Y29" s="4" t="s">
        <v>86</v>
      </c>
      <c r="Z29" s="4" t="s">
        <v>87</v>
      </c>
      <c r="AA29" s="4"/>
      <c r="AB29" s="4"/>
    </row>
    <row r="30" spans="1:28">
      <c r="A30" s="1"/>
      <c r="B30" s="100"/>
      <c r="C30" s="13"/>
      <c r="D30" s="84"/>
      <c r="E30" s="101"/>
      <c r="F30" s="102"/>
      <c r="G30" s="103"/>
      <c r="H30" s="104">
        <f>ROUND(IF($G$18="USD $", G30*$F$16,G30*$E$16),2)</f>
        <v>0</v>
      </c>
      <c r="I30" s="105">
        <f>ROUND(IF($I$18=$H$18,F30*H30,F30*G30),2)</f>
        <v>0</v>
      </c>
      <c r="J30" s="106"/>
      <c r="K30" s="107">
        <f t="shared" si="0"/>
        <v>0</v>
      </c>
      <c r="L30" s="104">
        <f t="shared" si="3"/>
        <v>0</v>
      </c>
      <c r="M30" s="104">
        <f>ROUND((K30*L30),2)</f>
        <v>0</v>
      </c>
      <c r="N30" s="108"/>
      <c r="O30" s="92"/>
      <c r="P30" s="100"/>
      <c r="Q30" s="103"/>
      <c r="R30" s="109">
        <f t="shared" si="9"/>
        <v>0</v>
      </c>
      <c r="S30" s="110">
        <f t="shared" si="5"/>
        <v>0</v>
      </c>
      <c r="T30" s="110">
        <f t="shared" si="6"/>
        <v>0</v>
      </c>
      <c r="U30" s="111">
        <f t="shared" si="7"/>
        <v>0</v>
      </c>
      <c r="V30" s="111">
        <f t="shared" si="8"/>
        <v>0</v>
      </c>
      <c r="W30" s="112"/>
      <c r="X30" s="97"/>
      <c r="Y30" s="4" t="s">
        <v>88</v>
      </c>
      <c r="Z30" s="4"/>
      <c r="AA30" s="4"/>
      <c r="AB30" s="4"/>
    </row>
    <row r="31" spans="1:28">
      <c r="A31" s="1"/>
      <c r="B31" s="82"/>
      <c r="C31" s="113"/>
      <c r="D31" s="84"/>
      <c r="E31" s="85"/>
      <c r="F31" s="114"/>
      <c r="G31" s="93"/>
      <c r="H31" s="87">
        <f t="shared" si="1"/>
        <v>0</v>
      </c>
      <c r="I31" s="88">
        <f t="shared" si="2"/>
        <v>0</v>
      </c>
      <c r="J31" s="106"/>
      <c r="K31" s="90">
        <f t="shared" si="0"/>
        <v>0</v>
      </c>
      <c r="L31" s="87">
        <f t="shared" si="3"/>
        <v>0</v>
      </c>
      <c r="M31" s="87">
        <f t="shared" si="4"/>
        <v>0</v>
      </c>
      <c r="N31" s="115"/>
      <c r="O31" s="92"/>
      <c r="P31" s="116"/>
      <c r="Q31" s="93"/>
      <c r="R31" s="94">
        <f t="shared" si="9"/>
        <v>0</v>
      </c>
      <c r="S31" s="94">
        <f t="shared" si="5"/>
        <v>0</v>
      </c>
      <c r="T31" s="94">
        <f t="shared" si="6"/>
        <v>0</v>
      </c>
      <c r="U31" s="95">
        <f t="shared" si="7"/>
        <v>0</v>
      </c>
      <c r="V31" s="95">
        <f t="shared" si="8"/>
        <v>0</v>
      </c>
      <c r="W31" s="96"/>
      <c r="X31" s="97"/>
      <c r="Y31" s="4"/>
      <c r="Z31" s="4"/>
      <c r="AA31" s="4"/>
      <c r="AB31" s="4"/>
    </row>
    <row r="32" spans="1:28">
      <c r="A32" s="1"/>
      <c r="B32" s="100"/>
      <c r="C32" s="13"/>
      <c r="D32" s="84"/>
      <c r="E32" s="101"/>
      <c r="F32" s="102"/>
      <c r="G32" s="103"/>
      <c r="H32" s="104">
        <f t="shared" si="1"/>
        <v>0</v>
      </c>
      <c r="I32" s="105">
        <f t="shared" si="2"/>
        <v>0</v>
      </c>
      <c r="J32" s="106"/>
      <c r="K32" s="107">
        <f t="shared" si="0"/>
        <v>0</v>
      </c>
      <c r="L32" s="104">
        <f t="shared" si="3"/>
        <v>0</v>
      </c>
      <c r="M32" s="104">
        <f t="shared" si="4"/>
        <v>0</v>
      </c>
      <c r="N32" s="108"/>
      <c r="O32" s="92"/>
      <c r="P32" s="100"/>
      <c r="Q32" s="103"/>
      <c r="R32" s="109">
        <f>ROUND(IF($R$18=$Q$18,Q32,IF($R$18="USD $",Q32*$E$16,Q32*$F$16))*F32,2)</f>
        <v>0</v>
      </c>
      <c r="S32" s="110">
        <f t="shared" si="5"/>
        <v>0</v>
      </c>
      <c r="T32" s="110">
        <f t="shared" si="6"/>
        <v>0</v>
      </c>
      <c r="U32" s="111">
        <f t="shared" si="7"/>
        <v>0</v>
      </c>
      <c r="V32" s="111">
        <f t="shared" si="8"/>
        <v>0</v>
      </c>
      <c r="W32" s="112"/>
      <c r="X32" s="97"/>
      <c r="Y32" s="4"/>
      <c r="Z32" s="4"/>
      <c r="AA32" s="4"/>
      <c r="AB32" s="4"/>
    </row>
    <row r="33" spans="1:28">
      <c r="A33" s="1"/>
      <c r="B33" s="82"/>
      <c r="C33" s="113"/>
      <c r="D33" s="84"/>
      <c r="E33" s="85"/>
      <c r="F33" s="114"/>
      <c r="G33" s="93"/>
      <c r="H33" s="87">
        <f t="shared" si="1"/>
        <v>0</v>
      </c>
      <c r="I33" s="88">
        <f t="shared" si="2"/>
        <v>0</v>
      </c>
      <c r="J33" s="106"/>
      <c r="K33" s="90">
        <f t="shared" si="0"/>
        <v>0</v>
      </c>
      <c r="L33" s="87">
        <f t="shared" si="3"/>
        <v>0</v>
      </c>
      <c r="M33" s="87">
        <f t="shared" si="4"/>
        <v>0</v>
      </c>
      <c r="N33" s="115"/>
      <c r="O33" s="92"/>
      <c r="P33" s="116"/>
      <c r="Q33" s="93"/>
      <c r="R33" s="94">
        <f t="shared" si="9"/>
        <v>0</v>
      </c>
      <c r="S33" s="94">
        <f t="shared" si="5"/>
        <v>0</v>
      </c>
      <c r="T33" s="94">
        <f t="shared" si="6"/>
        <v>0</v>
      </c>
      <c r="U33" s="95">
        <f t="shared" si="7"/>
        <v>0</v>
      </c>
      <c r="V33" s="95">
        <f t="shared" si="8"/>
        <v>0</v>
      </c>
      <c r="W33" s="96"/>
      <c r="X33" s="97"/>
      <c r="Y33" s="4"/>
      <c r="Z33" s="4"/>
      <c r="AA33" s="4"/>
      <c r="AB33" s="4"/>
    </row>
    <row r="34" spans="1:28">
      <c r="A34" s="1"/>
      <c r="B34" s="100"/>
      <c r="C34" s="13"/>
      <c r="D34" s="84"/>
      <c r="E34" s="101"/>
      <c r="F34" s="102"/>
      <c r="G34" s="103"/>
      <c r="H34" s="104">
        <f t="shared" si="1"/>
        <v>0</v>
      </c>
      <c r="I34" s="105">
        <f t="shared" si="2"/>
        <v>0</v>
      </c>
      <c r="J34" s="106"/>
      <c r="K34" s="107">
        <f t="shared" si="0"/>
        <v>0</v>
      </c>
      <c r="L34" s="104">
        <f t="shared" si="3"/>
        <v>0</v>
      </c>
      <c r="M34" s="104">
        <f t="shared" si="4"/>
        <v>0</v>
      </c>
      <c r="N34" s="108"/>
      <c r="O34" s="92"/>
      <c r="P34" s="100"/>
      <c r="Q34" s="103"/>
      <c r="R34" s="109">
        <f t="shared" si="9"/>
        <v>0</v>
      </c>
      <c r="S34" s="110">
        <f t="shared" si="5"/>
        <v>0</v>
      </c>
      <c r="T34" s="110">
        <f t="shared" si="6"/>
        <v>0</v>
      </c>
      <c r="U34" s="111">
        <f t="shared" si="7"/>
        <v>0</v>
      </c>
      <c r="V34" s="111">
        <f t="shared" si="8"/>
        <v>0</v>
      </c>
      <c r="W34" s="112"/>
      <c r="X34" s="97"/>
      <c r="Y34" s="4"/>
      <c r="Z34" s="4"/>
      <c r="AA34" s="4"/>
      <c r="AB34" s="4"/>
    </row>
    <row r="35" spans="1:28">
      <c r="A35" s="1"/>
      <c r="B35" s="82"/>
      <c r="C35" s="113"/>
      <c r="D35" s="84"/>
      <c r="E35" s="85"/>
      <c r="F35" s="114"/>
      <c r="G35" s="93"/>
      <c r="H35" s="87">
        <f t="shared" si="1"/>
        <v>0</v>
      </c>
      <c r="I35" s="88">
        <f t="shared" si="2"/>
        <v>0</v>
      </c>
      <c r="J35" s="106"/>
      <c r="K35" s="90">
        <f t="shared" si="0"/>
        <v>0</v>
      </c>
      <c r="L35" s="87">
        <f t="shared" si="3"/>
        <v>0</v>
      </c>
      <c r="M35" s="87">
        <f t="shared" si="4"/>
        <v>0</v>
      </c>
      <c r="N35" s="115"/>
      <c r="O35" s="92"/>
      <c r="P35" s="116"/>
      <c r="Q35" s="93"/>
      <c r="R35" s="94">
        <f t="shared" si="9"/>
        <v>0</v>
      </c>
      <c r="S35" s="94">
        <f t="shared" si="5"/>
        <v>0</v>
      </c>
      <c r="T35" s="94">
        <f t="shared" si="6"/>
        <v>0</v>
      </c>
      <c r="U35" s="95">
        <f t="shared" si="7"/>
        <v>0</v>
      </c>
      <c r="V35" s="95">
        <f t="shared" si="8"/>
        <v>0</v>
      </c>
      <c r="W35" s="96"/>
      <c r="X35" s="97"/>
      <c r="Y35" s="4"/>
      <c r="Z35" s="4"/>
      <c r="AA35" s="4"/>
      <c r="AB35" s="4"/>
    </row>
    <row r="36" spans="1:28">
      <c r="A36" s="1"/>
      <c r="B36" s="100"/>
      <c r="C36" s="13"/>
      <c r="D36" s="84"/>
      <c r="E36" s="101"/>
      <c r="F36" s="102"/>
      <c r="G36" s="103"/>
      <c r="H36" s="104">
        <f t="shared" si="1"/>
        <v>0</v>
      </c>
      <c r="I36" s="105">
        <f t="shared" si="2"/>
        <v>0</v>
      </c>
      <c r="J36" s="106"/>
      <c r="K36" s="107">
        <f t="shared" si="0"/>
        <v>0</v>
      </c>
      <c r="L36" s="104">
        <f t="shared" si="3"/>
        <v>0</v>
      </c>
      <c r="M36" s="104">
        <f t="shared" si="4"/>
        <v>0</v>
      </c>
      <c r="N36" s="108"/>
      <c r="O36" s="92"/>
      <c r="P36" s="100"/>
      <c r="Q36" s="103"/>
      <c r="R36" s="109">
        <f t="shared" si="9"/>
        <v>0</v>
      </c>
      <c r="S36" s="110">
        <f t="shared" si="5"/>
        <v>0</v>
      </c>
      <c r="T36" s="110">
        <f t="shared" si="6"/>
        <v>0</v>
      </c>
      <c r="U36" s="111">
        <f t="shared" si="7"/>
        <v>0</v>
      </c>
      <c r="V36" s="111">
        <f t="shared" si="8"/>
        <v>0</v>
      </c>
      <c r="W36" s="112"/>
      <c r="X36" s="97"/>
      <c r="Y36" s="4"/>
      <c r="Z36" s="4"/>
      <c r="AA36" s="4"/>
      <c r="AB36" s="4"/>
    </row>
    <row r="37" spans="1:28">
      <c r="A37" s="1"/>
      <c r="B37" s="82"/>
      <c r="C37" s="113"/>
      <c r="D37" s="84"/>
      <c r="E37" s="85"/>
      <c r="F37" s="114"/>
      <c r="G37" s="93"/>
      <c r="H37" s="87">
        <f t="shared" si="1"/>
        <v>0</v>
      </c>
      <c r="I37" s="88">
        <f t="shared" si="2"/>
        <v>0</v>
      </c>
      <c r="J37" s="106"/>
      <c r="K37" s="90">
        <f t="shared" si="0"/>
        <v>0</v>
      </c>
      <c r="L37" s="87">
        <f t="shared" si="3"/>
        <v>0</v>
      </c>
      <c r="M37" s="87">
        <f t="shared" si="4"/>
        <v>0</v>
      </c>
      <c r="N37" s="115"/>
      <c r="O37" s="92"/>
      <c r="P37" s="116"/>
      <c r="Q37" s="93"/>
      <c r="R37" s="94">
        <f t="shared" si="9"/>
        <v>0</v>
      </c>
      <c r="S37" s="94">
        <f t="shared" si="5"/>
        <v>0</v>
      </c>
      <c r="T37" s="94">
        <f t="shared" si="6"/>
        <v>0</v>
      </c>
      <c r="U37" s="95">
        <f t="shared" si="7"/>
        <v>0</v>
      </c>
      <c r="V37" s="95">
        <f t="shared" si="8"/>
        <v>0</v>
      </c>
      <c r="W37" s="96"/>
      <c r="X37" s="97"/>
      <c r="Y37" s="4"/>
      <c r="Z37" s="4"/>
      <c r="AA37" s="4"/>
      <c r="AB37" s="4"/>
    </row>
    <row r="38" spans="1:28">
      <c r="A38" s="1"/>
      <c r="B38" s="100"/>
      <c r="C38" s="13"/>
      <c r="D38" s="84"/>
      <c r="E38" s="101"/>
      <c r="F38" s="102"/>
      <c r="G38" s="103"/>
      <c r="H38" s="104">
        <f t="shared" si="1"/>
        <v>0</v>
      </c>
      <c r="I38" s="105">
        <f t="shared" si="2"/>
        <v>0</v>
      </c>
      <c r="J38" s="106"/>
      <c r="K38" s="107">
        <f t="shared" si="0"/>
        <v>0</v>
      </c>
      <c r="L38" s="104">
        <f t="shared" si="3"/>
        <v>0</v>
      </c>
      <c r="M38" s="104">
        <f t="shared" si="4"/>
        <v>0</v>
      </c>
      <c r="N38" s="108"/>
      <c r="O38" s="92"/>
      <c r="P38" s="100"/>
      <c r="Q38" s="103"/>
      <c r="R38" s="109">
        <f t="shared" si="9"/>
        <v>0</v>
      </c>
      <c r="S38" s="110">
        <f t="shared" si="5"/>
        <v>0</v>
      </c>
      <c r="T38" s="110">
        <f t="shared" si="6"/>
        <v>0</v>
      </c>
      <c r="U38" s="111">
        <f t="shared" si="7"/>
        <v>0</v>
      </c>
      <c r="V38" s="111">
        <f t="shared" si="8"/>
        <v>0</v>
      </c>
      <c r="W38" s="112"/>
      <c r="X38" s="97"/>
      <c r="Y38" s="4"/>
      <c r="Z38" s="4"/>
      <c r="AA38" s="4"/>
      <c r="AB38" s="4"/>
    </row>
    <row r="39" spans="1:28">
      <c r="A39" s="1"/>
      <c r="B39" s="82"/>
      <c r="C39" s="113"/>
      <c r="D39" s="84"/>
      <c r="E39" s="85"/>
      <c r="F39" s="114"/>
      <c r="G39" s="93"/>
      <c r="H39" s="87">
        <f t="shared" si="1"/>
        <v>0</v>
      </c>
      <c r="I39" s="88">
        <f t="shared" si="2"/>
        <v>0</v>
      </c>
      <c r="J39" s="106"/>
      <c r="K39" s="90">
        <f t="shared" si="0"/>
        <v>0</v>
      </c>
      <c r="L39" s="87">
        <f t="shared" si="3"/>
        <v>0</v>
      </c>
      <c r="M39" s="87">
        <f t="shared" si="4"/>
        <v>0</v>
      </c>
      <c r="N39" s="115"/>
      <c r="O39" s="92"/>
      <c r="P39" s="116"/>
      <c r="Q39" s="93"/>
      <c r="R39" s="94">
        <f t="shared" si="9"/>
        <v>0</v>
      </c>
      <c r="S39" s="94">
        <f t="shared" si="5"/>
        <v>0</v>
      </c>
      <c r="T39" s="94">
        <f t="shared" si="6"/>
        <v>0</v>
      </c>
      <c r="U39" s="95">
        <f t="shared" si="7"/>
        <v>0</v>
      </c>
      <c r="V39" s="95">
        <f t="shared" si="8"/>
        <v>0</v>
      </c>
      <c r="W39" s="112"/>
      <c r="X39" s="97"/>
      <c r="Y39" s="4"/>
      <c r="Z39" s="4"/>
      <c r="AA39" s="4"/>
      <c r="AB39" s="4"/>
    </row>
    <row r="40" spans="1:28">
      <c r="A40" s="1"/>
      <c r="B40" s="100"/>
      <c r="C40" s="13"/>
      <c r="D40" s="84"/>
      <c r="E40" s="101"/>
      <c r="F40" s="102"/>
      <c r="G40" s="103"/>
      <c r="H40" s="104">
        <f t="shared" si="1"/>
        <v>0</v>
      </c>
      <c r="I40" s="105">
        <f t="shared" si="2"/>
        <v>0</v>
      </c>
      <c r="J40" s="106"/>
      <c r="K40" s="107">
        <f t="shared" si="0"/>
        <v>0</v>
      </c>
      <c r="L40" s="104">
        <f t="shared" si="3"/>
        <v>0</v>
      </c>
      <c r="M40" s="104">
        <f t="shared" si="4"/>
        <v>0</v>
      </c>
      <c r="N40" s="108"/>
      <c r="O40" s="92"/>
      <c r="P40" s="100"/>
      <c r="Q40" s="103"/>
      <c r="R40" s="109">
        <f t="shared" si="9"/>
        <v>0</v>
      </c>
      <c r="S40" s="110">
        <f t="shared" si="5"/>
        <v>0</v>
      </c>
      <c r="T40" s="110">
        <f t="shared" si="6"/>
        <v>0</v>
      </c>
      <c r="U40" s="111">
        <f t="shared" si="7"/>
        <v>0</v>
      </c>
      <c r="V40" s="111">
        <f t="shared" si="8"/>
        <v>0</v>
      </c>
      <c r="W40" s="112"/>
      <c r="X40" s="97"/>
      <c r="Y40" s="4"/>
      <c r="Z40" s="4"/>
      <c r="AA40" s="4"/>
      <c r="AB40" s="4"/>
    </row>
    <row r="41" spans="1:28">
      <c r="A41" s="1"/>
      <c r="B41" s="82"/>
      <c r="C41" s="113"/>
      <c r="D41" s="84"/>
      <c r="E41" s="85"/>
      <c r="F41" s="114"/>
      <c r="G41" s="93"/>
      <c r="H41" s="87">
        <f t="shared" si="1"/>
        <v>0</v>
      </c>
      <c r="I41" s="88">
        <f t="shared" si="2"/>
        <v>0</v>
      </c>
      <c r="J41" s="106"/>
      <c r="K41" s="90">
        <f t="shared" si="0"/>
        <v>0</v>
      </c>
      <c r="L41" s="87">
        <f t="shared" si="3"/>
        <v>0</v>
      </c>
      <c r="M41" s="87">
        <f t="shared" si="4"/>
        <v>0</v>
      </c>
      <c r="N41" s="115"/>
      <c r="O41" s="92"/>
      <c r="P41" s="116"/>
      <c r="Q41" s="93"/>
      <c r="R41" s="94">
        <f t="shared" si="9"/>
        <v>0</v>
      </c>
      <c r="S41" s="94">
        <f t="shared" si="5"/>
        <v>0</v>
      </c>
      <c r="T41" s="94">
        <f t="shared" si="6"/>
        <v>0</v>
      </c>
      <c r="U41" s="95">
        <f t="shared" si="7"/>
        <v>0</v>
      </c>
      <c r="V41" s="95">
        <f t="shared" si="8"/>
        <v>0</v>
      </c>
      <c r="W41" s="112"/>
      <c r="X41" s="97"/>
      <c r="Y41" s="4"/>
      <c r="Z41" s="4"/>
      <c r="AA41" s="4"/>
      <c r="AB41" s="4"/>
    </row>
    <row r="42" spans="1:28">
      <c r="A42" s="1"/>
      <c r="B42" s="100"/>
      <c r="C42" s="13"/>
      <c r="D42" s="84"/>
      <c r="E42" s="101"/>
      <c r="F42" s="102"/>
      <c r="G42" s="103"/>
      <c r="H42" s="104">
        <f t="shared" si="1"/>
        <v>0</v>
      </c>
      <c r="I42" s="105">
        <f t="shared" si="2"/>
        <v>0</v>
      </c>
      <c r="J42" s="106"/>
      <c r="K42" s="107">
        <f t="shared" si="0"/>
        <v>0</v>
      </c>
      <c r="L42" s="104">
        <f t="shared" si="3"/>
        <v>0</v>
      </c>
      <c r="M42" s="104">
        <f t="shared" si="4"/>
        <v>0</v>
      </c>
      <c r="N42" s="108"/>
      <c r="O42" s="92"/>
      <c r="P42" s="100"/>
      <c r="Q42" s="103"/>
      <c r="R42" s="109">
        <f t="shared" si="9"/>
        <v>0</v>
      </c>
      <c r="S42" s="110">
        <f t="shared" si="5"/>
        <v>0</v>
      </c>
      <c r="T42" s="110">
        <f t="shared" si="6"/>
        <v>0</v>
      </c>
      <c r="U42" s="111">
        <f t="shared" si="7"/>
        <v>0</v>
      </c>
      <c r="V42" s="111">
        <f t="shared" si="8"/>
        <v>0</v>
      </c>
      <c r="W42" s="112"/>
      <c r="X42" s="97"/>
      <c r="Y42" s="4"/>
      <c r="Z42" s="4"/>
      <c r="AA42" s="4"/>
      <c r="AB42" s="4"/>
    </row>
    <row r="43" spans="1:28">
      <c r="A43" s="1"/>
      <c r="B43" s="82"/>
      <c r="C43" s="113"/>
      <c r="D43" s="84"/>
      <c r="E43" s="85"/>
      <c r="F43" s="114"/>
      <c r="G43" s="93"/>
      <c r="H43" s="87">
        <f t="shared" si="1"/>
        <v>0</v>
      </c>
      <c r="I43" s="88">
        <f t="shared" si="2"/>
        <v>0</v>
      </c>
      <c r="J43" s="106"/>
      <c r="K43" s="90">
        <f t="shared" si="0"/>
        <v>0</v>
      </c>
      <c r="L43" s="87">
        <f t="shared" si="3"/>
        <v>0</v>
      </c>
      <c r="M43" s="87">
        <f t="shared" si="4"/>
        <v>0</v>
      </c>
      <c r="N43" s="115"/>
      <c r="O43" s="92"/>
      <c r="P43" s="116"/>
      <c r="Q43" s="93"/>
      <c r="R43" s="94">
        <f t="shared" si="9"/>
        <v>0</v>
      </c>
      <c r="S43" s="94">
        <f t="shared" si="5"/>
        <v>0</v>
      </c>
      <c r="T43" s="94">
        <f t="shared" si="6"/>
        <v>0</v>
      </c>
      <c r="U43" s="95">
        <f t="shared" si="7"/>
        <v>0</v>
      </c>
      <c r="V43" s="95">
        <f t="shared" si="8"/>
        <v>0</v>
      </c>
      <c r="W43" s="112"/>
      <c r="X43" s="97"/>
      <c r="Y43" s="4"/>
      <c r="Z43" s="4"/>
      <c r="AA43" s="4"/>
      <c r="AB43" s="4"/>
    </row>
    <row r="44" spans="1:28">
      <c r="A44" s="1"/>
      <c r="B44" s="100"/>
      <c r="C44" s="13"/>
      <c r="D44" s="84"/>
      <c r="E44" s="101"/>
      <c r="F44" s="102"/>
      <c r="G44" s="103"/>
      <c r="H44" s="104">
        <f t="shared" si="1"/>
        <v>0</v>
      </c>
      <c r="I44" s="105">
        <f t="shared" si="2"/>
        <v>0</v>
      </c>
      <c r="J44" s="106"/>
      <c r="K44" s="107">
        <f t="shared" si="0"/>
        <v>0</v>
      </c>
      <c r="L44" s="104">
        <f t="shared" si="3"/>
        <v>0</v>
      </c>
      <c r="M44" s="104">
        <f t="shared" si="4"/>
        <v>0</v>
      </c>
      <c r="N44" s="108"/>
      <c r="O44" s="92"/>
      <c r="P44" s="100"/>
      <c r="Q44" s="103"/>
      <c r="R44" s="109">
        <f t="shared" si="9"/>
        <v>0</v>
      </c>
      <c r="S44" s="110">
        <f t="shared" si="5"/>
        <v>0</v>
      </c>
      <c r="T44" s="110">
        <f t="shared" si="6"/>
        <v>0</v>
      </c>
      <c r="U44" s="111">
        <f t="shared" si="7"/>
        <v>0</v>
      </c>
      <c r="V44" s="111">
        <f t="shared" si="8"/>
        <v>0</v>
      </c>
      <c r="W44" s="112"/>
      <c r="X44" s="97"/>
      <c r="Y44" s="4"/>
      <c r="Z44" s="4"/>
      <c r="AA44" s="4"/>
      <c r="AB44" s="4"/>
    </row>
    <row r="45" spans="1:28">
      <c r="A45" s="1"/>
      <c r="B45" s="82"/>
      <c r="C45" s="113"/>
      <c r="D45" s="84"/>
      <c r="E45" s="85"/>
      <c r="F45" s="114"/>
      <c r="G45" s="93"/>
      <c r="H45" s="87">
        <f t="shared" si="1"/>
        <v>0</v>
      </c>
      <c r="I45" s="88">
        <f t="shared" si="2"/>
        <v>0</v>
      </c>
      <c r="J45" s="106"/>
      <c r="K45" s="90">
        <f t="shared" si="0"/>
        <v>0</v>
      </c>
      <c r="L45" s="87">
        <f t="shared" si="3"/>
        <v>0</v>
      </c>
      <c r="M45" s="87">
        <f t="shared" si="4"/>
        <v>0</v>
      </c>
      <c r="N45" s="115"/>
      <c r="O45" s="92"/>
      <c r="P45" s="116"/>
      <c r="Q45" s="93"/>
      <c r="R45" s="94">
        <f t="shared" si="9"/>
        <v>0</v>
      </c>
      <c r="S45" s="94">
        <f t="shared" si="5"/>
        <v>0</v>
      </c>
      <c r="T45" s="94">
        <f t="shared" si="6"/>
        <v>0</v>
      </c>
      <c r="U45" s="95">
        <f t="shared" si="7"/>
        <v>0</v>
      </c>
      <c r="V45" s="95">
        <f t="shared" si="8"/>
        <v>0</v>
      </c>
      <c r="W45" s="112"/>
      <c r="X45" s="97"/>
      <c r="Y45" s="4"/>
      <c r="Z45" s="4"/>
      <c r="AA45" s="4"/>
      <c r="AB45" s="4"/>
    </row>
    <row r="46" spans="1:28">
      <c r="A46" s="1"/>
      <c r="B46" s="100"/>
      <c r="C46" s="13"/>
      <c r="D46" s="84"/>
      <c r="E46" s="101"/>
      <c r="F46" s="102"/>
      <c r="G46" s="103"/>
      <c r="H46" s="104">
        <f t="shared" si="1"/>
        <v>0</v>
      </c>
      <c r="I46" s="105">
        <f t="shared" si="2"/>
        <v>0</v>
      </c>
      <c r="J46" s="106"/>
      <c r="K46" s="107">
        <f t="shared" si="0"/>
        <v>0</v>
      </c>
      <c r="L46" s="104">
        <f t="shared" si="3"/>
        <v>0</v>
      </c>
      <c r="M46" s="104">
        <f t="shared" si="4"/>
        <v>0</v>
      </c>
      <c r="N46" s="108"/>
      <c r="O46" s="92"/>
      <c r="P46" s="100"/>
      <c r="Q46" s="103"/>
      <c r="R46" s="109">
        <f t="shared" si="9"/>
        <v>0</v>
      </c>
      <c r="S46" s="110">
        <f t="shared" si="5"/>
        <v>0</v>
      </c>
      <c r="T46" s="110">
        <f t="shared" si="6"/>
        <v>0</v>
      </c>
      <c r="U46" s="111">
        <f t="shared" si="7"/>
        <v>0</v>
      </c>
      <c r="V46" s="111">
        <f t="shared" si="8"/>
        <v>0</v>
      </c>
      <c r="W46" s="112"/>
      <c r="X46" s="97"/>
      <c r="Y46" s="4"/>
      <c r="Z46" s="4"/>
      <c r="AA46" s="4"/>
      <c r="AB46" s="4"/>
    </row>
    <row r="47" spans="1:28">
      <c r="A47" s="1"/>
      <c r="B47" s="82"/>
      <c r="C47" s="113"/>
      <c r="D47" s="84"/>
      <c r="E47" s="85"/>
      <c r="F47" s="114"/>
      <c r="G47" s="93"/>
      <c r="H47" s="87">
        <f t="shared" si="1"/>
        <v>0</v>
      </c>
      <c r="I47" s="88">
        <f t="shared" si="2"/>
        <v>0</v>
      </c>
      <c r="J47" s="106"/>
      <c r="K47" s="90">
        <f t="shared" si="0"/>
        <v>0</v>
      </c>
      <c r="L47" s="87">
        <f t="shared" si="3"/>
        <v>0</v>
      </c>
      <c r="M47" s="87">
        <f t="shared" si="4"/>
        <v>0</v>
      </c>
      <c r="N47" s="115"/>
      <c r="O47" s="92"/>
      <c r="P47" s="116"/>
      <c r="Q47" s="93"/>
      <c r="R47" s="94">
        <f t="shared" si="9"/>
        <v>0</v>
      </c>
      <c r="S47" s="94">
        <f t="shared" si="5"/>
        <v>0</v>
      </c>
      <c r="T47" s="94">
        <f t="shared" si="6"/>
        <v>0</v>
      </c>
      <c r="U47" s="95">
        <f t="shared" si="7"/>
        <v>0</v>
      </c>
      <c r="V47" s="95">
        <f t="shared" si="8"/>
        <v>0</v>
      </c>
      <c r="W47" s="112"/>
      <c r="X47" s="97"/>
      <c r="Y47" s="4"/>
      <c r="Z47" s="4"/>
      <c r="AA47" s="4"/>
      <c r="AB47" s="4"/>
    </row>
    <row r="48" spans="1:28">
      <c r="A48" s="1"/>
      <c r="B48" s="100"/>
      <c r="C48" s="13"/>
      <c r="D48" s="84"/>
      <c r="E48" s="101"/>
      <c r="F48" s="102"/>
      <c r="G48" s="103"/>
      <c r="H48" s="104">
        <f t="shared" si="1"/>
        <v>0</v>
      </c>
      <c r="I48" s="105">
        <f t="shared" si="2"/>
        <v>0</v>
      </c>
      <c r="J48" s="106"/>
      <c r="K48" s="107">
        <f t="shared" si="0"/>
        <v>0</v>
      </c>
      <c r="L48" s="104">
        <f t="shared" si="3"/>
        <v>0</v>
      </c>
      <c r="M48" s="104">
        <f t="shared" si="4"/>
        <v>0</v>
      </c>
      <c r="N48" s="108"/>
      <c r="O48" s="92"/>
      <c r="P48" s="100"/>
      <c r="Q48" s="103"/>
      <c r="R48" s="109">
        <f t="shared" si="9"/>
        <v>0</v>
      </c>
      <c r="S48" s="110">
        <f t="shared" si="5"/>
        <v>0</v>
      </c>
      <c r="T48" s="110">
        <f t="shared" si="6"/>
        <v>0</v>
      </c>
      <c r="U48" s="111">
        <f t="shared" si="7"/>
        <v>0</v>
      </c>
      <c r="V48" s="111">
        <f t="shared" si="8"/>
        <v>0</v>
      </c>
      <c r="W48" s="112"/>
      <c r="X48" s="97"/>
      <c r="Y48" s="4"/>
      <c r="Z48" s="4"/>
      <c r="AA48" s="4"/>
      <c r="AB48" s="4"/>
    </row>
    <row r="49" spans="1:28">
      <c r="A49" s="1"/>
      <c r="B49" s="82"/>
      <c r="C49" s="113"/>
      <c r="D49" s="84"/>
      <c r="E49" s="85"/>
      <c r="F49" s="114"/>
      <c r="G49" s="93"/>
      <c r="H49" s="87">
        <f t="shared" si="1"/>
        <v>0</v>
      </c>
      <c r="I49" s="88">
        <f t="shared" si="2"/>
        <v>0</v>
      </c>
      <c r="J49" s="106"/>
      <c r="K49" s="90">
        <f t="shared" si="0"/>
        <v>0</v>
      </c>
      <c r="L49" s="87">
        <f t="shared" si="3"/>
        <v>0</v>
      </c>
      <c r="M49" s="87">
        <f t="shared" si="4"/>
        <v>0</v>
      </c>
      <c r="N49" s="115"/>
      <c r="O49" s="92"/>
      <c r="P49" s="116"/>
      <c r="Q49" s="93"/>
      <c r="R49" s="94">
        <f t="shared" si="9"/>
        <v>0</v>
      </c>
      <c r="S49" s="94">
        <f t="shared" si="5"/>
        <v>0</v>
      </c>
      <c r="T49" s="94">
        <f t="shared" si="6"/>
        <v>0</v>
      </c>
      <c r="U49" s="95">
        <f t="shared" si="7"/>
        <v>0</v>
      </c>
      <c r="V49" s="95">
        <f t="shared" si="8"/>
        <v>0</v>
      </c>
      <c r="W49" s="112"/>
      <c r="X49" s="97"/>
      <c r="Y49" s="4"/>
      <c r="Z49" s="4"/>
      <c r="AA49" s="4"/>
      <c r="AB49" s="4"/>
    </row>
    <row r="50" spans="1:28" ht="15.75">
      <c r="A50" s="118"/>
      <c r="B50" s="119"/>
      <c r="C50" s="119"/>
      <c r="D50" s="120"/>
      <c r="E50" s="121" t="s">
        <v>89</v>
      </c>
      <c r="F50" s="122">
        <f>SUM(F19:F49)</f>
        <v>15</v>
      </c>
      <c r="G50" s="123">
        <f>SUM(G19:G49)</f>
        <v>26214.959999999999</v>
      </c>
      <c r="H50" s="124">
        <f>SUM(H19:H49)</f>
        <v>18996.349999999999</v>
      </c>
      <c r="I50" s="125">
        <f>SUM(I19:I49)</f>
        <v>49306.36</v>
      </c>
      <c r="J50" s="126"/>
      <c r="K50" s="127">
        <f>SUM(K19:K49)</f>
        <v>15</v>
      </c>
      <c r="L50" s="124">
        <f>SUM(L19:L49)</f>
        <v>14531.4</v>
      </c>
      <c r="M50" s="125">
        <f>SUM(M19:M49)</f>
        <v>27331.35</v>
      </c>
      <c r="N50" s="125"/>
      <c r="O50" s="128"/>
      <c r="P50" s="129"/>
      <c r="Q50" s="124">
        <f>SUM(Q19:Q49)</f>
        <v>0</v>
      </c>
      <c r="R50" s="124">
        <f>SUM(R19:R49)</f>
        <v>0</v>
      </c>
      <c r="S50" s="125">
        <f>SUM(S19:S49)</f>
        <v>11683.560000000001</v>
      </c>
      <c r="T50" s="125">
        <f>SUM(T19:T49)</f>
        <v>21975.01</v>
      </c>
      <c r="U50" s="130"/>
      <c r="V50" s="130"/>
      <c r="W50" s="131"/>
      <c r="X50" s="132"/>
    </row>
    <row r="52" spans="1:28" ht="15" customHeight="1">
      <c r="U52" s="134"/>
    </row>
  </sheetData>
  <mergeCells count="89">
    <mergeCell ref="S1:W1"/>
    <mergeCell ref="D10:F10"/>
    <mergeCell ref="G10:H10"/>
    <mergeCell ref="M10:N10"/>
    <mergeCell ref="P10:R10"/>
    <mergeCell ref="B1:C1"/>
    <mergeCell ref="D1:H1"/>
    <mergeCell ref="I1:L1"/>
    <mergeCell ref="M1:O1"/>
    <mergeCell ref="P1:R1"/>
    <mergeCell ref="U2:V2"/>
    <mergeCell ref="D3:F3"/>
    <mergeCell ref="G3:H3"/>
    <mergeCell ref="I3:K3"/>
    <mergeCell ref="M3:N3"/>
    <mergeCell ref="P3:R3"/>
    <mergeCell ref="S3:T3"/>
    <mergeCell ref="U3:V3"/>
    <mergeCell ref="D2:F2"/>
    <mergeCell ref="G2:H2"/>
    <mergeCell ref="I2:K2"/>
    <mergeCell ref="M2:N2"/>
    <mergeCell ref="P2:R2"/>
    <mergeCell ref="S2:T2"/>
    <mergeCell ref="U4:V4"/>
    <mergeCell ref="D5:F5"/>
    <mergeCell ref="G5:H5"/>
    <mergeCell ref="I5:K5"/>
    <mergeCell ref="M5:N5"/>
    <mergeCell ref="P5:R5"/>
    <mergeCell ref="S5:T5"/>
    <mergeCell ref="U5:V5"/>
    <mergeCell ref="D4:F4"/>
    <mergeCell ref="G4:H4"/>
    <mergeCell ref="I4:K4"/>
    <mergeCell ref="M4:N4"/>
    <mergeCell ref="P4:R4"/>
    <mergeCell ref="S4:T4"/>
    <mergeCell ref="U6:V6"/>
    <mergeCell ref="D7:F7"/>
    <mergeCell ref="G7:H7"/>
    <mergeCell ref="I7:K7"/>
    <mergeCell ref="M7:N7"/>
    <mergeCell ref="P7:R7"/>
    <mergeCell ref="S7:T7"/>
    <mergeCell ref="U7:V7"/>
    <mergeCell ref="D6:F6"/>
    <mergeCell ref="G6:H6"/>
    <mergeCell ref="I6:K6"/>
    <mergeCell ref="M6:N6"/>
    <mergeCell ref="P6:R6"/>
    <mergeCell ref="S6:T6"/>
    <mergeCell ref="M11:N11"/>
    <mergeCell ref="P11:R11"/>
    <mergeCell ref="D8:F8"/>
    <mergeCell ref="G8:H8"/>
    <mergeCell ref="I8:K8"/>
    <mergeCell ref="M8:N8"/>
    <mergeCell ref="P8:R8"/>
    <mergeCell ref="D9:F9"/>
    <mergeCell ref="G9:H9"/>
    <mergeCell ref="M9:N9"/>
    <mergeCell ref="P9:R9"/>
    <mergeCell ref="S9:S11"/>
    <mergeCell ref="T9:T11"/>
    <mergeCell ref="U9:U11"/>
    <mergeCell ref="V9:V11"/>
    <mergeCell ref="W9:W11"/>
    <mergeCell ref="G14:H14"/>
    <mergeCell ref="G15:I15"/>
    <mergeCell ref="K15:L16"/>
    <mergeCell ref="M15:M16"/>
    <mergeCell ref="G16:I16"/>
    <mergeCell ref="R18:V18"/>
    <mergeCell ref="N16:N18"/>
    <mergeCell ref="P16:V16"/>
    <mergeCell ref="B17:B18"/>
    <mergeCell ref="C17:C18"/>
    <mergeCell ref="E17:E18"/>
    <mergeCell ref="F17:F18"/>
    <mergeCell ref="G17:H17"/>
    <mergeCell ref="K17:K18"/>
    <mergeCell ref="P17:P18"/>
    <mergeCell ref="L18:M18"/>
    <mergeCell ref="B12:C16"/>
    <mergeCell ref="E12:F14"/>
    <mergeCell ref="G12:I13"/>
    <mergeCell ref="K12:N14"/>
    <mergeCell ref="P12:V14"/>
  </mergeCells>
  <conditionalFormatting sqref="U9:U11">
    <cfRule type="expression" dxfId="19" priority="3" stopIfTrue="1">
      <formula>$U$9&gt;100%</formula>
    </cfRule>
    <cfRule type="expression" dxfId="18" priority="4">
      <formula>$U$9&lt;50%</formula>
    </cfRule>
  </conditionalFormatting>
  <conditionalFormatting sqref="V9:V11">
    <cfRule type="expression" dxfId="17" priority="1">
      <formula>$V$9&lt;50%</formula>
    </cfRule>
    <cfRule type="expression" dxfId="16" priority="2">
      <formula>$V$9&gt;50%</formula>
    </cfRule>
  </conditionalFormatting>
  <dataValidations count="4">
    <dataValidation type="list" allowBlank="1" showInputMessage="1" showErrorMessage="1" sqref="G18 Q15 Q18 L18" xr:uid="{33E7E533-9AF8-4063-BFEA-1714C5D1EA76}">
      <formula1>$Y$12:$Y$13</formula1>
    </dataValidation>
    <dataValidation type="list" allowBlank="1" showInputMessage="1" showErrorMessage="1" sqref="I14" xr:uid="{860706B1-8E74-4B21-B7DC-FF00F6A10283}">
      <formula1>$Y$14:$Y$15</formula1>
    </dataValidation>
    <dataValidation type="list" allowBlank="1" showInputMessage="1" showErrorMessage="1" sqref="J14" xr:uid="{41FEC3AB-9FDD-409A-AADA-599FD4ADE896}">
      <formula1>$L$9:$L$9</formula1>
    </dataValidation>
    <dataValidation type="list" showInputMessage="1" showErrorMessage="1" sqref="E19:E49" xr:uid="{5E19F86B-9BE1-4E39-B5BA-82C0459505ED}">
      <formula1>$Z$19:$Z$30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B269-4610-4082-82CC-243AEBDAE73B}">
  <dimension ref="A1:AB52"/>
  <sheetViews>
    <sheetView zoomScale="85" zoomScaleNormal="85" workbookViewId="0">
      <selection activeCell="B10" sqref="B10:R10"/>
    </sheetView>
  </sheetViews>
  <sheetFormatPr defaultColWidth="9.140625" defaultRowHeight="15"/>
  <cols>
    <col min="1" max="1" width="0.85546875" style="5" customWidth="1"/>
    <col min="2" max="2" width="25.7109375" style="5" customWidth="1"/>
    <col min="3" max="3" width="43.28515625" style="5" customWidth="1"/>
    <col min="4" max="4" width="0.85546875" style="5" customWidth="1"/>
    <col min="5" max="5" width="9.7109375" style="133" customWidth="1"/>
    <col min="6" max="6" width="9.7109375" style="5" customWidth="1"/>
    <col min="7" max="9" width="18.7109375" style="5" customWidth="1"/>
    <col min="10" max="10" width="0.85546875" style="5" customWidth="1"/>
    <col min="11" max="11" width="9.5703125" style="5" customWidth="1"/>
    <col min="12" max="13" width="18.7109375" style="5" customWidth="1"/>
    <col min="14" max="14" width="13.7109375" style="5" customWidth="1"/>
    <col min="15" max="15" width="0.85546875" style="5" customWidth="1"/>
    <col min="16" max="16" width="17.85546875" style="5" customWidth="1"/>
    <col min="17" max="20" width="18.7109375" style="5" customWidth="1"/>
    <col min="21" max="21" width="15" style="5" bestFit="1" customWidth="1"/>
    <col min="22" max="22" width="14.7109375" style="5" bestFit="1" customWidth="1"/>
    <col min="23" max="23" width="13.42578125" style="5" hidden="1" customWidth="1"/>
    <col min="24" max="24" width="0.85546875" style="5" customWidth="1"/>
    <col min="25" max="26" width="9.140625" style="5" hidden="1" customWidth="1"/>
    <col min="27" max="27" width="9.140625" style="5"/>
    <col min="28" max="28" width="10.5703125" style="5" bestFit="1" customWidth="1"/>
    <col min="29" max="16384" width="9.140625" style="5"/>
  </cols>
  <sheetData>
    <row r="1" spans="1:28" ht="21">
      <c r="A1" s="1"/>
      <c r="B1" s="267" t="s">
        <v>0</v>
      </c>
      <c r="C1" s="268"/>
      <c r="D1" s="269" t="s">
        <v>1</v>
      </c>
      <c r="E1" s="270"/>
      <c r="F1" s="270"/>
      <c r="G1" s="270"/>
      <c r="H1" s="271"/>
      <c r="I1" s="268" t="s">
        <v>2</v>
      </c>
      <c r="J1" s="270"/>
      <c r="K1" s="270"/>
      <c r="L1" s="271"/>
      <c r="M1" s="272" t="s">
        <v>3</v>
      </c>
      <c r="N1" s="273"/>
      <c r="O1" s="273"/>
      <c r="P1" s="270" t="str">
        <f>L18</f>
        <v>CAD $</v>
      </c>
      <c r="Q1" s="270"/>
      <c r="R1" s="271"/>
      <c r="S1" s="268" t="s">
        <v>4</v>
      </c>
      <c r="T1" s="270"/>
      <c r="U1" s="270"/>
      <c r="V1" s="270"/>
      <c r="W1" s="271"/>
      <c r="X1" s="2"/>
      <c r="Y1" s="3"/>
      <c r="Z1" s="4"/>
      <c r="AA1" s="4"/>
      <c r="AB1" s="4"/>
    </row>
    <row r="2" spans="1:28" ht="21">
      <c r="A2" s="1"/>
      <c r="B2" s="6" t="s">
        <v>5</v>
      </c>
      <c r="C2" s="7"/>
      <c r="D2" s="256" t="s">
        <v>6</v>
      </c>
      <c r="E2" s="257"/>
      <c r="F2" s="258"/>
      <c r="G2" s="259"/>
      <c r="H2" s="260"/>
      <c r="I2" s="256" t="s">
        <v>7</v>
      </c>
      <c r="J2" s="257"/>
      <c r="K2" s="258"/>
      <c r="L2" s="8"/>
      <c r="M2" s="261" t="s">
        <v>8</v>
      </c>
      <c r="N2" s="262"/>
      <c r="O2" s="9"/>
      <c r="P2" s="263">
        <f>I50</f>
        <v>69187.950000000012</v>
      </c>
      <c r="Q2" s="263"/>
      <c r="R2" s="264"/>
      <c r="S2" s="265" t="s">
        <v>9</v>
      </c>
      <c r="T2" s="266"/>
      <c r="U2" s="254"/>
      <c r="V2" s="255"/>
      <c r="W2" s="10"/>
      <c r="X2" s="11"/>
      <c r="Y2" s="3"/>
      <c r="Z2" s="4"/>
      <c r="AA2" s="4"/>
      <c r="AB2" s="4"/>
    </row>
    <row r="3" spans="1:28" ht="21">
      <c r="A3" s="1"/>
      <c r="B3" s="12" t="s">
        <v>10</v>
      </c>
      <c r="C3" s="13"/>
      <c r="D3" s="225" t="s">
        <v>11</v>
      </c>
      <c r="E3" s="226"/>
      <c r="F3" s="227"/>
      <c r="G3" s="228"/>
      <c r="H3" s="229"/>
      <c r="I3" s="225" t="s">
        <v>12</v>
      </c>
      <c r="J3" s="226"/>
      <c r="K3" s="227"/>
      <c r="L3" s="14"/>
      <c r="M3" s="250" t="s">
        <v>13</v>
      </c>
      <c r="N3" s="251"/>
      <c r="O3" s="9"/>
      <c r="P3" s="252">
        <f>M50</f>
        <v>38352.050000000003</v>
      </c>
      <c r="Q3" s="252"/>
      <c r="R3" s="253"/>
      <c r="S3" s="221" t="s">
        <v>14</v>
      </c>
      <c r="T3" s="222"/>
      <c r="U3" s="236"/>
      <c r="V3" s="237"/>
      <c r="W3" s="15"/>
      <c r="X3" s="1"/>
      <c r="Y3" s="16"/>
      <c r="Z3" s="4"/>
      <c r="AA3" s="4"/>
      <c r="AB3" s="4"/>
    </row>
    <row r="4" spans="1:28" ht="21">
      <c r="A4" s="1"/>
      <c r="B4" s="17" t="s">
        <v>15</v>
      </c>
      <c r="C4" s="13"/>
      <c r="D4" s="225" t="s">
        <v>16</v>
      </c>
      <c r="E4" s="226"/>
      <c r="F4" s="227"/>
      <c r="G4" s="228" t="s">
        <v>158</v>
      </c>
      <c r="H4" s="229"/>
      <c r="I4" s="225" t="s">
        <v>17</v>
      </c>
      <c r="J4" s="226"/>
      <c r="K4" s="227"/>
      <c r="L4" s="14"/>
      <c r="M4" s="250" t="s">
        <v>18</v>
      </c>
      <c r="N4" s="251"/>
      <c r="O4" s="9"/>
      <c r="P4" s="252">
        <f>P2-P3</f>
        <v>30835.900000000009</v>
      </c>
      <c r="Q4" s="252"/>
      <c r="R4" s="253"/>
      <c r="S4" s="221" t="s">
        <v>19</v>
      </c>
      <c r="T4" s="222"/>
      <c r="U4" s="236"/>
      <c r="V4" s="237"/>
      <c r="W4" s="15"/>
      <c r="X4" s="1"/>
      <c r="Y4" s="16"/>
      <c r="Z4" s="4"/>
      <c r="AA4" s="4"/>
      <c r="AB4" s="4"/>
    </row>
    <row r="5" spans="1:28" ht="21.75" thickBot="1">
      <c r="A5" s="1"/>
      <c r="B5" s="17" t="s">
        <v>20</v>
      </c>
      <c r="C5" s="13"/>
      <c r="D5" s="225" t="s">
        <v>21</v>
      </c>
      <c r="E5" s="226"/>
      <c r="F5" s="227"/>
      <c r="G5" s="228" t="s">
        <v>153</v>
      </c>
      <c r="H5" s="229"/>
      <c r="I5" s="225" t="s">
        <v>22</v>
      </c>
      <c r="J5" s="226"/>
      <c r="K5" s="227"/>
      <c r="L5" s="14"/>
      <c r="M5" s="246" t="s">
        <v>23</v>
      </c>
      <c r="N5" s="247"/>
      <c r="O5" s="9"/>
      <c r="P5" s="248">
        <f>IFERROR((P2-P3)/P2,"")</f>
        <v>0.44568309944144902</v>
      </c>
      <c r="Q5" s="248"/>
      <c r="R5" s="249"/>
      <c r="S5" s="221" t="s">
        <v>24</v>
      </c>
      <c r="T5" s="222"/>
      <c r="U5" s="236"/>
      <c r="V5" s="237"/>
      <c r="W5" s="15"/>
      <c r="X5" s="1"/>
      <c r="Y5" s="16"/>
      <c r="Z5" s="4"/>
      <c r="AA5" s="4"/>
      <c r="AB5" s="4"/>
    </row>
    <row r="6" spans="1:28" ht="21">
      <c r="A6" s="1"/>
      <c r="B6" s="17" t="s">
        <v>25</v>
      </c>
      <c r="C6" s="18"/>
      <c r="D6" s="225" t="s">
        <v>26</v>
      </c>
      <c r="E6" s="226"/>
      <c r="F6" s="227"/>
      <c r="G6" s="228"/>
      <c r="H6" s="229"/>
      <c r="I6" s="225" t="s">
        <v>27</v>
      </c>
      <c r="J6" s="226"/>
      <c r="K6" s="227"/>
      <c r="L6" s="14"/>
      <c r="M6" s="242" t="s">
        <v>28</v>
      </c>
      <c r="N6" s="243"/>
      <c r="O6" s="9"/>
      <c r="P6" s="244">
        <f>T50</f>
        <v>30835.9</v>
      </c>
      <c r="Q6" s="244"/>
      <c r="R6" s="245"/>
      <c r="S6" s="221" t="s">
        <v>29</v>
      </c>
      <c r="T6" s="222"/>
      <c r="U6" s="236"/>
      <c r="V6" s="237"/>
      <c r="W6" s="19"/>
      <c r="X6" s="20"/>
      <c r="Y6" s="21"/>
      <c r="Z6" s="4"/>
      <c r="AA6" s="4"/>
      <c r="AB6" s="4"/>
    </row>
    <row r="7" spans="1:28" ht="21">
      <c r="A7" s="1"/>
      <c r="B7" s="17" t="s">
        <v>30</v>
      </c>
      <c r="C7" s="22"/>
      <c r="D7" s="225" t="s">
        <v>31</v>
      </c>
      <c r="E7" s="226"/>
      <c r="F7" s="227"/>
      <c r="G7" s="228"/>
      <c r="H7" s="229"/>
      <c r="I7" s="225" t="s">
        <v>32</v>
      </c>
      <c r="J7" s="226"/>
      <c r="K7" s="227"/>
      <c r="L7" s="14"/>
      <c r="M7" s="230" t="s">
        <v>33</v>
      </c>
      <c r="N7" s="231"/>
      <c r="O7" s="9"/>
      <c r="P7" s="232">
        <f>R50</f>
        <v>0</v>
      </c>
      <c r="Q7" s="232"/>
      <c r="R7" s="233"/>
      <c r="S7" s="238" t="s">
        <v>34</v>
      </c>
      <c r="T7" s="239"/>
      <c r="U7" s="240"/>
      <c r="V7" s="241"/>
      <c r="W7" s="19"/>
      <c r="X7" s="23"/>
      <c r="Y7" s="4"/>
      <c r="Z7" s="4"/>
      <c r="AA7" s="4"/>
      <c r="AB7" s="4"/>
    </row>
    <row r="8" spans="1:28" ht="21">
      <c r="A8" s="1"/>
      <c r="B8" s="24"/>
      <c r="C8" s="25"/>
      <c r="D8" s="225" t="s">
        <v>35</v>
      </c>
      <c r="E8" s="226"/>
      <c r="F8" s="227"/>
      <c r="G8" s="228"/>
      <c r="H8" s="229"/>
      <c r="I8" s="225" t="s">
        <v>36</v>
      </c>
      <c r="J8" s="226"/>
      <c r="K8" s="227"/>
      <c r="L8" s="14"/>
      <c r="M8" s="230" t="s">
        <v>37</v>
      </c>
      <c r="N8" s="231"/>
      <c r="O8" s="9"/>
      <c r="P8" s="232">
        <f>IF(P1=Q15,R15,IF(Q15="CAD $",R15*E16,IF(Q15="USD $",R15*F16,0)))</f>
        <v>0</v>
      </c>
      <c r="Q8" s="232"/>
      <c r="R8" s="233"/>
      <c r="S8" s="26" t="s">
        <v>38</v>
      </c>
      <c r="T8" s="27" t="s">
        <v>39</v>
      </c>
      <c r="U8" s="27" t="s">
        <v>40</v>
      </c>
      <c r="V8" s="28" t="s">
        <v>41</v>
      </c>
      <c r="W8" s="29"/>
      <c r="X8" s="30"/>
      <c r="Y8" s="4"/>
      <c r="Z8" s="4"/>
      <c r="AA8" s="4"/>
      <c r="AB8" s="4"/>
    </row>
    <row r="9" spans="1:28" ht="21">
      <c r="A9" s="1"/>
      <c r="B9" s="25"/>
      <c r="C9" s="25"/>
      <c r="D9" s="225" t="s">
        <v>42</v>
      </c>
      <c r="E9" s="226"/>
      <c r="F9" s="227"/>
      <c r="G9" s="228"/>
      <c r="H9" s="229"/>
      <c r="I9" s="31"/>
      <c r="J9" s="32"/>
      <c r="K9" s="32"/>
      <c r="L9" s="33"/>
      <c r="M9" s="230" t="s">
        <v>43</v>
      </c>
      <c r="N9" s="231"/>
      <c r="O9" s="9"/>
      <c r="P9" s="234">
        <f>V15</f>
        <v>0</v>
      </c>
      <c r="Q9" s="234"/>
      <c r="R9" s="235"/>
      <c r="S9" s="215">
        <f>P7+P8+P9</f>
        <v>0</v>
      </c>
      <c r="T9" s="215">
        <f>P3-S9</f>
        <v>38352.050000000003</v>
      </c>
      <c r="U9" s="217">
        <f>IFERROR(((P3-S9)/S9),0)</f>
        <v>0</v>
      </c>
      <c r="V9" s="217">
        <f>IFERROR(T9/P3,0)</f>
        <v>1</v>
      </c>
      <c r="W9" s="219"/>
      <c r="X9" s="30"/>
      <c r="Y9" s="4"/>
      <c r="Z9" s="4"/>
      <c r="AA9" s="4"/>
      <c r="AB9" s="4"/>
    </row>
    <row r="10" spans="1:28" ht="21">
      <c r="A10" s="1"/>
      <c r="B10" s="274"/>
      <c r="C10" s="274"/>
      <c r="D10" s="275" t="s">
        <v>156</v>
      </c>
      <c r="E10" s="276"/>
      <c r="F10" s="277"/>
      <c r="G10" s="278" t="s">
        <v>157</v>
      </c>
      <c r="H10" s="277"/>
      <c r="I10" s="279"/>
      <c r="J10" s="280"/>
      <c r="K10" s="280"/>
      <c r="L10" s="281"/>
      <c r="M10" s="282"/>
      <c r="N10" s="277"/>
      <c r="O10" s="283"/>
      <c r="P10" s="284"/>
      <c r="Q10" s="276"/>
      <c r="R10" s="277"/>
      <c r="S10" s="286"/>
      <c r="T10" s="286"/>
      <c r="U10" s="287"/>
      <c r="V10" s="287"/>
      <c r="W10" s="219"/>
      <c r="X10" s="30"/>
      <c r="Y10" s="4"/>
      <c r="Z10" s="4"/>
      <c r="AA10" s="4"/>
      <c r="AB10" s="4"/>
    </row>
    <row r="11" spans="1:28" ht="21.75" thickBot="1">
      <c r="A11" s="1"/>
      <c r="B11" s="25"/>
      <c r="C11" s="25"/>
      <c r="D11" s="34"/>
      <c r="E11" s="34"/>
      <c r="F11" s="34"/>
      <c r="G11" s="31"/>
      <c r="H11" s="31"/>
      <c r="I11" s="31"/>
      <c r="J11" s="32"/>
      <c r="K11" s="32"/>
      <c r="L11" s="33"/>
      <c r="M11" s="221" t="s">
        <v>44</v>
      </c>
      <c r="N11" s="222"/>
      <c r="O11" s="9"/>
      <c r="P11" s="223">
        <f>F50</f>
        <v>33</v>
      </c>
      <c r="Q11" s="223"/>
      <c r="R11" s="224"/>
      <c r="S11" s="216"/>
      <c r="T11" s="216"/>
      <c r="U11" s="218"/>
      <c r="V11" s="218"/>
      <c r="W11" s="220"/>
      <c r="X11" s="30"/>
      <c r="Y11" s="4"/>
      <c r="Z11" s="4"/>
      <c r="AA11" s="4"/>
      <c r="AB11" s="4"/>
    </row>
    <row r="12" spans="1:28" ht="23.25">
      <c r="A12" s="1"/>
      <c r="B12" s="173"/>
      <c r="C12" s="174"/>
      <c r="D12" s="35"/>
      <c r="E12" s="177" t="s">
        <v>45</v>
      </c>
      <c r="F12" s="178"/>
      <c r="G12" s="183" t="s">
        <v>8</v>
      </c>
      <c r="H12" s="184"/>
      <c r="I12" s="185"/>
      <c r="J12" s="36"/>
      <c r="K12" s="189" t="s">
        <v>46</v>
      </c>
      <c r="L12" s="190"/>
      <c r="M12" s="190"/>
      <c r="N12" s="191"/>
      <c r="O12" s="9"/>
      <c r="P12" s="198" t="s">
        <v>47</v>
      </c>
      <c r="Q12" s="184"/>
      <c r="R12" s="184"/>
      <c r="S12" s="184"/>
      <c r="T12" s="184"/>
      <c r="U12" s="184"/>
      <c r="V12" s="199"/>
      <c r="W12" s="37"/>
      <c r="X12" s="38"/>
      <c r="Y12" s="4" t="s">
        <v>48</v>
      </c>
      <c r="Z12" s="4"/>
      <c r="AA12" s="4"/>
      <c r="AB12" s="4"/>
    </row>
    <row r="13" spans="1:28" ht="23.25">
      <c r="A13" s="1"/>
      <c r="B13" s="175"/>
      <c r="C13" s="176"/>
      <c r="D13" s="39"/>
      <c r="E13" s="179"/>
      <c r="F13" s="180"/>
      <c r="G13" s="186"/>
      <c r="H13" s="187"/>
      <c r="I13" s="188"/>
      <c r="J13" s="40"/>
      <c r="K13" s="192"/>
      <c r="L13" s="193"/>
      <c r="M13" s="193"/>
      <c r="N13" s="194"/>
      <c r="O13" s="41"/>
      <c r="P13" s="200"/>
      <c r="Q13" s="201"/>
      <c r="R13" s="201"/>
      <c r="S13" s="201"/>
      <c r="T13" s="201"/>
      <c r="U13" s="201"/>
      <c r="V13" s="202"/>
      <c r="W13" s="42"/>
      <c r="X13" s="38"/>
      <c r="Y13" s="4" t="s">
        <v>49</v>
      </c>
      <c r="Z13" s="4"/>
      <c r="AA13" s="4"/>
      <c r="AB13" s="4"/>
    </row>
    <row r="14" spans="1:28" ht="23.25">
      <c r="A14" s="1"/>
      <c r="B14" s="175"/>
      <c r="C14" s="176"/>
      <c r="D14" s="39"/>
      <c r="E14" s="181"/>
      <c r="F14" s="182"/>
      <c r="G14" s="203" t="s">
        <v>50</v>
      </c>
      <c r="H14" s="204"/>
      <c r="I14" s="43" t="s">
        <v>51</v>
      </c>
      <c r="J14" s="44"/>
      <c r="K14" s="195"/>
      <c r="L14" s="196"/>
      <c r="M14" s="196"/>
      <c r="N14" s="197"/>
      <c r="O14" s="41"/>
      <c r="P14" s="200"/>
      <c r="Q14" s="201"/>
      <c r="R14" s="201"/>
      <c r="S14" s="201"/>
      <c r="T14" s="201"/>
      <c r="U14" s="201"/>
      <c r="V14" s="202"/>
      <c r="W14" s="45"/>
      <c r="X14" s="38"/>
      <c r="Y14" s="4" t="s">
        <v>51</v>
      </c>
      <c r="Z14" s="4"/>
      <c r="AA14" s="4"/>
      <c r="AB14" s="4"/>
    </row>
    <row r="15" spans="1:28" ht="25.5">
      <c r="A15" s="1"/>
      <c r="B15" s="175"/>
      <c r="C15" s="176"/>
      <c r="D15" s="39"/>
      <c r="E15" s="46" t="s">
        <v>52</v>
      </c>
      <c r="F15" s="47" t="s">
        <v>53</v>
      </c>
      <c r="G15" s="205" t="s">
        <v>54</v>
      </c>
      <c r="H15" s="206"/>
      <c r="I15" s="207"/>
      <c r="J15" s="48"/>
      <c r="K15" s="208" t="s">
        <v>55</v>
      </c>
      <c r="L15" s="209"/>
      <c r="M15" s="210">
        <v>0.5</v>
      </c>
      <c r="N15" s="49"/>
      <c r="O15" s="50"/>
      <c r="P15" s="51" t="s">
        <v>56</v>
      </c>
      <c r="Q15" s="52" t="s">
        <v>49</v>
      </c>
      <c r="R15" s="53"/>
      <c r="S15" s="51" t="s">
        <v>57</v>
      </c>
      <c r="T15" s="54">
        <v>2.5000000000000001E-2</v>
      </c>
      <c r="U15" s="51" t="s">
        <v>58</v>
      </c>
      <c r="V15" s="55">
        <f>ROUND(R50*T15,2)</f>
        <v>0</v>
      </c>
      <c r="W15" s="56"/>
      <c r="X15" s="38"/>
      <c r="Y15" s="4" t="s">
        <v>59</v>
      </c>
      <c r="Z15" s="4"/>
      <c r="AA15" s="4"/>
      <c r="AB15" s="4"/>
    </row>
    <row r="16" spans="1:28" ht="18.75">
      <c r="A16" s="1"/>
      <c r="B16" s="175"/>
      <c r="C16" s="176"/>
      <c r="D16" s="39"/>
      <c r="E16" s="57">
        <f>1/F16</f>
        <v>0.7246376811594204</v>
      </c>
      <c r="F16" s="58">
        <v>1.38</v>
      </c>
      <c r="G16" s="212"/>
      <c r="H16" s="213"/>
      <c r="I16" s="214"/>
      <c r="J16" s="59"/>
      <c r="K16" s="181"/>
      <c r="L16" s="182"/>
      <c r="M16" s="211"/>
      <c r="N16" s="153" t="s">
        <v>60</v>
      </c>
      <c r="O16" s="50"/>
      <c r="P16" s="155" t="s">
        <v>61</v>
      </c>
      <c r="Q16" s="156"/>
      <c r="R16" s="156"/>
      <c r="S16" s="156"/>
      <c r="T16" s="156"/>
      <c r="U16" s="156"/>
      <c r="V16" s="157"/>
      <c r="W16" s="60"/>
      <c r="X16" s="61"/>
      <c r="Y16" s="4"/>
      <c r="Z16" s="4"/>
      <c r="AA16" s="4"/>
      <c r="AB16" s="4"/>
    </row>
    <row r="17" spans="1:28">
      <c r="A17" s="1"/>
      <c r="B17" s="158" t="s">
        <v>62</v>
      </c>
      <c r="C17" s="160" t="s">
        <v>63</v>
      </c>
      <c r="D17" s="62"/>
      <c r="E17" s="162" t="s">
        <v>64</v>
      </c>
      <c r="F17" s="164" t="s">
        <v>65</v>
      </c>
      <c r="G17" s="161" t="s">
        <v>66</v>
      </c>
      <c r="H17" s="166"/>
      <c r="I17" s="63" t="s">
        <v>67</v>
      </c>
      <c r="J17" s="64"/>
      <c r="K17" s="167" t="s">
        <v>65</v>
      </c>
      <c r="L17" s="65" t="s">
        <v>68</v>
      </c>
      <c r="M17" s="66" t="s">
        <v>69</v>
      </c>
      <c r="N17" s="153"/>
      <c r="O17" s="67"/>
      <c r="P17" s="169" t="s">
        <v>70</v>
      </c>
      <c r="Q17" s="68" t="s">
        <v>71</v>
      </c>
      <c r="R17" s="68" t="s">
        <v>72</v>
      </c>
      <c r="S17" s="69" t="s">
        <v>73</v>
      </c>
      <c r="T17" s="69" t="s">
        <v>74</v>
      </c>
      <c r="U17" s="66" t="s">
        <v>75</v>
      </c>
      <c r="V17" s="66" t="s">
        <v>76</v>
      </c>
      <c r="W17" s="70"/>
      <c r="X17" s="71"/>
      <c r="Y17" s="4"/>
      <c r="Z17" s="4"/>
      <c r="AA17" s="4"/>
      <c r="AB17" s="4"/>
    </row>
    <row r="18" spans="1:28" s="81" customFormat="1" ht="15" customHeight="1">
      <c r="A18" s="72"/>
      <c r="B18" s="159"/>
      <c r="C18" s="161"/>
      <c r="D18" s="73"/>
      <c r="E18" s="163"/>
      <c r="F18" s="165"/>
      <c r="G18" s="52" t="s">
        <v>48</v>
      </c>
      <c r="H18" s="74" t="str">
        <f>IF(G18="USD $", "CAD $", "USD $")</f>
        <v>USD $</v>
      </c>
      <c r="I18" s="75" t="str">
        <f>L18</f>
        <v>CAD $</v>
      </c>
      <c r="J18" s="76"/>
      <c r="K18" s="168"/>
      <c r="L18" s="171" t="s">
        <v>48</v>
      </c>
      <c r="M18" s="172"/>
      <c r="N18" s="154"/>
      <c r="O18" s="77"/>
      <c r="P18" s="170"/>
      <c r="Q18" s="52" t="s">
        <v>48</v>
      </c>
      <c r="R18" s="150" t="str">
        <f>L18</f>
        <v>CAD $</v>
      </c>
      <c r="S18" s="151"/>
      <c r="T18" s="151"/>
      <c r="U18" s="151"/>
      <c r="V18" s="152"/>
      <c r="W18" s="78"/>
      <c r="X18" s="79"/>
      <c r="Y18" s="80"/>
      <c r="Z18" s="80"/>
      <c r="AA18" s="80"/>
      <c r="AB18" s="80"/>
    </row>
    <row r="19" spans="1:28">
      <c r="A19" s="1"/>
      <c r="B19" s="82" t="s">
        <v>106</v>
      </c>
      <c r="C19" s="83" t="s">
        <v>91</v>
      </c>
      <c r="D19" s="84"/>
      <c r="E19" s="85"/>
      <c r="F19" s="86">
        <v>6</v>
      </c>
      <c r="G19" s="135">
        <v>3913.13</v>
      </c>
      <c r="H19" s="87">
        <f>ROUND(IF($G$18="USD $", G19*$F$16,G19*$E$16),2)</f>
        <v>2835.6</v>
      </c>
      <c r="I19" s="88">
        <f>ROUND(IF($I$18=$H$18,F19*H19,F19*G19),2)</f>
        <v>23478.78</v>
      </c>
      <c r="J19" s="89"/>
      <c r="K19" s="90">
        <f t="shared" ref="K19:K49" si="0">F19</f>
        <v>6</v>
      </c>
      <c r="L19" s="87">
        <f>ROUND(IF($L$18=$G$18,G19*($M$15-N19),H19*($M$15-N19)),2)</f>
        <v>2169.11</v>
      </c>
      <c r="M19" s="87">
        <f>ROUND((K19*L19),2)</f>
        <v>13014.66</v>
      </c>
      <c r="N19" s="91">
        <v>-5.4316900000000001E-2</v>
      </c>
      <c r="O19" s="92"/>
      <c r="P19" s="82"/>
      <c r="Q19" s="93"/>
      <c r="R19" s="94">
        <f>ROUND(IF($R$18=$Q$18,Q19,IF($R$18="USD $",Q19*$E$16,Q19*$F$16))*F19,2)</f>
        <v>0</v>
      </c>
      <c r="S19" s="94">
        <f>IFERROR(ROUND(T19/F19,2),0)</f>
        <v>1744.02</v>
      </c>
      <c r="T19" s="94">
        <f>ROUND(I19-M19,2)</f>
        <v>10464.120000000001</v>
      </c>
      <c r="U19" s="95">
        <f>IFERROR(((L19-(R19/K19))/(R19/K19)),0)</f>
        <v>0</v>
      </c>
      <c r="V19" s="95">
        <f>IFERROR(((L19-(R19/K19))/L19),0)</f>
        <v>1</v>
      </c>
      <c r="W19" s="96"/>
      <c r="X19" s="97"/>
      <c r="Y19" s="4"/>
      <c r="Z19" s="4">
        <v>250</v>
      </c>
      <c r="AA19" s="98"/>
      <c r="AB19" s="99"/>
    </row>
    <row r="20" spans="1:28">
      <c r="A20" s="1"/>
      <c r="B20" s="100" t="s">
        <v>120</v>
      </c>
      <c r="C20" s="13" t="s">
        <v>132</v>
      </c>
      <c r="D20" s="84"/>
      <c r="E20" s="101"/>
      <c r="F20" s="102">
        <v>1</v>
      </c>
      <c r="G20" s="136">
        <v>19702.400000000001</v>
      </c>
      <c r="H20" s="104">
        <f t="shared" ref="H20:H49" si="1">ROUND(IF($G$18="USD $", G20*$F$16,G20*$E$16),2)</f>
        <v>14277.1</v>
      </c>
      <c r="I20" s="105">
        <f t="shared" ref="I20:I49" si="2">ROUND(IF($I$18=$H$18,F20*H20,F20*G20),2)</f>
        <v>19702.400000000001</v>
      </c>
      <c r="J20" s="106"/>
      <c r="K20" s="107">
        <f t="shared" si="0"/>
        <v>1</v>
      </c>
      <c r="L20" s="104">
        <f t="shared" ref="L20:L49" si="3">ROUND(IF($L$18=$G$18,G20*($M$15-N20),H20*($M$15-N20)),2)</f>
        <v>10921.36</v>
      </c>
      <c r="M20" s="104">
        <f t="shared" ref="M20:M49" si="4">ROUND((K20*L20),2)</f>
        <v>10921.36</v>
      </c>
      <c r="N20" s="108">
        <v>-5.4316200000000002E-2</v>
      </c>
      <c r="O20" s="92"/>
      <c r="P20" s="100"/>
      <c r="Q20" s="103"/>
      <c r="R20" s="109">
        <f>ROUND(IF($R$18=$Q$18,Q20,IF($R$18="USD $",Q20*$E$16,Q20*$F$16))*F20,2)</f>
        <v>0</v>
      </c>
      <c r="S20" s="110">
        <f t="shared" ref="S20:S49" si="5">IFERROR(ROUND(T20/F20,2),0)</f>
        <v>8781.0400000000009</v>
      </c>
      <c r="T20" s="110">
        <f t="shared" ref="T20:T49" si="6">ROUND(I20-M20,2)</f>
        <v>8781.0400000000009</v>
      </c>
      <c r="U20" s="111">
        <f t="shared" ref="U20:U49" si="7">IFERROR(((L20-(R20/K20))/(R20/K20)),0)</f>
        <v>0</v>
      </c>
      <c r="V20" s="111">
        <f t="shared" ref="V20:V49" si="8">IFERROR(((L20-(R20/K20))/L20),0)</f>
        <v>1</v>
      </c>
      <c r="W20" s="112"/>
      <c r="X20" s="97"/>
      <c r="Y20" s="4" t="s">
        <v>77</v>
      </c>
      <c r="Z20" s="4">
        <v>500</v>
      </c>
      <c r="AA20" s="4"/>
      <c r="AB20" s="4"/>
    </row>
    <row r="21" spans="1:28">
      <c r="A21" s="1"/>
      <c r="B21" s="82" t="s">
        <v>109</v>
      </c>
      <c r="C21" s="113" t="s">
        <v>133</v>
      </c>
      <c r="D21" s="84"/>
      <c r="E21" s="85"/>
      <c r="F21" s="114">
        <v>1</v>
      </c>
      <c r="G21" s="137">
        <v>4443.3999999999996</v>
      </c>
      <c r="H21" s="87">
        <f t="shared" si="1"/>
        <v>3219.86</v>
      </c>
      <c r="I21" s="88">
        <f t="shared" si="2"/>
        <v>4443.3999999999996</v>
      </c>
      <c r="J21" s="106"/>
      <c r="K21" s="90">
        <f t="shared" si="0"/>
        <v>1</v>
      </c>
      <c r="L21" s="87">
        <f t="shared" si="3"/>
        <v>2463.0500000000002</v>
      </c>
      <c r="M21" s="87">
        <f t="shared" si="4"/>
        <v>2463.0500000000002</v>
      </c>
      <c r="N21" s="115">
        <v>-5.4316900000000001E-2</v>
      </c>
      <c r="O21" s="92"/>
      <c r="P21" s="116"/>
      <c r="Q21" s="93"/>
      <c r="R21" s="94">
        <f t="shared" ref="R21:R49" si="9">ROUND(IF($R$18=$Q$18,Q21,IF($R$18="USD $",Q21*$E$16,Q21*$F$16))*F21,2)</f>
        <v>0</v>
      </c>
      <c r="S21" s="94">
        <f t="shared" si="5"/>
        <v>1980.35</v>
      </c>
      <c r="T21" s="94">
        <f t="shared" si="6"/>
        <v>1980.35</v>
      </c>
      <c r="U21" s="95">
        <f t="shared" si="7"/>
        <v>0</v>
      </c>
      <c r="V21" s="95">
        <f t="shared" si="8"/>
        <v>1</v>
      </c>
      <c r="W21" s="96"/>
      <c r="X21" s="97"/>
      <c r="Y21" s="4" t="s">
        <v>78</v>
      </c>
      <c r="Z21" s="4">
        <v>750</v>
      </c>
      <c r="AA21" s="4"/>
      <c r="AB21" s="4"/>
    </row>
    <row r="22" spans="1:28">
      <c r="A22" s="1"/>
      <c r="B22" s="100" t="s">
        <v>121</v>
      </c>
      <c r="C22" s="13" t="s">
        <v>134</v>
      </c>
      <c r="D22" s="84"/>
      <c r="E22" s="101"/>
      <c r="F22" s="102">
        <v>6</v>
      </c>
      <c r="G22" s="136">
        <v>2254.37</v>
      </c>
      <c r="H22" s="104">
        <f t="shared" si="1"/>
        <v>1633.6</v>
      </c>
      <c r="I22" s="105">
        <f t="shared" si="2"/>
        <v>13526.22</v>
      </c>
      <c r="J22" s="106"/>
      <c r="K22" s="107">
        <f t="shared" si="0"/>
        <v>6</v>
      </c>
      <c r="L22" s="104">
        <f t="shared" si="3"/>
        <v>1249.6400000000001</v>
      </c>
      <c r="M22" s="104">
        <f t="shared" si="4"/>
        <v>7497.84</v>
      </c>
      <c r="N22" s="108">
        <v>-5.4316900000000001E-2</v>
      </c>
      <c r="O22" s="92"/>
      <c r="P22" s="100"/>
      <c r="Q22" s="103"/>
      <c r="R22" s="109">
        <f t="shared" si="9"/>
        <v>0</v>
      </c>
      <c r="S22" s="110">
        <f t="shared" si="5"/>
        <v>1004.73</v>
      </c>
      <c r="T22" s="110">
        <f t="shared" si="6"/>
        <v>6028.38</v>
      </c>
      <c r="U22" s="111">
        <f t="shared" si="7"/>
        <v>0</v>
      </c>
      <c r="V22" s="111">
        <f t="shared" si="8"/>
        <v>1</v>
      </c>
      <c r="W22" s="112"/>
      <c r="X22" s="97"/>
      <c r="Y22" s="4" t="s">
        <v>79</v>
      </c>
      <c r="Z22" s="4">
        <v>1000</v>
      </c>
      <c r="AA22" s="4"/>
      <c r="AB22" s="4"/>
    </row>
    <row r="23" spans="1:28">
      <c r="A23" s="1"/>
      <c r="B23" s="82" t="s">
        <v>122</v>
      </c>
      <c r="C23" s="113" t="s">
        <v>135</v>
      </c>
      <c r="D23" s="84"/>
      <c r="E23" s="85"/>
      <c r="F23" s="114">
        <v>1</v>
      </c>
      <c r="G23" s="137">
        <v>2963.83</v>
      </c>
      <c r="H23" s="87">
        <f t="shared" si="1"/>
        <v>2147.6999999999998</v>
      </c>
      <c r="I23" s="88">
        <f t="shared" si="2"/>
        <v>2963.83</v>
      </c>
      <c r="J23" s="106"/>
      <c r="K23" s="90">
        <f t="shared" si="0"/>
        <v>1</v>
      </c>
      <c r="L23" s="87">
        <f t="shared" si="3"/>
        <v>1642.9</v>
      </c>
      <c r="M23" s="87">
        <f t="shared" si="4"/>
        <v>1642.9</v>
      </c>
      <c r="N23" s="115">
        <v>-5.4316900000000001E-2</v>
      </c>
      <c r="O23" s="92"/>
      <c r="P23" s="116"/>
      <c r="Q23" s="93"/>
      <c r="R23" s="94">
        <f t="shared" si="9"/>
        <v>0</v>
      </c>
      <c r="S23" s="94">
        <f t="shared" si="5"/>
        <v>1320.93</v>
      </c>
      <c r="T23" s="94">
        <f t="shared" si="6"/>
        <v>1320.93</v>
      </c>
      <c r="U23" s="95">
        <f t="shared" si="7"/>
        <v>0</v>
      </c>
      <c r="V23" s="95">
        <f t="shared" si="8"/>
        <v>1</v>
      </c>
      <c r="W23" s="96"/>
      <c r="X23" s="97"/>
      <c r="Y23" s="4" t="s">
        <v>80</v>
      </c>
      <c r="Z23" s="4">
        <v>1200</v>
      </c>
      <c r="AA23" s="4"/>
      <c r="AB23" s="4"/>
    </row>
    <row r="24" spans="1:28">
      <c r="A24" s="1"/>
      <c r="B24" s="100" t="s">
        <v>123</v>
      </c>
      <c r="C24" s="13" t="s">
        <v>136</v>
      </c>
      <c r="D24" s="84"/>
      <c r="E24" s="101"/>
      <c r="F24" s="102">
        <v>1</v>
      </c>
      <c r="G24" s="136">
        <v>4795.91</v>
      </c>
      <c r="H24" s="104">
        <f t="shared" si="1"/>
        <v>3475.3</v>
      </c>
      <c r="I24" s="105">
        <f t="shared" si="2"/>
        <v>4795.91</v>
      </c>
      <c r="J24" s="106"/>
      <c r="K24" s="107">
        <f t="shared" si="0"/>
        <v>1</v>
      </c>
      <c r="L24" s="104">
        <f t="shared" si="3"/>
        <v>2658.45</v>
      </c>
      <c r="M24" s="104">
        <f t="shared" si="4"/>
        <v>2658.45</v>
      </c>
      <c r="N24" s="108">
        <v>-5.4316900000000001E-2</v>
      </c>
      <c r="O24" s="92"/>
      <c r="P24" s="100"/>
      <c r="Q24" s="103"/>
      <c r="R24" s="109">
        <f t="shared" si="9"/>
        <v>0</v>
      </c>
      <c r="S24" s="110">
        <f t="shared" si="5"/>
        <v>2137.46</v>
      </c>
      <c r="T24" s="110">
        <f t="shared" si="6"/>
        <v>2137.46</v>
      </c>
      <c r="U24" s="111">
        <f t="shared" si="7"/>
        <v>0</v>
      </c>
      <c r="V24" s="111">
        <f t="shared" si="8"/>
        <v>1</v>
      </c>
      <c r="W24" s="112"/>
      <c r="X24" s="97"/>
      <c r="Y24" s="4" t="s">
        <v>81</v>
      </c>
      <c r="Z24" s="4">
        <v>2000</v>
      </c>
      <c r="AA24" s="4"/>
      <c r="AB24" s="4"/>
    </row>
    <row r="25" spans="1:28">
      <c r="A25" s="1"/>
      <c r="B25" s="82" t="s">
        <v>124</v>
      </c>
      <c r="C25" s="113" t="s">
        <v>137</v>
      </c>
      <c r="D25" s="84"/>
      <c r="E25" s="85"/>
      <c r="F25" s="114">
        <v>1</v>
      </c>
      <c r="G25" s="137">
        <v>37.51</v>
      </c>
      <c r="H25" s="87">
        <f t="shared" si="1"/>
        <v>27.18</v>
      </c>
      <c r="I25" s="88">
        <f t="shared" si="2"/>
        <v>37.51</v>
      </c>
      <c r="J25" s="106"/>
      <c r="K25" s="90">
        <f t="shared" si="0"/>
        <v>1</v>
      </c>
      <c r="L25" s="87">
        <f t="shared" si="3"/>
        <v>20.79</v>
      </c>
      <c r="M25" s="87">
        <f t="shared" si="4"/>
        <v>20.79</v>
      </c>
      <c r="N25" s="115">
        <v>-5.4316900000000001E-2</v>
      </c>
      <c r="O25" s="92"/>
      <c r="P25" s="116"/>
      <c r="Q25" s="93"/>
      <c r="R25" s="94">
        <f t="shared" si="9"/>
        <v>0</v>
      </c>
      <c r="S25" s="94">
        <f t="shared" si="5"/>
        <v>16.72</v>
      </c>
      <c r="T25" s="94">
        <f t="shared" si="6"/>
        <v>16.72</v>
      </c>
      <c r="U25" s="95">
        <f t="shared" si="7"/>
        <v>0</v>
      </c>
      <c r="V25" s="95">
        <f t="shared" si="8"/>
        <v>1</v>
      </c>
      <c r="W25" s="96"/>
      <c r="X25" s="97"/>
      <c r="Y25" s="4" t="s">
        <v>82</v>
      </c>
      <c r="Z25" s="4">
        <v>4000</v>
      </c>
      <c r="AA25" s="4"/>
      <c r="AB25" s="4"/>
    </row>
    <row r="26" spans="1:28">
      <c r="A26" s="1"/>
      <c r="B26" s="100" t="s">
        <v>125</v>
      </c>
      <c r="C26" s="13" t="s">
        <v>137</v>
      </c>
      <c r="D26" s="84"/>
      <c r="E26" s="101"/>
      <c r="F26" s="102">
        <v>1</v>
      </c>
      <c r="G26" s="136">
        <v>37.99</v>
      </c>
      <c r="H26" s="104">
        <f t="shared" si="1"/>
        <v>27.53</v>
      </c>
      <c r="I26" s="105">
        <f t="shared" si="2"/>
        <v>37.99</v>
      </c>
      <c r="J26" s="106"/>
      <c r="K26" s="107">
        <f t="shared" si="0"/>
        <v>1</v>
      </c>
      <c r="L26" s="104">
        <f t="shared" si="3"/>
        <v>21.06</v>
      </c>
      <c r="M26" s="104">
        <f t="shared" si="4"/>
        <v>21.06</v>
      </c>
      <c r="N26" s="108">
        <v>-5.4316900000000001E-2</v>
      </c>
      <c r="O26" s="92"/>
      <c r="P26" s="100"/>
      <c r="Q26" s="103"/>
      <c r="R26" s="109">
        <f t="shared" si="9"/>
        <v>0</v>
      </c>
      <c r="S26" s="110">
        <f t="shared" si="5"/>
        <v>16.93</v>
      </c>
      <c r="T26" s="110">
        <f t="shared" si="6"/>
        <v>16.93</v>
      </c>
      <c r="U26" s="111">
        <f t="shared" si="7"/>
        <v>0</v>
      </c>
      <c r="V26" s="111">
        <f t="shared" si="8"/>
        <v>1</v>
      </c>
      <c r="W26" s="112"/>
      <c r="X26" s="97"/>
      <c r="Y26" s="4" t="s">
        <v>83</v>
      </c>
      <c r="Z26" s="4">
        <v>6000</v>
      </c>
      <c r="AA26" s="4"/>
      <c r="AB26" s="4"/>
    </row>
    <row r="27" spans="1:28">
      <c r="A27" s="1"/>
      <c r="B27" s="82" t="s">
        <v>126</v>
      </c>
      <c r="C27" s="113" t="s">
        <v>138</v>
      </c>
      <c r="D27" s="84"/>
      <c r="E27" s="85"/>
      <c r="F27" s="114">
        <v>2</v>
      </c>
      <c r="G27" s="137">
        <v>13.6</v>
      </c>
      <c r="H27" s="87">
        <f t="shared" si="1"/>
        <v>9.86</v>
      </c>
      <c r="I27" s="88">
        <f t="shared" si="2"/>
        <v>27.2</v>
      </c>
      <c r="J27" s="106"/>
      <c r="K27" s="90">
        <f t="shared" si="0"/>
        <v>2</v>
      </c>
      <c r="L27" s="87">
        <f t="shared" si="3"/>
        <v>7.54</v>
      </c>
      <c r="M27" s="87">
        <f t="shared" si="4"/>
        <v>15.08</v>
      </c>
      <c r="N27" s="115">
        <v>-5.4316900000000001E-2</v>
      </c>
      <c r="O27" s="92"/>
      <c r="P27" s="116"/>
      <c r="Q27" s="93"/>
      <c r="R27" s="94">
        <f t="shared" si="9"/>
        <v>0</v>
      </c>
      <c r="S27" s="94">
        <f t="shared" si="5"/>
        <v>6.06</v>
      </c>
      <c r="T27" s="94">
        <f t="shared" si="6"/>
        <v>12.12</v>
      </c>
      <c r="U27" s="95">
        <f t="shared" si="7"/>
        <v>0</v>
      </c>
      <c r="V27" s="95">
        <f t="shared" si="8"/>
        <v>1</v>
      </c>
      <c r="W27" s="96"/>
      <c r="X27" s="97"/>
      <c r="Y27" s="4" t="s">
        <v>84</v>
      </c>
      <c r="Z27" s="4">
        <v>8000</v>
      </c>
      <c r="AA27" s="4"/>
      <c r="AB27" s="4"/>
    </row>
    <row r="28" spans="1:28">
      <c r="A28" s="1"/>
      <c r="B28" s="100" t="s">
        <v>127</v>
      </c>
      <c r="C28" s="13" t="s">
        <v>139</v>
      </c>
      <c r="D28" s="84"/>
      <c r="E28" s="101"/>
      <c r="F28" s="102">
        <v>2</v>
      </c>
      <c r="G28" s="103">
        <v>3.04</v>
      </c>
      <c r="H28" s="104">
        <f t="shared" si="1"/>
        <v>2.2000000000000002</v>
      </c>
      <c r="I28" s="105">
        <f t="shared" si="2"/>
        <v>6.08</v>
      </c>
      <c r="J28" s="106"/>
      <c r="K28" s="107">
        <f t="shared" si="0"/>
        <v>2</v>
      </c>
      <c r="L28" s="104">
        <f t="shared" si="3"/>
        <v>1.69</v>
      </c>
      <c r="M28" s="104">
        <f t="shared" si="4"/>
        <v>3.38</v>
      </c>
      <c r="N28" s="108">
        <v>-5.4316900000000001E-2</v>
      </c>
      <c r="O28" s="92"/>
      <c r="P28" s="100"/>
      <c r="Q28" s="103"/>
      <c r="R28" s="109">
        <f t="shared" si="9"/>
        <v>0</v>
      </c>
      <c r="S28" s="110">
        <f t="shared" si="5"/>
        <v>1.35</v>
      </c>
      <c r="T28" s="110">
        <f t="shared" si="6"/>
        <v>2.7</v>
      </c>
      <c r="U28" s="111">
        <f t="shared" si="7"/>
        <v>0</v>
      </c>
      <c r="V28" s="111">
        <f t="shared" si="8"/>
        <v>1</v>
      </c>
      <c r="W28" s="112"/>
      <c r="X28" s="97"/>
      <c r="Y28" s="4" t="s">
        <v>85</v>
      </c>
      <c r="Z28" s="117">
        <v>10000</v>
      </c>
      <c r="AA28" s="4"/>
      <c r="AB28" s="4"/>
    </row>
    <row r="29" spans="1:28">
      <c r="A29" s="1"/>
      <c r="B29" s="82" t="s">
        <v>128</v>
      </c>
      <c r="C29" s="113" t="s">
        <v>140</v>
      </c>
      <c r="D29" s="84"/>
      <c r="E29" s="85"/>
      <c r="F29" s="114">
        <v>1</v>
      </c>
      <c r="G29" s="93">
        <v>15.97</v>
      </c>
      <c r="H29" s="87">
        <f t="shared" si="1"/>
        <v>11.57</v>
      </c>
      <c r="I29" s="88">
        <f t="shared" si="2"/>
        <v>15.97</v>
      </c>
      <c r="J29" s="106"/>
      <c r="K29" s="90">
        <f t="shared" si="0"/>
        <v>1</v>
      </c>
      <c r="L29" s="87">
        <f t="shared" si="3"/>
        <v>8.85</v>
      </c>
      <c r="M29" s="87">
        <f t="shared" si="4"/>
        <v>8.85</v>
      </c>
      <c r="N29" s="115">
        <v>-5.4316900000000001E-2</v>
      </c>
      <c r="O29" s="92"/>
      <c r="P29" s="116"/>
      <c r="Q29" s="93"/>
      <c r="R29" s="94">
        <f t="shared" si="9"/>
        <v>0</v>
      </c>
      <c r="S29" s="94">
        <f t="shared" si="5"/>
        <v>7.12</v>
      </c>
      <c r="T29" s="94">
        <f t="shared" si="6"/>
        <v>7.12</v>
      </c>
      <c r="U29" s="95">
        <f t="shared" si="7"/>
        <v>0</v>
      </c>
      <c r="V29" s="95">
        <f t="shared" si="8"/>
        <v>1</v>
      </c>
      <c r="W29" s="96"/>
      <c r="X29" s="97"/>
      <c r="Y29" s="4" t="s">
        <v>86</v>
      </c>
      <c r="Z29" s="4" t="s">
        <v>87</v>
      </c>
      <c r="AA29" s="4"/>
      <c r="AB29" s="4"/>
    </row>
    <row r="30" spans="1:28">
      <c r="A30" s="1"/>
      <c r="B30" s="100" t="s">
        <v>129</v>
      </c>
      <c r="C30" s="13" t="s">
        <v>141</v>
      </c>
      <c r="D30" s="84"/>
      <c r="E30" s="101"/>
      <c r="F30" s="102">
        <v>1</v>
      </c>
      <c r="G30" s="103">
        <v>25.39</v>
      </c>
      <c r="H30" s="104">
        <f>ROUND(IF($G$18="USD $", G30*$F$16,G30*$E$16),2)</f>
        <v>18.399999999999999</v>
      </c>
      <c r="I30" s="105">
        <f>ROUND(IF($I$18=$H$18,F30*H30,F30*G30),2)</f>
        <v>25.39</v>
      </c>
      <c r="J30" s="106"/>
      <c r="K30" s="107">
        <f t="shared" si="0"/>
        <v>1</v>
      </c>
      <c r="L30" s="104">
        <f t="shared" si="3"/>
        <v>14.07</v>
      </c>
      <c r="M30" s="104">
        <f>ROUND((K30*L30),2)</f>
        <v>14.07</v>
      </c>
      <c r="N30" s="108">
        <v>-5.4316900000000001E-2</v>
      </c>
      <c r="O30" s="92"/>
      <c r="P30" s="100"/>
      <c r="Q30" s="103"/>
      <c r="R30" s="109">
        <f t="shared" si="9"/>
        <v>0</v>
      </c>
      <c r="S30" s="110">
        <f t="shared" si="5"/>
        <v>11.32</v>
      </c>
      <c r="T30" s="110">
        <f t="shared" si="6"/>
        <v>11.32</v>
      </c>
      <c r="U30" s="111">
        <f t="shared" si="7"/>
        <v>0</v>
      </c>
      <c r="V30" s="111">
        <f t="shared" si="8"/>
        <v>1</v>
      </c>
      <c r="W30" s="112"/>
      <c r="X30" s="97"/>
      <c r="Y30" s="4" t="s">
        <v>88</v>
      </c>
      <c r="Z30" s="4"/>
      <c r="AA30" s="4"/>
      <c r="AB30" s="4"/>
    </row>
    <row r="31" spans="1:28">
      <c r="A31" s="1"/>
      <c r="B31" s="82" t="s">
        <v>130</v>
      </c>
      <c r="C31" s="113" t="s">
        <v>142</v>
      </c>
      <c r="D31" s="84"/>
      <c r="E31" s="85"/>
      <c r="F31" s="114">
        <v>5</v>
      </c>
      <c r="G31" s="93">
        <v>10.75</v>
      </c>
      <c r="H31" s="87">
        <f t="shared" si="1"/>
        <v>7.79</v>
      </c>
      <c r="I31" s="88">
        <f t="shared" si="2"/>
        <v>53.75</v>
      </c>
      <c r="J31" s="106"/>
      <c r="K31" s="90">
        <f t="shared" si="0"/>
        <v>5</v>
      </c>
      <c r="L31" s="87">
        <f t="shared" si="3"/>
        <v>5.96</v>
      </c>
      <c r="M31" s="87">
        <f t="shared" si="4"/>
        <v>29.8</v>
      </c>
      <c r="N31" s="115">
        <v>-5.4316900000000001E-2</v>
      </c>
      <c r="O31" s="92"/>
      <c r="P31" s="116"/>
      <c r="Q31" s="93"/>
      <c r="R31" s="94">
        <f t="shared" si="9"/>
        <v>0</v>
      </c>
      <c r="S31" s="94">
        <f t="shared" si="5"/>
        <v>4.79</v>
      </c>
      <c r="T31" s="94">
        <f t="shared" si="6"/>
        <v>23.95</v>
      </c>
      <c r="U31" s="95">
        <f t="shared" si="7"/>
        <v>0</v>
      </c>
      <c r="V31" s="95">
        <f t="shared" si="8"/>
        <v>1</v>
      </c>
      <c r="W31" s="96"/>
      <c r="X31" s="97"/>
      <c r="Y31" s="4"/>
      <c r="Z31" s="4"/>
      <c r="AA31" s="4"/>
      <c r="AB31" s="4"/>
    </row>
    <row r="32" spans="1:28">
      <c r="A32" s="1"/>
      <c r="B32" s="100" t="s">
        <v>131</v>
      </c>
      <c r="C32" s="13" t="s">
        <v>138</v>
      </c>
      <c r="D32" s="84"/>
      <c r="E32" s="101"/>
      <c r="F32" s="102">
        <v>4</v>
      </c>
      <c r="G32" s="103">
        <v>18.38</v>
      </c>
      <c r="H32" s="104">
        <f t="shared" si="1"/>
        <v>13.32</v>
      </c>
      <c r="I32" s="105">
        <f t="shared" si="2"/>
        <v>73.52</v>
      </c>
      <c r="J32" s="106"/>
      <c r="K32" s="107">
        <f t="shared" si="0"/>
        <v>4</v>
      </c>
      <c r="L32" s="104">
        <f t="shared" si="3"/>
        <v>10.19</v>
      </c>
      <c r="M32" s="104">
        <f t="shared" si="4"/>
        <v>40.76</v>
      </c>
      <c r="N32" s="108">
        <v>-5.4316900000000001E-2</v>
      </c>
      <c r="O32" s="92"/>
      <c r="P32" s="100"/>
      <c r="Q32" s="103"/>
      <c r="R32" s="109">
        <f>ROUND(IF($R$18=$Q$18,Q32,IF($R$18="USD $",Q32*$E$16,Q32*$F$16))*F32,2)</f>
        <v>0</v>
      </c>
      <c r="S32" s="110">
        <f t="shared" si="5"/>
        <v>8.19</v>
      </c>
      <c r="T32" s="110">
        <f t="shared" si="6"/>
        <v>32.76</v>
      </c>
      <c r="U32" s="111">
        <f t="shared" si="7"/>
        <v>0</v>
      </c>
      <c r="V32" s="111">
        <f t="shared" si="8"/>
        <v>1</v>
      </c>
      <c r="W32" s="112"/>
      <c r="X32" s="97"/>
      <c r="Y32" s="4"/>
      <c r="Z32" s="4"/>
      <c r="AA32" s="4"/>
      <c r="AB32" s="4"/>
    </row>
    <row r="33" spans="1:28">
      <c r="A33" s="1"/>
      <c r="B33" s="82"/>
      <c r="C33" s="113"/>
      <c r="D33" s="84"/>
      <c r="E33" s="85"/>
      <c r="F33" s="114"/>
      <c r="G33" s="93"/>
      <c r="H33" s="87">
        <f t="shared" si="1"/>
        <v>0</v>
      </c>
      <c r="I33" s="88">
        <f t="shared" si="2"/>
        <v>0</v>
      </c>
      <c r="J33" s="106"/>
      <c r="K33" s="90">
        <f t="shared" si="0"/>
        <v>0</v>
      </c>
      <c r="L33" s="87">
        <f t="shared" si="3"/>
        <v>0</v>
      </c>
      <c r="M33" s="87">
        <f t="shared" si="4"/>
        <v>0</v>
      </c>
      <c r="N33" s="115"/>
      <c r="O33" s="92"/>
      <c r="P33" s="116"/>
      <c r="Q33" s="93"/>
      <c r="R33" s="94">
        <f t="shared" si="9"/>
        <v>0</v>
      </c>
      <c r="S33" s="94">
        <f t="shared" si="5"/>
        <v>0</v>
      </c>
      <c r="T33" s="94">
        <f t="shared" si="6"/>
        <v>0</v>
      </c>
      <c r="U33" s="95">
        <f t="shared" si="7"/>
        <v>0</v>
      </c>
      <c r="V33" s="95">
        <f t="shared" si="8"/>
        <v>0</v>
      </c>
      <c r="W33" s="96"/>
      <c r="X33" s="97"/>
      <c r="Y33" s="4"/>
      <c r="Z33" s="4"/>
      <c r="AA33" s="4"/>
      <c r="AB33" s="4"/>
    </row>
    <row r="34" spans="1:28">
      <c r="A34" s="1"/>
      <c r="B34" s="100"/>
      <c r="C34" s="13"/>
      <c r="D34" s="84"/>
      <c r="E34" s="101"/>
      <c r="F34" s="102"/>
      <c r="G34" s="103"/>
      <c r="H34" s="104">
        <f t="shared" si="1"/>
        <v>0</v>
      </c>
      <c r="I34" s="105">
        <f t="shared" si="2"/>
        <v>0</v>
      </c>
      <c r="J34" s="106"/>
      <c r="K34" s="107">
        <f t="shared" si="0"/>
        <v>0</v>
      </c>
      <c r="L34" s="104">
        <f t="shared" si="3"/>
        <v>0</v>
      </c>
      <c r="M34" s="104">
        <f t="shared" si="4"/>
        <v>0</v>
      </c>
      <c r="N34" s="108"/>
      <c r="O34" s="92"/>
      <c r="P34" s="100"/>
      <c r="Q34" s="103"/>
      <c r="R34" s="109">
        <f t="shared" si="9"/>
        <v>0</v>
      </c>
      <c r="S34" s="110">
        <f t="shared" si="5"/>
        <v>0</v>
      </c>
      <c r="T34" s="110">
        <f t="shared" si="6"/>
        <v>0</v>
      </c>
      <c r="U34" s="111">
        <f t="shared" si="7"/>
        <v>0</v>
      </c>
      <c r="V34" s="111">
        <f t="shared" si="8"/>
        <v>0</v>
      </c>
      <c r="W34" s="112"/>
      <c r="X34" s="97"/>
      <c r="Y34" s="4"/>
      <c r="Z34" s="4"/>
      <c r="AA34" s="4"/>
      <c r="AB34" s="4"/>
    </row>
    <row r="35" spans="1:28">
      <c r="A35" s="1"/>
      <c r="B35" s="82"/>
      <c r="C35" s="113"/>
      <c r="D35" s="84"/>
      <c r="E35" s="85"/>
      <c r="F35" s="114"/>
      <c r="G35" s="93"/>
      <c r="H35" s="87">
        <f t="shared" si="1"/>
        <v>0</v>
      </c>
      <c r="I35" s="88">
        <f t="shared" si="2"/>
        <v>0</v>
      </c>
      <c r="J35" s="106"/>
      <c r="K35" s="90">
        <f t="shared" si="0"/>
        <v>0</v>
      </c>
      <c r="L35" s="87">
        <f t="shared" si="3"/>
        <v>0</v>
      </c>
      <c r="M35" s="87">
        <f t="shared" si="4"/>
        <v>0</v>
      </c>
      <c r="N35" s="115"/>
      <c r="O35" s="92"/>
      <c r="P35" s="116"/>
      <c r="Q35" s="93"/>
      <c r="R35" s="94">
        <f t="shared" si="9"/>
        <v>0</v>
      </c>
      <c r="S35" s="94">
        <f t="shared" si="5"/>
        <v>0</v>
      </c>
      <c r="T35" s="94">
        <f t="shared" si="6"/>
        <v>0</v>
      </c>
      <c r="U35" s="95">
        <f t="shared" si="7"/>
        <v>0</v>
      </c>
      <c r="V35" s="95">
        <f t="shared" si="8"/>
        <v>0</v>
      </c>
      <c r="W35" s="96"/>
      <c r="X35" s="97"/>
      <c r="Y35" s="4"/>
      <c r="Z35" s="4"/>
      <c r="AA35" s="4"/>
      <c r="AB35" s="4"/>
    </row>
    <row r="36" spans="1:28">
      <c r="A36" s="1"/>
      <c r="B36" s="100"/>
      <c r="C36" s="13"/>
      <c r="D36" s="84"/>
      <c r="E36" s="101"/>
      <c r="F36" s="102"/>
      <c r="G36" s="103"/>
      <c r="H36" s="104">
        <f t="shared" si="1"/>
        <v>0</v>
      </c>
      <c r="I36" s="105">
        <f t="shared" si="2"/>
        <v>0</v>
      </c>
      <c r="J36" s="106"/>
      <c r="K36" s="107">
        <f t="shared" si="0"/>
        <v>0</v>
      </c>
      <c r="L36" s="104">
        <f t="shared" si="3"/>
        <v>0</v>
      </c>
      <c r="M36" s="104">
        <f t="shared" si="4"/>
        <v>0</v>
      </c>
      <c r="N36" s="108"/>
      <c r="O36" s="92"/>
      <c r="P36" s="100"/>
      <c r="Q36" s="103"/>
      <c r="R36" s="109">
        <f t="shared" si="9"/>
        <v>0</v>
      </c>
      <c r="S36" s="110">
        <f t="shared" si="5"/>
        <v>0</v>
      </c>
      <c r="T36" s="110">
        <f t="shared" si="6"/>
        <v>0</v>
      </c>
      <c r="U36" s="111">
        <f t="shared" si="7"/>
        <v>0</v>
      </c>
      <c r="V36" s="111">
        <f t="shared" si="8"/>
        <v>0</v>
      </c>
      <c r="W36" s="112"/>
      <c r="X36" s="97"/>
      <c r="Y36" s="4"/>
      <c r="Z36" s="4"/>
      <c r="AA36" s="4"/>
      <c r="AB36" s="4"/>
    </row>
    <row r="37" spans="1:28">
      <c r="A37" s="1"/>
      <c r="B37" s="82"/>
      <c r="C37" s="113"/>
      <c r="D37" s="84"/>
      <c r="E37" s="85"/>
      <c r="F37" s="114"/>
      <c r="G37" s="93"/>
      <c r="H37" s="87">
        <f t="shared" si="1"/>
        <v>0</v>
      </c>
      <c r="I37" s="88">
        <f t="shared" si="2"/>
        <v>0</v>
      </c>
      <c r="J37" s="106"/>
      <c r="K37" s="90">
        <f t="shared" si="0"/>
        <v>0</v>
      </c>
      <c r="L37" s="87">
        <f t="shared" si="3"/>
        <v>0</v>
      </c>
      <c r="M37" s="87">
        <f t="shared" si="4"/>
        <v>0</v>
      </c>
      <c r="N37" s="115"/>
      <c r="O37" s="92"/>
      <c r="P37" s="116"/>
      <c r="Q37" s="93"/>
      <c r="R37" s="94">
        <f t="shared" si="9"/>
        <v>0</v>
      </c>
      <c r="S37" s="94">
        <f t="shared" si="5"/>
        <v>0</v>
      </c>
      <c r="T37" s="94">
        <f t="shared" si="6"/>
        <v>0</v>
      </c>
      <c r="U37" s="95">
        <f t="shared" si="7"/>
        <v>0</v>
      </c>
      <c r="V37" s="95">
        <f t="shared" si="8"/>
        <v>0</v>
      </c>
      <c r="W37" s="96"/>
      <c r="X37" s="97"/>
      <c r="Y37" s="4"/>
      <c r="Z37" s="4"/>
      <c r="AA37" s="4"/>
      <c r="AB37" s="4"/>
    </row>
    <row r="38" spans="1:28">
      <c r="A38" s="1"/>
      <c r="B38" s="100"/>
      <c r="C38" s="13"/>
      <c r="D38" s="84"/>
      <c r="E38" s="101"/>
      <c r="F38" s="102"/>
      <c r="G38" s="103"/>
      <c r="H38" s="104">
        <f t="shared" si="1"/>
        <v>0</v>
      </c>
      <c r="I38" s="105">
        <f t="shared" si="2"/>
        <v>0</v>
      </c>
      <c r="J38" s="106"/>
      <c r="K38" s="107">
        <f t="shared" si="0"/>
        <v>0</v>
      </c>
      <c r="L38" s="104">
        <f t="shared" si="3"/>
        <v>0</v>
      </c>
      <c r="M38" s="104">
        <f t="shared" si="4"/>
        <v>0</v>
      </c>
      <c r="N38" s="108"/>
      <c r="O38" s="92"/>
      <c r="P38" s="100"/>
      <c r="Q38" s="103"/>
      <c r="R38" s="109">
        <f t="shared" si="9"/>
        <v>0</v>
      </c>
      <c r="S38" s="110">
        <f t="shared" si="5"/>
        <v>0</v>
      </c>
      <c r="T38" s="110">
        <f t="shared" si="6"/>
        <v>0</v>
      </c>
      <c r="U38" s="111">
        <f t="shared" si="7"/>
        <v>0</v>
      </c>
      <c r="V38" s="111">
        <f t="shared" si="8"/>
        <v>0</v>
      </c>
      <c r="W38" s="112"/>
      <c r="X38" s="97"/>
      <c r="Y38" s="4"/>
      <c r="Z38" s="4"/>
      <c r="AA38" s="4"/>
      <c r="AB38" s="4"/>
    </row>
    <row r="39" spans="1:28">
      <c r="A39" s="1"/>
      <c r="B39" s="82"/>
      <c r="C39" s="113"/>
      <c r="D39" s="84"/>
      <c r="E39" s="85"/>
      <c r="F39" s="114"/>
      <c r="G39" s="93"/>
      <c r="H39" s="87">
        <f t="shared" si="1"/>
        <v>0</v>
      </c>
      <c r="I39" s="88">
        <f t="shared" si="2"/>
        <v>0</v>
      </c>
      <c r="J39" s="106"/>
      <c r="K39" s="90">
        <f t="shared" si="0"/>
        <v>0</v>
      </c>
      <c r="L39" s="87">
        <f t="shared" si="3"/>
        <v>0</v>
      </c>
      <c r="M39" s="87">
        <f t="shared" si="4"/>
        <v>0</v>
      </c>
      <c r="N39" s="115"/>
      <c r="O39" s="92"/>
      <c r="P39" s="116"/>
      <c r="Q39" s="93"/>
      <c r="R39" s="94">
        <f t="shared" si="9"/>
        <v>0</v>
      </c>
      <c r="S39" s="94">
        <f t="shared" si="5"/>
        <v>0</v>
      </c>
      <c r="T39" s="94">
        <f t="shared" si="6"/>
        <v>0</v>
      </c>
      <c r="U39" s="95">
        <f t="shared" si="7"/>
        <v>0</v>
      </c>
      <c r="V39" s="95">
        <f t="shared" si="8"/>
        <v>0</v>
      </c>
      <c r="W39" s="112"/>
      <c r="X39" s="97"/>
      <c r="Y39" s="4"/>
      <c r="Z39" s="4"/>
      <c r="AA39" s="4"/>
      <c r="AB39" s="4"/>
    </row>
    <row r="40" spans="1:28">
      <c r="A40" s="1"/>
      <c r="B40" s="100"/>
      <c r="C40" s="13"/>
      <c r="D40" s="84"/>
      <c r="E40" s="101"/>
      <c r="F40" s="102"/>
      <c r="G40" s="103"/>
      <c r="H40" s="104">
        <f t="shared" si="1"/>
        <v>0</v>
      </c>
      <c r="I40" s="105">
        <f t="shared" si="2"/>
        <v>0</v>
      </c>
      <c r="J40" s="106"/>
      <c r="K40" s="107">
        <f t="shared" si="0"/>
        <v>0</v>
      </c>
      <c r="L40" s="104">
        <f t="shared" si="3"/>
        <v>0</v>
      </c>
      <c r="M40" s="104">
        <f t="shared" si="4"/>
        <v>0</v>
      </c>
      <c r="N40" s="108"/>
      <c r="O40" s="92"/>
      <c r="P40" s="100"/>
      <c r="Q40" s="103"/>
      <c r="R40" s="109">
        <f t="shared" si="9"/>
        <v>0</v>
      </c>
      <c r="S40" s="110">
        <f t="shared" si="5"/>
        <v>0</v>
      </c>
      <c r="T40" s="110">
        <f t="shared" si="6"/>
        <v>0</v>
      </c>
      <c r="U40" s="111">
        <f t="shared" si="7"/>
        <v>0</v>
      </c>
      <c r="V40" s="111">
        <f t="shared" si="8"/>
        <v>0</v>
      </c>
      <c r="W40" s="112"/>
      <c r="X40" s="97"/>
      <c r="Y40" s="4"/>
      <c r="Z40" s="4"/>
      <c r="AA40" s="4"/>
      <c r="AB40" s="4"/>
    </row>
    <row r="41" spans="1:28">
      <c r="A41" s="1"/>
      <c r="B41" s="82"/>
      <c r="C41" s="113"/>
      <c r="D41" s="84"/>
      <c r="E41" s="85"/>
      <c r="F41" s="114"/>
      <c r="G41" s="93"/>
      <c r="H41" s="87">
        <f t="shared" si="1"/>
        <v>0</v>
      </c>
      <c r="I41" s="88">
        <f t="shared" si="2"/>
        <v>0</v>
      </c>
      <c r="J41" s="106"/>
      <c r="K41" s="90">
        <f t="shared" si="0"/>
        <v>0</v>
      </c>
      <c r="L41" s="87">
        <f t="shared" si="3"/>
        <v>0</v>
      </c>
      <c r="M41" s="87">
        <f t="shared" si="4"/>
        <v>0</v>
      </c>
      <c r="N41" s="115"/>
      <c r="O41" s="92"/>
      <c r="P41" s="116"/>
      <c r="Q41" s="93"/>
      <c r="R41" s="94">
        <f t="shared" si="9"/>
        <v>0</v>
      </c>
      <c r="S41" s="94">
        <f t="shared" si="5"/>
        <v>0</v>
      </c>
      <c r="T41" s="94">
        <f t="shared" si="6"/>
        <v>0</v>
      </c>
      <c r="U41" s="95">
        <f t="shared" si="7"/>
        <v>0</v>
      </c>
      <c r="V41" s="95">
        <f t="shared" si="8"/>
        <v>0</v>
      </c>
      <c r="W41" s="112"/>
      <c r="X41" s="97"/>
      <c r="Y41" s="4"/>
      <c r="Z41" s="4"/>
      <c r="AA41" s="4"/>
      <c r="AB41" s="4"/>
    </row>
    <row r="42" spans="1:28">
      <c r="A42" s="1"/>
      <c r="B42" s="100"/>
      <c r="C42" s="13"/>
      <c r="D42" s="84"/>
      <c r="E42" s="101"/>
      <c r="F42" s="102"/>
      <c r="G42" s="103"/>
      <c r="H42" s="104">
        <f t="shared" si="1"/>
        <v>0</v>
      </c>
      <c r="I42" s="105">
        <f t="shared" si="2"/>
        <v>0</v>
      </c>
      <c r="J42" s="106"/>
      <c r="K42" s="107">
        <f t="shared" si="0"/>
        <v>0</v>
      </c>
      <c r="L42" s="104">
        <f t="shared" si="3"/>
        <v>0</v>
      </c>
      <c r="M42" s="104">
        <f t="shared" si="4"/>
        <v>0</v>
      </c>
      <c r="N42" s="108"/>
      <c r="O42" s="92"/>
      <c r="P42" s="100"/>
      <c r="Q42" s="103"/>
      <c r="R42" s="109">
        <f t="shared" si="9"/>
        <v>0</v>
      </c>
      <c r="S42" s="110">
        <f t="shared" si="5"/>
        <v>0</v>
      </c>
      <c r="T42" s="110">
        <f t="shared" si="6"/>
        <v>0</v>
      </c>
      <c r="U42" s="111">
        <f t="shared" si="7"/>
        <v>0</v>
      </c>
      <c r="V42" s="111">
        <f t="shared" si="8"/>
        <v>0</v>
      </c>
      <c r="W42" s="112"/>
      <c r="X42" s="97"/>
      <c r="Y42" s="4"/>
      <c r="Z42" s="4"/>
      <c r="AA42" s="4"/>
      <c r="AB42" s="4"/>
    </row>
    <row r="43" spans="1:28">
      <c r="A43" s="1"/>
      <c r="B43" s="82"/>
      <c r="C43" s="113"/>
      <c r="D43" s="84"/>
      <c r="E43" s="85"/>
      <c r="F43" s="114"/>
      <c r="G43" s="93"/>
      <c r="H43" s="87">
        <f t="shared" si="1"/>
        <v>0</v>
      </c>
      <c r="I43" s="88">
        <f t="shared" si="2"/>
        <v>0</v>
      </c>
      <c r="J43" s="106"/>
      <c r="K43" s="90">
        <f t="shared" si="0"/>
        <v>0</v>
      </c>
      <c r="L43" s="87">
        <f t="shared" si="3"/>
        <v>0</v>
      </c>
      <c r="M43" s="87">
        <f t="shared" si="4"/>
        <v>0</v>
      </c>
      <c r="N43" s="115"/>
      <c r="O43" s="92"/>
      <c r="P43" s="116"/>
      <c r="Q43" s="93"/>
      <c r="R43" s="94">
        <f t="shared" si="9"/>
        <v>0</v>
      </c>
      <c r="S43" s="94">
        <f t="shared" si="5"/>
        <v>0</v>
      </c>
      <c r="T43" s="94">
        <f t="shared" si="6"/>
        <v>0</v>
      </c>
      <c r="U43" s="95">
        <f t="shared" si="7"/>
        <v>0</v>
      </c>
      <c r="V43" s="95">
        <f t="shared" si="8"/>
        <v>0</v>
      </c>
      <c r="W43" s="112"/>
      <c r="X43" s="97"/>
      <c r="Y43" s="4"/>
      <c r="Z43" s="4"/>
      <c r="AA43" s="4"/>
      <c r="AB43" s="4"/>
    </row>
    <row r="44" spans="1:28">
      <c r="A44" s="1"/>
      <c r="B44" s="100"/>
      <c r="C44" s="13"/>
      <c r="D44" s="84"/>
      <c r="E44" s="101"/>
      <c r="F44" s="102"/>
      <c r="G44" s="103"/>
      <c r="H44" s="104">
        <f t="shared" si="1"/>
        <v>0</v>
      </c>
      <c r="I44" s="105">
        <f t="shared" si="2"/>
        <v>0</v>
      </c>
      <c r="J44" s="106"/>
      <c r="K44" s="107">
        <f t="shared" si="0"/>
        <v>0</v>
      </c>
      <c r="L44" s="104">
        <f t="shared" si="3"/>
        <v>0</v>
      </c>
      <c r="M44" s="104">
        <f t="shared" si="4"/>
        <v>0</v>
      </c>
      <c r="N44" s="108"/>
      <c r="O44" s="92"/>
      <c r="P44" s="100"/>
      <c r="Q44" s="103"/>
      <c r="R44" s="109">
        <f t="shared" si="9"/>
        <v>0</v>
      </c>
      <c r="S44" s="110">
        <f t="shared" si="5"/>
        <v>0</v>
      </c>
      <c r="T44" s="110">
        <f t="shared" si="6"/>
        <v>0</v>
      </c>
      <c r="U44" s="111">
        <f t="shared" si="7"/>
        <v>0</v>
      </c>
      <c r="V44" s="111">
        <f t="shared" si="8"/>
        <v>0</v>
      </c>
      <c r="W44" s="112"/>
      <c r="X44" s="97"/>
      <c r="Y44" s="4"/>
      <c r="Z44" s="4"/>
      <c r="AA44" s="4"/>
      <c r="AB44" s="4"/>
    </row>
    <row r="45" spans="1:28">
      <c r="A45" s="1"/>
      <c r="B45" s="82"/>
      <c r="C45" s="113"/>
      <c r="D45" s="84"/>
      <c r="E45" s="85"/>
      <c r="F45" s="114"/>
      <c r="G45" s="93"/>
      <c r="H45" s="87">
        <f t="shared" si="1"/>
        <v>0</v>
      </c>
      <c r="I45" s="88">
        <f t="shared" si="2"/>
        <v>0</v>
      </c>
      <c r="J45" s="106"/>
      <c r="K45" s="90">
        <f t="shared" si="0"/>
        <v>0</v>
      </c>
      <c r="L45" s="87">
        <f t="shared" si="3"/>
        <v>0</v>
      </c>
      <c r="M45" s="87">
        <f t="shared" si="4"/>
        <v>0</v>
      </c>
      <c r="N45" s="115"/>
      <c r="O45" s="92"/>
      <c r="P45" s="116"/>
      <c r="Q45" s="93"/>
      <c r="R45" s="94">
        <f t="shared" si="9"/>
        <v>0</v>
      </c>
      <c r="S45" s="94">
        <f t="shared" si="5"/>
        <v>0</v>
      </c>
      <c r="T45" s="94">
        <f t="shared" si="6"/>
        <v>0</v>
      </c>
      <c r="U45" s="95">
        <f t="shared" si="7"/>
        <v>0</v>
      </c>
      <c r="V45" s="95">
        <f t="shared" si="8"/>
        <v>0</v>
      </c>
      <c r="W45" s="112"/>
      <c r="X45" s="97"/>
      <c r="Y45" s="4"/>
      <c r="Z45" s="4"/>
      <c r="AA45" s="4"/>
      <c r="AB45" s="4"/>
    </row>
    <row r="46" spans="1:28">
      <c r="A46" s="1"/>
      <c r="B46" s="100"/>
      <c r="C46" s="13"/>
      <c r="D46" s="84"/>
      <c r="E46" s="101"/>
      <c r="F46" s="102"/>
      <c r="G46" s="103"/>
      <c r="H46" s="104">
        <f t="shared" si="1"/>
        <v>0</v>
      </c>
      <c r="I46" s="105">
        <f t="shared" si="2"/>
        <v>0</v>
      </c>
      <c r="J46" s="106"/>
      <c r="K46" s="107">
        <f t="shared" si="0"/>
        <v>0</v>
      </c>
      <c r="L46" s="104">
        <f t="shared" si="3"/>
        <v>0</v>
      </c>
      <c r="M46" s="104">
        <f t="shared" si="4"/>
        <v>0</v>
      </c>
      <c r="N46" s="108"/>
      <c r="O46" s="92"/>
      <c r="P46" s="100"/>
      <c r="Q46" s="103"/>
      <c r="R46" s="109">
        <f t="shared" si="9"/>
        <v>0</v>
      </c>
      <c r="S46" s="110">
        <f t="shared" si="5"/>
        <v>0</v>
      </c>
      <c r="T46" s="110">
        <f t="shared" si="6"/>
        <v>0</v>
      </c>
      <c r="U46" s="111">
        <f t="shared" si="7"/>
        <v>0</v>
      </c>
      <c r="V46" s="111">
        <f t="shared" si="8"/>
        <v>0</v>
      </c>
      <c r="W46" s="112"/>
      <c r="X46" s="97"/>
      <c r="Y46" s="4"/>
      <c r="Z46" s="4"/>
      <c r="AA46" s="4"/>
      <c r="AB46" s="4"/>
    </row>
    <row r="47" spans="1:28">
      <c r="A47" s="1"/>
      <c r="B47" s="82"/>
      <c r="C47" s="113"/>
      <c r="D47" s="84"/>
      <c r="E47" s="85"/>
      <c r="F47" s="114"/>
      <c r="G47" s="93"/>
      <c r="H47" s="87">
        <f t="shared" si="1"/>
        <v>0</v>
      </c>
      <c r="I47" s="88">
        <f t="shared" si="2"/>
        <v>0</v>
      </c>
      <c r="J47" s="106"/>
      <c r="K47" s="90">
        <f t="shared" si="0"/>
        <v>0</v>
      </c>
      <c r="L47" s="87">
        <f t="shared" si="3"/>
        <v>0</v>
      </c>
      <c r="M47" s="87">
        <f t="shared" si="4"/>
        <v>0</v>
      </c>
      <c r="N47" s="115"/>
      <c r="O47" s="92"/>
      <c r="P47" s="116"/>
      <c r="Q47" s="93"/>
      <c r="R47" s="94">
        <f t="shared" si="9"/>
        <v>0</v>
      </c>
      <c r="S47" s="94">
        <f t="shared" si="5"/>
        <v>0</v>
      </c>
      <c r="T47" s="94">
        <f t="shared" si="6"/>
        <v>0</v>
      </c>
      <c r="U47" s="95">
        <f t="shared" si="7"/>
        <v>0</v>
      </c>
      <c r="V47" s="95">
        <f t="shared" si="8"/>
        <v>0</v>
      </c>
      <c r="W47" s="112"/>
      <c r="X47" s="97"/>
      <c r="Y47" s="4"/>
      <c r="Z47" s="4"/>
      <c r="AA47" s="4"/>
      <c r="AB47" s="4"/>
    </row>
    <row r="48" spans="1:28">
      <c r="A48" s="1"/>
      <c r="B48" s="100"/>
      <c r="C48" s="13"/>
      <c r="D48" s="84"/>
      <c r="E48" s="101"/>
      <c r="F48" s="102"/>
      <c r="G48" s="103"/>
      <c r="H48" s="104">
        <f t="shared" si="1"/>
        <v>0</v>
      </c>
      <c r="I48" s="105">
        <f t="shared" si="2"/>
        <v>0</v>
      </c>
      <c r="J48" s="106"/>
      <c r="K48" s="107">
        <f t="shared" si="0"/>
        <v>0</v>
      </c>
      <c r="L48" s="104">
        <f t="shared" si="3"/>
        <v>0</v>
      </c>
      <c r="M48" s="104">
        <f t="shared" si="4"/>
        <v>0</v>
      </c>
      <c r="N48" s="108"/>
      <c r="O48" s="92"/>
      <c r="P48" s="100"/>
      <c r="Q48" s="103"/>
      <c r="R48" s="109">
        <f t="shared" si="9"/>
        <v>0</v>
      </c>
      <c r="S48" s="110">
        <f t="shared" si="5"/>
        <v>0</v>
      </c>
      <c r="T48" s="110">
        <f t="shared" si="6"/>
        <v>0</v>
      </c>
      <c r="U48" s="111">
        <f t="shared" si="7"/>
        <v>0</v>
      </c>
      <c r="V48" s="111">
        <f t="shared" si="8"/>
        <v>0</v>
      </c>
      <c r="W48" s="112"/>
      <c r="X48" s="97"/>
      <c r="Y48" s="4"/>
      <c r="Z48" s="4"/>
      <c r="AA48" s="4"/>
      <c r="AB48" s="4"/>
    </row>
    <row r="49" spans="1:28">
      <c r="A49" s="1"/>
      <c r="B49" s="82"/>
      <c r="C49" s="113"/>
      <c r="D49" s="84"/>
      <c r="E49" s="85"/>
      <c r="F49" s="114"/>
      <c r="G49" s="93"/>
      <c r="H49" s="87">
        <f t="shared" si="1"/>
        <v>0</v>
      </c>
      <c r="I49" s="88">
        <f t="shared" si="2"/>
        <v>0</v>
      </c>
      <c r="J49" s="106"/>
      <c r="K49" s="90">
        <f t="shared" si="0"/>
        <v>0</v>
      </c>
      <c r="L49" s="87">
        <f t="shared" si="3"/>
        <v>0</v>
      </c>
      <c r="M49" s="87">
        <f t="shared" si="4"/>
        <v>0</v>
      </c>
      <c r="N49" s="115"/>
      <c r="O49" s="92"/>
      <c r="P49" s="116"/>
      <c r="Q49" s="93"/>
      <c r="R49" s="94">
        <f t="shared" si="9"/>
        <v>0</v>
      </c>
      <c r="S49" s="94">
        <f t="shared" si="5"/>
        <v>0</v>
      </c>
      <c r="T49" s="94">
        <f t="shared" si="6"/>
        <v>0</v>
      </c>
      <c r="U49" s="95">
        <f t="shared" si="7"/>
        <v>0</v>
      </c>
      <c r="V49" s="95">
        <f t="shared" si="8"/>
        <v>0</v>
      </c>
      <c r="W49" s="112"/>
      <c r="X49" s="97"/>
      <c r="Y49" s="4"/>
      <c r="Z49" s="4"/>
      <c r="AA49" s="4"/>
      <c r="AB49" s="4"/>
    </row>
    <row r="50" spans="1:28" ht="15.75">
      <c r="A50" s="118"/>
      <c r="B50" s="119"/>
      <c r="C50" s="119"/>
      <c r="D50" s="120"/>
      <c r="E50" s="121" t="s">
        <v>89</v>
      </c>
      <c r="F50" s="122">
        <f>SUM(F19:F49)</f>
        <v>33</v>
      </c>
      <c r="G50" s="123">
        <f>SUM(G19:G49)</f>
        <v>38235.669999999991</v>
      </c>
      <c r="H50" s="124">
        <f>SUM(H19:H49)</f>
        <v>27707.010000000002</v>
      </c>
      <c r="I50" s="125">
        <f>SUM(I19:I49)</f>
        <v>69187.950000000012</v>
      </c>
      <c r="J50" s="126"/>
      <c r="K50" s="127">
        <f>SUM(K19:K49)</f>
        <v>33</v>
      </c>
      <c r="L50" s="124">
        <f>SUM(L19:L49)</f>
        <v>21194.66</v>
      </c>
      <c r="M50" s="125">
        <f>SUM(M19:M49)</f>
        <v>38352.050000000003</v>
      </c>
      <c r="N50" s="125"/>
      <c r="O50" s="128"/>
      <c r="P50" s="129"/>
      <c r="Q50" s="124">
        <f>SUM(Q19:Q49)</f>
        <v>0</v>
      </c>
      <c r="R50" s="124">
        <f>SUM(R19:R49)</f>
        <v>0</v>
      </c>
      <c r="S50" s="125">
        <f>SUM(S19:S49)</f>
        <v>17041.010000000002</v>
      </c>
      <c r="T50" s="125">
        <f>SUM(T19:T49)</f>
        <v>30835.9</v>
      </c>
      <c r="U50" s="130"/>
      <c r="V50" s="130"/>
      <c r="W50" s="131"/>
      <c r="X50" s="132"/>
    </row>
    <row r="52" spans="1:28" ht="15" customHeight="1">
      <c r="U52" s="134"/>
    </row>
  </sheetData>
  <mergeCells count="89">
    <mergeCell ref="S1:W1"/>
    <mergeCell ref="G4:H4"/>
    <mergeCell ref="D10:F10"/>
    <mergeCell ref="G10:H10"/>
    <mergeCell ref="M10:N10"/>
    <mergeCell ref="P10:R10"/>
    <mergeCell ref="B1:C1"/>
    <mergeCell ref="D1:H1"/>
    <mergeCell ref="I1:L1"/>
    <mergeCell ref="M1:O1"/>
    <mergeCell ref="P1:R1"/>
    <mergeCell ref="U2:V2"/>
    <mergeCell ref="D3:F3"/>
    <mergeCell ref="G3:H3"/>
    <mergeCell ref="I3:K3"/>
    <mergeCell ref="M3:N3"/>
    <mergeCell ref="P3:R3"/>
    <mergeCell ref="S3:T3"/>
    <mergeCell ref="U3:V3"/>
    <mergeCell ref="D2:F2"/>
    <mergeCell ref="G2:H2"/>
    <mergeCell ref="I2:K2"/>
    <mergeCell ref="M2:N2"/>
    <mergeCell ref="P2:R2"/>
    <mergeCell ref="S2:T2"/>
    <mergeCell ref="U4:V4"/>
    <mergeCell ref="D5:F5"/>
    <mergeCell ref="I5:K5"/>
    <mergeCell ref="M5:N5"/>
    <mergeCell ref="P5:R5"/>
    <mergeCell ref="S5:T5"/>
    <mergeCell ref="U5:V5"/>
    <mergeCell ref="D4:F4"/>
    <mergeCell ref="G5:H5"/>
    <mergeCell ref="I4:K4"/>
    <mergeCell ref="M4:N4"/>
    <mergeCell ref="P4:R4"/>
    <mergeCell ref="S4:T4"/>
    <mergeCell ref="U6:V6"/>
    <mergeCell ref="D7:F7"/>
    <mergeCell ref="G7:H7"/>
    <mergeCell ref="I7:K7"/>
    <mergeCell ref="M7:N7"/>
    <mergeCell ref="P7:R7"/>
    <mergeCell ref="S7:T7"/>
    <mergeCell ref="U7:V7"/>
    <mergeCell ref="D6:F6"/>
    <mergeCell ref="G6:H6"/>
    <mergeCell ref="I6:K6"/>
    <mergeCell ref="M6:N6"/>
    <mergeCell ref="P6:R6"/>
    <mergeCell ref="S6:T6"/>
    <mergeCell ref="M11:N11"/>
    <mergeCell ref="P11:R11"/>
    <mergeCell ref="D8:F8"/>
    <mergeCell ref="G8:H8"/>
    <mergeCell ref="I8:K8"/>
    <mergeCell ref="M8:N8"/>
    <mergeCell ref="P8:R8"/>
    <mergeCell ref="D9:F9"/>
    <mergeCell ref="G9:H9"/>
    <mergeCell ref="M9:N9"/>
    <mergeCell ref="P9:R9"/>
    <mergeCell ref="S9:S11"/>
    <mergeCell ref="T9:T11"/>
    <mergeCell ref="U9:U11"/>
    <mergeCell ref="V9:V11"/>
    <mergeCell ref="W9:W11"/>
    <mergeCell ref="G14:H14"/>
    <mergeCell ref="G15:I15"/>
    <mergeCell ref="K15:L16"/>
    <mergeCell ref="M15:M16"/>
    <mergeCell ref="G16:I16"/>
    <mergeCell ref="R18:V18"/>
    <mergeCell ref="N16:N18"/>
    <mergeCell ref="P16:V16"/>
    <mergeCell ref="B17:B18"/>
    <mergeCell ref="C17:C18"/>
    <mergeCell ref="E17:E18"/>
    <mergeCell ref="F17:F18"/>
    <mergeCell ref="G17:H17"/>
    <mergeCell ref="K17:K18"/>
    <mergeCell ref="P17:P18"/>
    <mergeCell ref="L18:M18"/>
    <mergeCell ref="B12:C16"/>
    <mergeCell ref="E12:F14"/>
    <mergeCell ref="G12:I13"/>
    <mergeCell ref="K12:N14"/>
    <mergeCell ref="P12:V14"/>
  </mergeCells>
  <conditionalFormatting sqref="U9:U11">
    <cfRule type="expression" dxfId="15" priority="3" stopIfTrue="1">
      <formula>$U$9&gt;100%</formula>
    </cfRule>
    <cfRule type="expression" dxfId="14" priority="4">
      <formula>$U$9&lt;50%</formula>
    </cfRule>
  </conditionalFormatting>
  <conditionalFormatting sqref="V9:V11">
    <cfRule type="expression" dxfId="13" priority="1">
      <formula>$V$9&lt;50%</formula>
    </cfRule>
    <cfRule type="expression" dxfId="12" priority="2">
      <formula>$V$9&gt;50%</formula>
    </cfRule>
  </conditionalFormatting>
  <dataValidations count="4">
    <dataValidation type="list" showInputMessage="1" showErrorMessage="1" sqref="E19:E49" xr:uid="{4ED45678-B8CC-4F4D-B63B-56859F0C3EC5}">
      <formula1>$Z$19:$Z$30</formula1>
    </dataValidation>
    <dataValidation type="list" allowBlank="1" showInputMessage="1" showErrorMessage="1" sqref="J14" xr:uid="{1B3A9858-970A-4124-BF20-B015E4547E2B}">
      <formula1>$L$9:$L$9</formula1>
    </dataValidation>
    <dataValidation type="list" allowBlank="1" showInputMessage="1" showErrorMessage="1" sqref="I14" xr:uid="{04CA7532-65FA-471B-B9D9-2A9A188963BF}">
      <formula1>$Y$14:$Y$15</formula1>
    </dataValidation>
    <dataValidation type="list" allowBlank="1" showInputMessage="1" showErrorMessage="1" sqref="G18 Q15 Q18 L18" xr:uid="{CA6B3484-2157-49ED-AAFE-869E1A2744CB}">
      <formula1>$Y$12:$Y$13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1D38-DB6B-4605-8D94-2775FDD89B02}">
  <dimension ref="A1:AB51"/>
  <sheetViews>
    <sheetView zoomScale="70" zoomScaleNormal="70" workbookViewId="0">
      <selection activeCell="B10" sqref="B10:R10"/>
    </sheetView>
  </sheetViews>
  <sheetFormatPr defaultColWidth="9.140625" defaultRowHeight="15"/>
  <cols>
    <col min="1" max="1" width="0.85546875" style="5" customWidth="1"/>
    <col min="2" max="2" width="25.7109375" style="5" customWidth="1"/>
    <col min="3" max="3" width="43.28515625" style="5" customWidth="1"/>
    <col min="4" max="4" width="0.85546875" style="5" customWidth="1"/>
    <col min="5" max="5" width="9.7109375" style="133" customWidth="1"/>
    <col min="6" max="6" width="9.7109375" style="5" customWidth="1"/>
    <col min="7" max="9" width="18.7109375" style="5" customWidth="1"/>
    <col min="10" max="10" width="0.85546875" style="5" customWidth="1"/>
    <col min="11" max="11" width="9.5703125" style="5" customWidth="1"/>
    <col min="12" max="13" width="18.7109375" style="5" customWidth="1"/>
    <col min="14" max="14" width="13.7109375" style="5" customWidth="1"/>
    <col min="15" max="15" width="0.85546875" style="5" customWidth="1"/>
    <col min="16" max="16" width="17.85546875" style="5" customWidth="1"/>
    <col min="17" max="20" width="18.7109375" style="5" customWidth="1"/>
    <col min="21" max="21" width="15" style="5" bestFit="1" customWidth="1"/>
    <col min="22" max="22" width="14.7109375" style="5" bestFit="1" customWidth="1"/>
    <col min="23" max="23" width="13.42578125" style="5" hidden="1" customWidth="1"/>
    <col min="24" max="24" width="0.85546875" style="5" customWidth="1"/>
    <col min="25" max="26" width="9.140625" style="5" hidden="1" customWidth="1"/>
    <col min="27" max="27" width="9.140625" style="5"/>
    <col min="28" max="28" width="10.5703125" style="5" bestFit="1" customWidth="1"/>
    <col min="29" max="16384" width="9.140625" style="5"/>
  </cols>
  <sheetData>
    <row r="1" spans="1:28" ht="21">
      <c r="A1" s="1"/>
      <c r="B1" s="267" t="s">
        <v>0</v>
      </c>
      <c r="C1" s="268"/>
      <c r="D1" s="269" t="s">
        <v>1</v>
      </c>
      <c r="E1" s="270"/>
      <c r="F1" s="270"/>
      <c r="G1" s="270"/>
      <c r="H1" s="271"/>
      <c r="I1" s="268" t="s">
        <v>2</v>
      </c>
      <c r="J1" s="270"/>
      <c r="K1" s="270"/>
      <c r="L1" s="271"/>
      <c r="M1" s="272" t="s">
        <v>3</v>
      </c>
      <c r="N1" s="273"/>
      <c r="O1" s="273"/>
      <c r="P1" s="270" t="str">
        <f>L18</f>
        <v>CAD $</v>
      </c>
      <c r="Q1" s="270"/>
      <c r="R1" s="271"/>
      <c r="S1" s="268" t="s">
        <v>4</v>
      </c>
      <c r="T1" s="270"/>
      <c r="U1" s="270"/>
      <c r="V1" s="270"/>
      <c r="W1" s="271"/>
      <c r="X1" s="2"/>
      <c r="Y1" s="3"/>
      <c r="Z1" s="4"/>
      <c r="AA1" s="4"/>
      <c r="AB1" s="4"/>
    </row>
    <row r="2" spans="1:28" ht="21">
      <c r="A2" s="1"/>
      <c r="B2" s="6" t="s">
        <v>5</v>
      </c>
      <c r="C2" s="7"/>
      <c r="D2" s="256" t="s">
        <v>6</v>
      </c>
      <c r="E2" s="257"/>
      <c r="F2" s="258"/>
      <c r="G2" s="259"/>
      <c r="H2" s="260"/>
      <c r="I2" s="256" t="s">
        <v>7</v>
      </c>
      <c r="J2" s="257"/>
      <c r="K2" s="258"/>
      <c r="L2" s="8"/>
      <c r="M2" s="261" t="s">
        <v>8</v>
      </c>
      <c r="N2" s="262"/>
      <c r="O2" s="9"/>
      <c r="P2" s="263">
        <f>I50</f>
        <v>94284.02</v>
      </c>
      <c r="Q2" s="263"/>
      <c r="R2" s="264"/>
      <c r="S2" s="265" t="s">
        <v>9</v>
      </c>
      <c r="T2" s="266"/>
      <c r="U2" s="254"/>
      <c r="V2" s="255"/>
      <c r="W2" s="10"/>
      <c r="X2" s="11"/>
      <c r="Y2" s="3"/>
      <c r="Z2" s="4"/>
      <c r="AA2" s="4"/>
      <c r="AB2" s="4"/>
    </row>
    <row r="3" spans="1:28" ht="21">
      <c r="A3" s="1"/>
      <c r="B3" s="12" t="s">
        <v>10</v>
      </c>
      <c r="C3" s="13"/>
      <c r="D3" s="225" t="s">
        <v>11</v>
      </c>
      <c r="E3" s="226"/>
      <c r="F3" s="227"/>
      <c r="G3" s="228"/>
      <c r="H3" s="229"/>
      <c r="I3" s="225" t="s">
        <v>12</v>
      </c>
      <c r="J3" s="226"/>
      <c r="K3" s="227"/>
      <c r="L3" s="14"/>
      <c r="M3" s="250" t="s">
        <v>13</v>
      </c>
      <c r="N3" s="251"/>
      <c r="O3" s="9"/>
      <c r="P3" s="252">
        <f>M50</f>
        <v>52263.229999999996</v>
      </c>
      <c r="Q3" s="252"/>
      <c r="R3" s="253"/>
      <c r="S3" s="221" t="s">
        <v>14</v>
      </c>
      <c r="T3" s="222"/>
      <c r="U3" s="236"/>
      <c r="V3" s="237"/>
      <c r="W3" s="15"/>
      <c r="X3" s="1"/>
      <c r="Y3" s="16"/>
      <c r="Z3" s="4"/>
      <c r="AA3" s="4"/>
      <c r="AB3" s="4"/>
    </row>
    <row r="4" spans="1:28" ht="21">
      <c r="A4" s="1"/>
      <c r="B4" s="17" t="s">
        <v>15</v>
      </c>
      <c r="C4" s="13"/>
      <c r="D4" s="225" t="s">
        <v>16</v>
      </c>
      <c r="E4" s="226"/>
      <c r="F4" s="227"/>
      <c r="G4" s="228" t="s">
        <v>158</v>
      </c>
      <c r="H4" s="229"/>
      <c r="I4" s="225" t="s">
        <v>17</v>
      </c>
      <c r="J4" s="226"/>
      <c r="K4" s="227"/>
      <c r="L4" s="14"/>
      <c r="M4" s="250" t="s">
        <v>18</v>
      </c>
      <c r="N4" s="251"/>
      <c r="O4" s="9"/>
      <c r="P4" s="252">
        <f>P2-P3</f>
        <v>42020.790000000008</v>
      </c>
      <c r="Q4" s="252"/>
      <c r="R4" s="253"/>
      <c r="S4" s="221" t="s">
        <v>19</v>
      </c>
      <c r="T4" s="222"/>
      <c r="U4" s="236"/>
      <c r="V4" s="237"/>
      <c r="W4" s="15"/>
      <c r="X4" s="1"/>
      <c r="Y4" s="16"/>
      <c r="Z4" s="4"/>
      <c r="AA4" s="4"/>
      <c r="AB4" s="4"/>
    </row>
    <row r="5" spans="1:28" ht="21.75" thickBot="1">
      <c r="A5" s="1"/>
      <c r="B5" s="17" t="s">
        <v>20</v>
      </c>
      <c r="C5" s="13"/>
      <c r="D5" s="225" t="s">
        <v>21</v>
      </c>
      <c r="E5" s="226"/>
      <c r="F5" s="227"/>
      <c r="G5" s="228" t="s">
        <v>154</v>
      </c>
      <c r="H5" s="229"/>
      <c r="I5" s="225" t="s">
        <v>22</v>
      </c>
      <c r="J5" s="226"/>
      <c r="K5" s="227"/>
      <c r="L5" s="14"/>
      <c r="M5" s="246" t="s">
        <v>23</v>
      </c>
      <c r="N5" s="247"/>
      <c r="O5" s="9"/>
      <c r="P5" s="248">
        <f>IFERROR((P2-P3)/P2,"")</f>
        <v>0.44568305424397481</v>
      </c>
      <c r="Q5" s="248"/>
      <c r="R5" s="249"/>
      <c r="S5" s="221" t="s">
        <v>24</v>
      </c>
      <c r="T5" s="222"/>
      <c r="U5" s="236"/>
      <c r="V5" s="237"/>
      <c r="W5" s="15"/>
      <c r="X5" s="1"/>
      <c r="Y5" s="16"/>
      <c r="Z5" s="4"/>
      <c r="AA5" s="4"/>
      <c r="AB5" s="4"/>
    </row>
    <row r="6" spans="1:28" ht="21">
      <c r="A6" s="1"/>
      <c r="B6" s="17" t="s">
        <v>25</v>
      </c>
      <c r="C6" s="18"/>
      <c r="D6" s="225" t="s">
        <v>26</v>
      </c>
      <c r="E6" s="226"/>
      <c r="F6" s="227"/>
      <c r="G6" s="228"/>
      <c r="H6" s="229"/>
      <c r="I6" s="225" t="s">
        <v>27</v>
      </c>
      <c r="J6" s="226"/>
      <c r="K6" s="227"/>
      <c r="L6" s="14"/>
      <c r="M6" s="242" t="s">
        <v>28</v>
      </c>
      <c r="N6" s="243"/>
      <c r="O6" s="9"/>
      <c r="P6" s="244">
        <f>T49</f>
        <v>42020.79</v>
      </c>
      <c r="Q6" s="244"/>
      <c r="R6" s="245"/>
      <c r="S6" s="221" t="s">
        <v>29</v>
      </c>
      <c r="T6" s="222"/>
      <c r="U6" s="236"/>
      <c r="V6" s="237"/>
      <c r="W6" s="19"/>
      <c r="X6" s="20"/>
      <c r="Y6" s="21"/>
      <c r="Z6" s="4"/>
      <c r="AA6" s="4"/>
      <c r="AB6" s="4"/>
    </row>
    <row r="7" spans="1:28" ht="21">
      <c r="A7" s="1"/>
      <c r="B7" s="17" t="s">
        <v>30</v>
      </c>
      <c r="C7" s="22"/>
      <c r="D7" s="225" t="s">
        <v>31</v>
      </c>
      <c r="E7" s="226"/>
      <c r="F7" s="227"/>
      <c r="G7" s="228"/>
      <c r="H7" s="229"/>
      <c r="I7" s="225" t="s">
        <v>32</v>
      </c>
      <c r="J7" s="226"/>
      <c r="K7" s="227"/>
      <c r="L7" s="14"/>
      <c r="M7" s="230" t="s">
        <v>33</v>
      </c>
      <c r="N7" s="231"/>
      <c r="O7" s="9"/>
      <c r="P7" s="232">
        <f>R50</f>
        <v>0</v>
      </c>
      <c r="Q7" s="232"/>
      <c r="R7" s="233"/>
      <c r="S7" s="238" t="s">
        <v>34</v>
      </c>
      <c r="T7" s="239"/>
      <c r="U7" s="240"/>
      <c r="V7" s="241"/>
      <c r="W7" s="19"/>
      <c r="X7" s="23"/>
      <c r="Y7" s="4"/>
      <c r="Z7" s="4"/>
      <c r="AA7" s="4"/>
      <c r="AB7" s="4"/>
    </row>
    <row r="8" spans="1:28" ht="21">
      <c r="A8" s="1"/>
      <c r="B8" s="24"/>
      <c r="C8" s="25"/>
      <c r="D8" s="225" t="s">
        <v>35</v>
      </c>
      <c r="E8" s="226"/>
      <c r="F8" s="227"/>
      <c r="G8" s="228"/>
      <c r="H8" s="229"/>
      <c r="I8" s="225" t="s">
        <v>36</v>
      </c>
      <c r="J8" s="226"/>
      <c r="K8" s="227"/>
      <c r="L8" s="14"/>
      <c r="M8" s="230" t="s">
        <v>37</v>
      </c>
      <c r="N8" s="231"/>
      <c r="O8" s="9"/>
      <c r="P8" s="232">
        <f>IF(P1=Q15,R15,IF(Q15="CAD $",R15*E16,IF(Q15="USD $",R15*F16,0)))</f>
        <v>0</v>
      </c>
      <c r="Q8" s="232"/>
      <c r="R8" s="233"/>
      <c r="S8" s="26" t="s">
        <v>38</v>
      </c>
      <c r="T8" s="27" t="s">
        <v>39</v>
      </c>
      <c r="U8" s="27" t="s">
        <v>40</v>
      </c>
      <c r="V8" s="28" t="s">
        <v>41</v>
      </c>
      <c r="W8" s="29"/>
      <c r="X8" s="30"/>
      <c r="Y8" s="4"/>
      <c r="Z8" s="4"/>
      <c r="AA8" s="4"/>
      <c r="AB8" s="4"/>
    </row>
    <row r="9" spans="1:28" ht="21">
      <c r="A9" s="1"/>
      <c r="B9" s="25"/>
      <c r="C9" s="25"/>
      <c r="D9" s="225" t="s">
        <v>42</v>
      </c>
      <c r="E9" s="226"/>
      <c r="F9" s="227"/>
      <c r="G9" s="228"/>
      <c r="H9" s="229"/>
      <c r="I9" s="31"/>
      <c r="J9" s="32"/>
      <c r="K9" s="32"/>
      <c r="L9" s="33"/>
      <c r="M9" s="230" t="s">
        <v>43</v>
      </c>
      <c r="N9" s="231"/>
      <c r="O9" s="9"/>
      <c r="P9" s="234">
        <f>V14</f>
        <v>0</v>
      </c>
      <c r="Q9" s="234"/>
      <c r="R9" s="235"/>
      <c r="S9" s="215">
        <f>P7+P8+P9</f>
        <v>0</v>
      </c>
      <c r="T9" s="215">
        <f>P3-S9</f>
        <v>52263.229999999996</v>
      </c>
      <c r="U9" s="217">
        <f>IFERROR(((P3-S9)/S9),0)</f>
        <v>0</v>
      </c>
      <c r="V9" s="217">
        <f>IFERROR(T9/P3,0)</f>
        <v>1</v>
      </c>
      <c r="W9" s="219"/>
      <c r="X9" s="30"/>
      <c r="Y9" s="4"/>
      <c r="Z9" s="4"/>
      <c r="AA9" s="4"/>
      <c r="AB9" s="4"/>
    </row>
    <row r="10" spans="1:28" ht="21.75" thickBot="1">
      <c r="A10" s="1"/>
      <c r="B10" s="274"/>
      <c r="C10" s="274"/>
      <c r="D10" s="275" t="s">
        <v>156</v>
      </c>
      <c r="E10" s="276"/>
      <c r="F10" s="277"/>
      <c r="G10" s="278" t="s">
        <v>157</v>
      </c>
      <c r="H10" s="277"/>
      <c r="I10" s="279"/>
      <c r="J10" s="280"/>
      <c r="K10" s="280"/>
      <c r="L10" s="281"/>
      <c r="M10" s="282"/>
      <c r="N10" s="277"/>
      <c r="O10" s="283"/>
      <c r="P10" s="284"/>
      <c r="Q10" s="276"/>
      <c r="R10" s="277"/>
      <c r="S10" s="216"/>
      <c r="T10" s="216"/>
      <c r="U10" s="218"/>
      <c r="V10" s="218"/>
      <c r="W10" s="220"/>
      <c r="X10" s="30"/>
      <c r="Y10" s="4"/>
      <c r="Z10" s="4"/>
      <c r="AA10" s="4"/>
      <c r="AB10" s="4"/>
    </row>
    <row r="11" spans="1:28" ht="23.25">
      <c r="A11" s="1"/>
      <c r="B11" s="25"/>
      <c r="C11" s="25"/>
      <c r="D11" s="34"/>
      <c r="E11" s="34"/>
      <c r="F11" s="34"/>
      <c r="G11" s="31"/>
      <c r="H11" s="31"/>
      <c r="I11" s="31"/>
      <c r="J11" s="32"/>
      <c r="K11" s="32"/>
      <c r="L11" s="33"/>
      <c r="M11" s="221" t="s">
        <v>44</v>
      </c>
      <c r="N11" s="222"/>
      <c r="O11" s="9"/>
      <c r="P11" s="223">
        <f>F50</f>
        <v>49</v>
      </c>
      <c r="Q11" s="223"/>
      <c r="R11" s="224"/>
      <c r="S11" s="144"/>
      <c r="T11" s="144"/>
      <c r="U11" s="144"/>
      <c r="V11" s="146"/>
      <c r="W11" s="37"/>
      <c r="X11" s="38"/>
      <c r="Y11" s="4" t="s">
        <v>48</v>
      </c>
      <c r="Z11" s="4"/>
      <c r="AA11" s="4"/>
      <c r="AB11" s="4"/>
    </row>
    <row r="12" spans="1:28" ht="23.25">
      <c r="A12" s="1"/>
      <c r="B12" s="173"/>
      <c r="C12" s="174"/>
      <c r="D12" s="35"/>
      <c r="E12" s="177" t="s">
        <v>45</v>
      </c>
      <c r="F12" s="178"/>
      <c r="G12" s="183" t="s">
        <v>8</v>
      </c>
      <c r="H12" s="184"/>
      <c r="I12" s="185"/>
      <c r="J12" s="36"/>
      <c r="K12" s="189" t="s">
        <v>46</v>
      </c>
      <c r="L12" s="190"/>
      <c r="M12" s="190"/>
      <c r="N12" s="191"/>
      <c r="O12" s="9"/>
      <c r="P12" s="145" t="s">
        <v>47</v>
      </c>
      <c r="Q12" s="144"/>
      <c r="R12" s="144"/>
      <c r="S12" s="148"/>
      <c r="T12" s="148"/>
      <c r="U12" s="148"/>
      <c r="V12" s="149"/>
      <c r="W12" s="42"/>
      <c r="X12" s="38"/>
      <c r="Y12" s="4" t="s">
        <v>49</v>
      </c>
      <c r="Z12" s="4"/>
      <c r="AA12" s="4"/>
      <c r="AB12" s="4"/>
    </row>
    <row r="13" spans="1:28" ht="23.25">
      <c r="A13" s="1"/>
      <c r="B13" s="175"/>
      <c r="C13" s="176"/>
      <c r="D13" s="39"/>
      <c r="E13" s="179"/>
      <c r="F13" s="180"/>
      <c r="G13" s="186"/>
      <c r="H13" s="187"/>
      <c r="I13" s="188"/>
      <c r="J13" s="40"/>
      <c r="K13" s="192"/>
      <c r="L13" s="193"/>
      <c r="M13" s="193"/>
      <c r="N13" s="194"/>
      <c r="O13" s="41"/>
      <c r="P13" s="147"/>
      <c r="Q13" s="148"/>
      <c r="R13" s="148"/>
      <c r="S13" s="148"/>
      <c r="T13" s="148"/>
      <c r="U13" s="148"/>
      <c r="V13" s="149"/>
      <c r="W13" s="45"/>
      <c r="X13" s="38"/>
      <c r="Y13" s="4" t="s">
        <v>51</v>
      </c>
      <c r="Z13" s="4"/>
      <c r="AA13" s="4"/>
      <c r="AB13" s="4"/>
    </row>
    <row r="14" spans="1:28" ht="25.5">
      <c r="A14" s="1"/>
      <c r="B14" s="175"/>
      <c r="C14" s="176"/>
      <c r="D14" s="39"/>
      <c r="E14" s="181"/>
      <c r="F14" s="182"/>
      <c r="G14" s="203" t="s">
        <v>50</v>
      </c>
      <c r="H14" s="204"/>
      <c r="I14" s="43" t="s">
        <v>51</v>
      </c>
      <c r="J14" s="44"/>
      <c r="K14" s="195"/>
      <c r="L14" s="196"/>
      <c r="M14" s="196"/>
      <c r="N14" s="197"/>
      <c r="O14" s="41"/>
      <c r="P14" s="147"/>
      <c r="Q14" s="148"/>
      <c r="R14" s="148"/>
      <c r="S14" s="51" t="s">
        <v>57</v>
      </c>
      <c r="T14" s="54">
        <v>2.5000000000000001E-2</v>
      </c>
      <c r="U14" s="51" t="s">
        <v>58</v>
      </c>
      <c r="V14" s="55">
        <f>ROUND(R50*T14,2)</f>
        <v>0</v>
      </c>
      <c r="W14" s="56"/>
      <c r="X14" s="38"/>
      <c r="Y14" s="4" t="s">
        <v>59</v>
      </c>
      <c r="Z14" s="4"/>
      <c r="AA14" s="4"/>
      <c r="AB14" s="4"/>
    </row>
    <row r="15" spans="1:28" ht="25.5">
      <c r="A15" s="1"/>
      <c r="B15" s="175"/>
      <c r="C15" s="176"/>
      <c r="D15" s="39"/>
      <c r="E15" s="46" t="s">
        <v>52</v>
      </c>
      <c r="F15" s="47" t="s">
        <v>53</v>
      </c>
      <c r="G15" s="205" t="s">
        <v>54</v>
      </c>
      <c r="H15" s="206"/>
      <c r="I15" s="207"/>
      <c r="J15" s="48"/>
      <c r="K15" s="208" t="s">
        <v>55</v>
      </c>
      <c r="L15" s="209"/>
      <c r="M15" s="210">
        <v>0.5</v>
      </c>
      <c r="N15" s="49"/>
      <c r="O15" s="50"/>
      <c r="P15" s="51" t="s">
        <v>56</v>
      </c>
      <c r="Q15" s="52" t="s">
        <v>49</v>
      </c>
      <c r="R15" s="53"/>
      <c r="S15" s="142"/>
      <c r="T15" s="142"/>
      <c r="U15" s="142"/>
      <c r="V15" s="143"/>
      <c r="W15" s="60"/>
      <c r="X15" s="61"/>
      <c r="Y15" s="4"/>
      <c r="Z15" s="4"/>
      <c r="AA15" s="4"/>
      <c r="AB15" s="4"/>
    </row>
    <row r="16" spans="1:28" ht="18.75">
      <c r="A16" s="1"/>
      <c r="B16" s="175"/>
      <c r="C16" s="176"/>
      <c r="D16" s="39"/>
      <c r="E16" s="57">
        <f>1/F16</f>
        <v>0.7246376811594204</v>
      </c>
      <c r="F16" s="58">
        <v>1.38</v>
      </c>
      <c r="G16" s="212"/>
      <c r="H16" s="213"/>
      <c r="I16" s="214"/>
      <c r="J16" s="59"/>
      <c r="K16" s="181"/>
      <c r="L16" s="182"/>
      <c r="M16" s="211"/>
      <c r="N16" s="153" t="s">
        <v>60</v>
      </c>
      <c r="O16" s="50"/>
      <c r="P16" s="141" t="s">
        <v>61</v>
      </c>
      <c r="Q16" s="142"/>
      <c r="R16" s="142"/>
      <c r="S16" s="69" t="s">
        <v>73</v>
      </c>
      <c r="T16" s="69" t="s">
        <v>74</v>
      </c>
      <c r="U16" s="66" t="s">
        <v>75</v>
      </c>
      <c r="V16" s="66" t="s">
        <v>76</v>
      </c>
      <c r="W16" s="70"/>
      <c r="X16" s="71"/>
      <c r="Y16" s="4"/>
      <c r="Z16" s="4"/>
      <c r="AA16" s="4"/>
      <c r="AB16" s="4"/>
    </row>
    <row r="17" spans="1:28" s="81" customFormat="1" ht="15" customHeight="1">
      <c r="A17" s="72"/>
      <c r="B17" s="158" t="s">
        <v>62</v>
      </c>
      <c r="C17" s="160" t="s">
        <v>63</v>
      </c>
      <c r="D17" s="62"/>
      <c r="E17" s="162" t="s">
        <v>64</v>
      </c>
      <c r="F17" s="164" t="s">
        <v>65</v>
      </c>
      <c r="G17" s="161" t="s">
        <v>66</v>
      </c>
      <c r="H17" s="166"/>
      <c r="I17" s="63" t="s">
        <v>67</v>
      </c>
      <c r="J17" s="64"/>
      <c r="K17" s="167" t="s">
        <v>65</v>
      </c>
      <c r="L17" s="65" t="s">
        <v>68</v>
      </c>
      <c r="M17" s="66" t="s">
        <v>69</v>
      </c>
      <c r="N17" s="153"/>
      <c r="O17" s="67"/>
      <c r="P17" s="169" t="s">
        <v>70</v>
      </c>
      <c r="Q17" s="68" t="s">
        <v>71</v>
      </c>
      <c r="R17" s="68" t="s">
        <v>72</v>
      </c>
      <c r="S17" s="139"/>
      <c r="T17" s="139"/>
      <c r="U17" s="139"/>
      <c r="V17" s="140"/>
      <c r="W17" s="78"/>
      <c r="X17" s="79"/>
      <c r="Y17" s="80"/>
      <c r="Z17" s="80"/>
      <c r="AA17" s="80"/>
      <c r="AB17" s="80"/>
    </row>
    <row r="18" spans="1:28">
      <c r="A18" s="1"/>
      <c r="B18" s="159"/>
      <c r="C18" s="161"/>
      <c r="D18" s="73"/>
      <c r="E18" s="163"/>
      <c r="F18" s="165"/>
      <c r="G18" s="52" t="s">
        <v>48</v>
      </c>
      <c r="H18" s="74" t="str">
        <f>IF(G18="USD $", "CAD $", "USD $")</f>
        <v>USD $</v>
      </c>
      <c r="I18" s="75" t="str">
        <f>L18</f>
        <v>CAD $</v>
      </c>
      <c r="J18" s="76"/>
      <c r="K18" s="168"/>
      <c r="L18" s="171" t="s">
        <v>48</v>
      </c>
      <c r="M18" s="172"/>
      <c r="N18" s="154"/>
      <c r="O18" s="77"/>
      <c r="P18" s="170"/>
      <c r="Q18" s="52" t="s">
        <v>48</v>
      </c>
      <c r="R18" s="138" t="str">
        <f>L18</f>
        <v>CAD $</v>
      </c>
      <c r="S18" s="94">
        <f>IFERROR(ROUND(T18/F19,2),0)</f>
        <v>8700.9</v>
      </c>
      <c r="T18" s="94">
        <f>ROUND(I19-M19,2)</f>
        <v>8700.9</v>
      </c>
      <c r="U18" s="95">
        <f>IFERROR(((L19-(R19/K19))/(R19/K19)),0)</f>
        <v>0</v>
      </c>
      <c r="V18" s="95">
        <f>IFERROR(((L19-(R19/K19))/L19),0)</f>
        <v>1</v>
      </c>
      <c r="W18" s="96"/>
      <c r="X18" s="97"/>
      <c r="Y18" s="4"/>
      <c r="Z18" s="4">
        <v>250</v>
      </c>
      <c r="AA18" s="98"/>
      <c r="AB18" s="99"/>
    </row>
    <row r="19" spans="1:28">
      <c r="A19" s="1"/>
      <c r="B19" s="82" t="s">
        <v>105</v>
      </c>
      <c r="C19" s="83" t="s">
        <v>93</v>
      </c>
      <c r="D19" s="84"/>
      <c r="E19" s="85"/>
      <c r="F19" s="86">
        <v>1</v>
      </c>
      <c r="G19" s="135">
        <v>19522.439999999999</v>
      </c>
      <c r="H19" s="87">
        <f>ROUND(IF($G$18="USD $", G19*$F$16,G19*$E$16),2)</f>
        <v>14146.7</v>
      </c>
      <c r="I19" s="88">
        <f>ROUND(IF($I$18=$H$18,F19*H19,F19*G19),2)</f>
        <v>19522.439999999999</v>
      </c>
      <c r="J19" s="89"/>
      <c r="K19" s="90">
        <f t="shared" ref="K19:K49" si="0">F19</f>
        <v>1</v>
      </c>
      <c r="L19" s="87">
        <f>ROUND(IF($L$18=$G$18,G19*($M$15-N19),H19*($M$15-N19)),2)</f>
        <v>10821.54</v>
      </c>
      <c r="M19" s="87">
        <f>ROUND((K19*L19),2)</f>
        <v>10821.54</v>
      </c>
      <c r="N19" s="91">
        <v>-5.4312899999999997E-2</v>
      </c>
      <c r="O19" s="92"/>
      <c r="P19" s="82"/>
      <c r="Q19" s="93"/>
      <c r="R19" s="94">
        <f>ROUND(IF($R$18=$Q$18,Q19,IF($R$18="USD $",Q19*$E$16,Q19*$F$16))*F19,2)</f>
        <v>0</v>
      </c>
      <c r="S19" s="110">
        <f>IFERROR(ROUND(T19/F20,2),0)</f>
        <v>1559.37</v>
      </c>
      <c r="T19" s="110">
        <f t="shared" ref="T19:T48" si="1">ROUND(I20-M20,2)</f>
        <v>9356.2199999999993</v>
      </c>
      <c r="U19" s="111">
        <f t="shared" ref="U19:U48" si="2">IFERROR(((L20-(R20/K20))/(R20/K20)),0)</f>
        <v>0</v>
      </c>
      <c r="V19" s="111">
        <f t="shared" ref="V19:V48" si="3">IFERROR(((L20-(R20/K20))/L20),0)</f>
        <v>1</v>
      </c>
      <c r="W19" s="112"/>
      <c r="X19" s="97"/>
      <c r="Y19" s="4" t="s">
        <v>77</v>
      </c>
      <c r="Z19" s="4">
        <v>500</v>
      </c>
      <c r="AA19" s="4"/>
      <c r="AB19" s="4"/>
    </row>
    <row r="20" spans="1:28">
      <c r="A20" s="1"/>
      <c r="B20" s="100" t="s">
        <v>106</v>
      </c>
      <c r="C20" s="13" t="s">
        <v>107</v>
      </c>
      <c r="D20" s="84"/>
      <c r="E20" s="101"/>
      <c r="F20" s="102">
        <v>6</v>
      </c>
      <c r="G20" s="136">
        <v>3498.84</v>
      </c>
      <c r="H20" s="104">
        <f>ROUND(IF($G$18="USD $", G20*$F$16,G20*$E$16),2)</f>
        <v>2535.39</v>
      </c>
      <c r="I20" s="105">
        <f>ROUND(IF($I$18=$H$18,F20*H20,F20*G20),2)</f>
        <v>20993.040000000001</v>
      </c>
      <c r="J20" s="106"/>
      <c r="K20" s="107">
        <f t="shared" si="0"/>
        <v>6</v>
      </c>
      <c r="L20" s="104">
        <f>ROUND(IF($L$18=$G$18,G20*($M$15-N20),H20*($M$15-N20)),2)</f>
        <v>1939.47</v>
      </c>
      <c r="M20" s="104">
        <f t="shared" ref="M20:M49" si="4">ROUND((K20*L20),2)</f>
        <v>11636.82</v>
      </c>
      <c r="N20" s="108">
        <v>-5.4316900000000001E-2</v>
      </c>
      <c r="O20" s="92"/>
      <c r="P20" s="100"/>
      <c r="Q20" s="103"/>
      <c r="R20" s="109">
        <f>ROUND(IF($R$18=$Q$18,Q20,IF($R$18="USD $",Q20*$E$16,Q20*$F$16))*F20,2)</f>
        <v>0</v>
      </c>
      <c r="S20" s="94">
        <f>IFERROR(ROUND(T20/F21,2),0)</f>
        <v>1021.92</v>
      </c>
      <c r="T20" s="94">
        <f t="shared" si="1"/>
        <v>6131.52</v>
      </c>
      <c r="U20" s="95">
        <f t="shared" si="2"/>
        <v>0</v>
      </c>
      <c r="V20" s="95">
        <f t="shared" si="3"/>
        <v>1</v>
      </c>
      <c r="W20" s="96"/>
      <c r="X20" s="97"/>
      <c r="Y20" s="4" t="s">
        <v>78</v>
      </c>
      <c r="Z20" s="4">
        <v>750</v>
      </c>
      <c r="AA20" s="4"/>
      <c r="AB20" s="4"/>
    </row>
    <row r="21" spans="1:28">
      <c r="A21" s="1"/>
      <c r="B21" s="82" t="s">
        <v>108</v>
      </c>
      <c r="C21" s="113" t="s">
        <v>95</v>
      </c>
      <c r="D21" s="84"/>
      <c r="E21" s="85"/>
      <c r="F21" s="114">
        <v>6</v>
      </c>
      <c r="G21" s="137">
        <v>2292.9299999999998</v>
      </c>
      <c r="H21" s="87">
        <f>ROUND(IF($G$18="USD $", G21*$F$16,G21*$E$16),2)</f>
        <v>1661.54</v>
      </c>
      <c r="I21" s="88">
        <f>ROUND(IF($I$18=$H$18,F21*H21,F21*G21),2)</f>
        <v>13757.58</v>
      </c>
      <c r="J21" s="106"/>
      <c r="K21" s="90">
        <f t="shared" si="0"/>
        <v>6</v>
      </c>
      <c r="L21" s="87">
        <f>ROUND(IF($L$18=$G$18,G21*($M$15-N21),H21*($M$15-N21)),2)</f>
        <v>1271.01</v>
      </c>
      <c r="M21" s="87">
        <f t="shared" si="4"/>
        <v>7626.06</v>
      </c>
      <c r="N21" s="115">
        <v>-5.4316900000000001E-2</v>
      </c>
      <c r="O21" s="92"/>
      <c r="P21" s="116"/>
      <c r="Q21" s="93"/>
      <c r="R21" s="94">
        <f t="shared" ref="R21:R49" si="5">ROUND(IF($R$18=$Q$18,Q21,IF($R$18="USD $",Q21*$E$16,Q21*$F$16))*F21,2)</f>
        <v>0</v>
      </c>
      <c r="S21" s="110">
        <f>IFERROR(ROUND(T21/F22,2),0)</f>
        <v>2001.79</v>
      </c>
      <c r="T21" s="110">
        <f t="shared" si="1"/>
        <v>2001.79</v>
      </c>
      <c r="U21" s="111">
        <f t="shared" si="2"/>
        <v>0</v>
      </c>
      <c r="V21" s="111">
        <f t="shared" si="3"/>
        <v>1</v>
      </c>
      <c r="W21" s="112"/>
      <c r="X21" s="97"/>
      <c r="Y21" s="4" t="s">
        <v>79</v>
      </c>
      <c r="Z21" s="4">
        <v>1000</v>
      </c>
      <c r="AA21" s="4"/>
      <c r="AB21" s="4"/>
    </row>
    <row r="22" spans="1:28">
      <c r="A22" s="1"/>
      <c r="B22" s="100" t="s">
        <v>109</v>
      </c>
      <c r="C22" s="13" t="s">
        <v>110</v>
      </c>
      <c r="D22" s="84"/>
      <c r="E22" s="101"/>
      <c r="F22" s="102">
        <v>1</v>
      </c>
      <c r="G22" s="136">
        <v>4491.5200000000004</v>
      </c>
      <c r="H22" s="104">
        <f>ROUND(IF($G$18="USD $", G22*$F$16,G22*$E$16),2)</f>
        <v>3254.72</v>
      </c>
      <c r="I22" s="105">
        <f>ROUND(IF($I$18=$H$18,F22*H22,F22*G22),2)</f>
        <v>4491.5200000000004</v>
      </c>
      <c r="J22" s="106"/>
      <c r="K22" s="107">
        <f t="shared" si="0"/>
        <v>1</v>
      </c>
      <c r="L22" s="104">
        <f>ROUND(IF($L$18=$G$18,G22*($M$15-N22),H22*($M$15-N22)),2)</f>
        <v>2489.73</v>
      </c>
      <c r="M22" s="104">
        <f t="shared" si="4"/>
        <v>2489.73</v>
      </c>
      <c r="N22" s="108">
        <v>-5.4316900000000001E-2</v>
      </c>
      <c r="O22" s="92"/>
      <c r="P22" s="100"/>
      <c r="Q22" s="103"/>
      <c r="R22" s="109">
        <f t="shared" si="5"/>
        <v>0</v>
      </c>
      <c r="S22" s="94">
        <f>IFERROR(ROUND(T22/F23,2),0)</f>
        <v>1678.14</v>
      </c>
      <c r="T22" s="94">
        <f t="shared" si="1"/>
        <v>1678.14</v>
      </c>
      <c r="U22" s="95">
        <f t="shared" si="2"/>
        <v>0</v>
      </c>
      <c r="V22" s="95">
        <f t="shared" si="3"/>
        <v>1</v>
      </c>
      <c r="W22" s="96"/>
      <c r="X22" s="97"/>
      <c r="Y22" s="4" t="s">
        <v>80</v>
      </c>
      <c r="Z22" s="4">
        <v>1200</v>
      </c>
      <c r="AA22" s="4"/>
      <c r="AB22" s="4"/>
    </row>
    <row r="23" spans="1:28">
      <c r="A23" s="1"/>
      <c r="B23" s="82" t="s">
        <v>111</v>
      </c>
      <c r="C23" s="113" t="s">
        <v>104</v>
      </c>
      <c r="D23" s="84"/>
      <c r="E23" s="85"/>
      <c r="F23" s="114">
        <v>1</v>
      </c>
      <c r="G23" s="137">
        <v>3765.31</v>
      </c>
      <c r="H23" s="87">
        <f>ROUND(IF($G$18="USD $", G23*$F$16,G23*$E$16),2)</f>
        <v>2728.49</v>
      </c>
      <c r="I23" s="88">
        <f>ROUND(IF($I$18=$H$18,F23*H23,F23*G23),2)</f>
        <v>3765.31</v>
      </c>
      <c r="J23" s="106"/>
      <c r="K23" s="90">
        <f t="shared" si="0"/>
        <v>1</v>
      </c>
      <c r="L23" s="87">
        <f>ROUND(IF($L$18=$G$18,G23*($M$15-N23),H23*($M$15-N23)),2)</f>
        <v>2087.17</v>
      </c>
      <c r="M23" s="87">
        <f t="shared" si="4"/>
        <v>2087.17</v>
      </c>
      <c r="N23" s="115">
        <v>-5.4316900000000001E-2</v>
      </c>
      <c r="O23" s="92"/>
      <c r="P23" s="116"/>
      <c r="Q23" s="93"/>
      <c r="R23" s="94">
        <f t="shared" si="5"/>
        <v>0</v>
      </c>
      <c r="S23" s="110">
        <f>IFERROR(ROUND(T23/F24,2),0)</f>
        <v>4570.5200000000004</v>
      </c>
      <c r="T23" s="110">
        <f t="shared" si="1"/>
        <v>4570.5200000000004</v>
      </c>
      <c r="U23" s="111">
        <f t="shared" si="2"/>
        <v>0</v>
      </c>
      <c r="V23" s="111">
        <f t="shared" si="3"/>
        <v>1</v>
      </c>
      <c r="W23" s="112"/>
      <c r="X23" s="97"/>
      <c r="Y23" s="4" t="s">
        <v>81</v>
      </c>
      <c r="Z23" s="4">
        <v>2000</v>
      </c>
      <c r="AA23" s="4"/>
      <c r="AB23" s="4"/>
    </row>
    <row r="24" spans="1:28">
      <c r="A24" s="1"/>
      <c r="B24" s="100" t="s">
        <v>112</v>
      </c>
      <c r="C24" s="13" t="s">
        <v>113</v>
      </c>
      <c r="D24" s="84"/>
      <c r="E24" s="101"/>
      <c r="F24" s="102">
        <v>1</v>
      </c>
      <c r="G24" s="136">
        <v>10255.1</v>
      </c>
      <c r="H24" s="104">
        <f>ROUND(IF($G$18="USD $", G24*$F$16,G24*$E$16),2)</f>
        <v>7431.23</v>
      </c>
      <c r="I24" s="105">
        <f>ROUND(IF($I$18=$H$18,F24*H24,F24*G24),2)</f>
        <v>10255.1</v>
      </c>
      <c r="J24" s="106"/>
      <c r="K24" s="107">
        <f t="shared" si="0"/>
        <v>1</v>
      </c>
      <c r="L24" s="104">
        <f>ROUND(IF($L$18=$G$18,G24*($M$15-N24),H24*($M$15-N24)),2)</f>
        <v>5684.58</v>
      </c>
      <c r="M24" s="104">
        <f t="shared" si="4"/>
        <v>5684.58</v>
      </c>
      <c r="N24" s="108">
        <v>-5.4316900000000001E-2</v>
      </c>
      <c r="O24" s="92"/>
      <c r="P24" s="100"/>
      <c r="Q24" s="103"/>
      <c r="R24" s="109">
        <f t="shared" si="5"/>
        <v>0</v>
      </c>
      <c r="S24" s="94">
        <f>IFERROR(ROUND(T24/F25,2),0)</f>
        <v>1.65</v>
      </c>
      <c r="T24" s="94">
        <f t="shared" si="1"/>
        <v>26.4</v>
      </c>
      <c r="U24" s="95">
        <f t="shared" si="2"/>
        <v>0</v>
      </c>
      <c r="V24" s="95">
        <f t="shared" si="3"/>
        <v>1</v>
      </c>
      <c r="W24" s="96"/>
      <c r="X24" s="97"/>
      <c r="Y24" s="4" t="s">
        <v>82</v>
      </c>
      <c r="Z24" s="4">
        <v>4000</v>
      </c>
      <c r="AA24" s="4"/>
      <c r="AB24" s="4"/>
    </row>
    <row r="25" spans="1:28">
      <c r="A25" s="1"/>
      <c r="B25" s="82" t="s">
        <v>114</v>
      </c>
      <c r="C25" s="113" t="s">
        <v>115</v>
      </c>
      <c r="D25" s="84"/>
      <c r="E25" s="85"/>
      <c r="F25" s="114">
        <v>16</v>
      </c>
      <c r="G25" s="137">
        <v>3.71</v>
      </c>
      <c r="H25" s="87">
        <f>ROUND(IF($G$18="USD $", G25*$F$16,G25*$E$16),2)</f>
        <v>2.69</v>
      </c>
      <c r="I25" s="88">
        <f>ROUND(IF($I$18=$H$18,F25*H25,F25*G25),2)</f>
        <v>59.36</v>
      </c>
      <c r="J25" s="106"/>
      <c r="K25" s="90">
        <f t="shared" si="0"/>
        <v>16</v>
      </c>
      <c r="L25" s="87">
        <f>ROUND(IF($L$18=$G$18,G25*($M$15-N25),H25*($M$15-N25)),2)</f>
        <v>2.06</v>
      </c>
      <c r="M25" s="87">
        <f t="shared" si="4"/>
        <v>32.96</v>
      </c>
      <c r="N25" s="115">
        <v>-5.4316900000000001E-2</v>
      </c>
      <c r="O25" s="92"/>
      <c r="P25" s="116"/>
      <c r="Q25" s="93"/>
      <c r="R25" s="94">
        <f t="shared" si="5"/>
        <v>0</v>
      </c>
      <c r="S25" s="110">
        <f>IFERROR(ROUND(T25/F26,2),0)</f>
        <v>21.17</v>
      </c>
      <c r="T25" s="110">
        <f t="shared" si="1"/>
        <v>338.72</v>
      </c>
      <c r="U25" s="111">
        <f t="shared" si="2"/>
        <v>0</v>
      </c>
      <c r="V25" s="111">
        <f t="shared" si="3"/>
        <v>1</v>
      </c>
      <c r="W25" s="112"/>
      <c r="X25" s="97"/>
      <c r="Y25" s="4" t="s">
        <v>83</v>
      </c>
      <c r="Z25" s="4">
        <v>6000</v>
      </c>
      <c r="AA25" s="4"/>
      <c r="AB25" s="4"/>
    </row>
    <row r="26" spans="1:28">
      <c r="A26" s="1"/>
      <c r="B26" s="100" t="s">
        <v>116</v>
      </c>
      <c r="C26" s="13" t="s">
        <v>117</v>
      </c>
      <c r="D26" s="84"/>
      <c r="E26" s="101"/>
      <c r="F26" s="102">
        <v>16</v>
      </c>
      <c r="G26" s="136">
        <v>47.5</v>
      </c>
      <c r="H26" s="104">
        <f>ROUND(IF($G$18="USD $", G26*$F$16,G26*$E$16),2)</f>
        <v>34.42</v>
      </c>
      <c r="I26" s="105">
        <f>ROUND(IF($I$18=$H$18,F26*H26,F26*G26),2)</f>
        <v>760</v>
      </c>
      <c r="J26" s="106"/>
      <c r="K26" s="107">
        <f t="shared" si="0"/>
        <v>16</v>
      </c>
      <c r="L26" s="104">
        <f>ROUND(IF($L$18=$G$18,G26*($M$15-N26),H26*($M$15-N26)),2)</f>
        <v>26.33</v>
      </c>
      <c r="M26" s="104">
        <f t="shared" si="4"/>
        <v>421.28</v>
      </c>
      <c r="N26" s="108">
        <v>-5.4316900000000001E-2</v>
      </c>
      <c r="O26" s="92"/>
      <c r="P26" s="100"/>
      <c r="Q26" s="103"/>
      <c r="R26" s="109">
        <f t="shared" si="5"/>
        <v>0</v>
      </c>
      <c r="S26" s="94">
        <f>IFERROR(ROUND(T26/F27,2),0)</f>
        <v>9216.58</v>
      </c>
      <c r="T26" s="94">
        <f t="shared" si="1"/>
        <v>9216.58</v>
      </c>
      <c r="U26" s="95">
        <f t="shared" si="2"/>
        <v>0</v>
      </c>
      <c r="V26" s="95">
        <f t="shared" si="3"/>
        <v>1</v>
      </c>
      <c r="W26" s="96"/>
      <c r="X26" s="97"/>
      <c r="Y26" s="4" t="s">
        <v>84</v>
      </c>
      <c r="Z26" s="4">
        <v>8000</v>
      </c>
      <c r="AA26" s="4"/>
      <c r="AB26" s="4"/>
    </row>
    <row r="27" spans="1:28">
      <c r="A27" s="1"/>
      <c r="B27" s="82" t="s">
        <v>118</v>
      </c>
      <c r="C27" s="113" t="s">
        <v>119</v>
      </c>
      <c r="D27" s="84"/>
      <c r="E27" s="85"/>
      <c r="F27" s="114">
        <v>1</v>
      </c>
      <c r="G27" s="137">
        <v>20679.669999999998</v>
      </c>
      <c r="H27" s="87">
        <f>ROUND(IF($G$18="USD $", G27*$F$16,G27*$E$16),2)</f>
        <v>14985.27</v>
      </c>
      <c r="I27" s="88">
        <f>ROUND(IF($I$18=$H$18,F27*H27,F27*G27),2)</f>
        <v>20679.669999999998</v>
      </c>
      <c r="J27" s="106"/>
      <c r="K27" s="90">
        <f t="shared" si="0"/>
        <v>1</v>
      </c>
      <c r="L27" s="87">
        <f>ROUND(IF($L$18=$G$18,G27*($M$15-N27),H27*($M$15-N27)),2)</f>
        <v>11463.09</v>
      </c>
      <c r="M27" s="87">
        <f t="shared" si="4"/>
        <v>11463.09</v>
      </c>
      <c r="N27" s="115">
        <v>-5.4316900000000001E-2</v>
      </c>
      <c r="O27" s="92"/>
      <c r="P27" s="116"/>
      <c r="Q27" s="93"/>
      <c r="R27" s="94">
        <f t="shared" si="5"/>
        <v>0</v>
      </c>
      <c r="S27" s="110">
        <f>IFERROR(ROUND(T27/F28,2),0)</f>
        <v>0</v>
      </c>
      <c r="T27" s="110">
        <f t="shared" si="1"/>
        <v>0</v>
      </c>
      <c r="U27" s="111">
        <f t="shared" si="2"/>
        <v>0</v>
      </c>
      <c r="V27" s="111">
        <f t="shared" si="3"/>
        <v>0</v>
      </c>
      <c r="W27" s="112"/>
      <c r="X27" s="97"/>
      <c r="Y27" s="4" t="s">
        <v>85</v>
      </c>
      <c r="Z27" s="117">
        <v>10000</v>
      </c>
      <c r="AA27" s="4"/>
      <c r="AB27" s="4"/>
    </row>
    <row r="28" spans="1:28">
      <c r="A28" s="1"/>
      <c r="B28" s="100"/>
      <c r="C28" s="13"/>
      <c r="D28" s="84"/>
      <c r="E28" s="101"/>
      <c r="F28" s="102"/>
      <c r="G28" s="103"/>
      <c r="H28" s="104">
        <f>ROUND(IF($G$18="USD $", G28*$F$16,G28*$E$16),2)</f>
        <v>0</v>
      </c>
      <c r="I28" s="105">
        <f>ROUND(IF($I$18=$H$18,F28*H28,F28*G28),2)</f>
        <v>0</v>
      </c>
      <c r="J28" s="106"/>
      <c r="K28" s="107">
        <f t="shared" si="0"/>
        <v>0</v>
      </c>
      <c r="L28" s="104">
        <f>ROUND(IF($L$18=$G$18,G28*($M$15-N28),H28*($M$15-N28)),2)</f>
        <v>0</v>
      </c>
      <c r="M28" s="104">
        <f t="shared" si="4"/>
        <v>0</v>
      </c>
      <c r="N28" s="108"/>
      <c r="O28" s="92"/>
      <c r="P28" s="100"/>
      <c r="Q28" s="103"/>
      <c r="R28" s="109">
        <f t="shared" si="5"/>
        <v>0</v>
      </c>
      <c r="S28" s="94">
        <f>IFERROR(ROUND(T28/F29,2),0)</f>
        <v>0</v>
      </c>
      <c r="T28" s="94">
        <f t="shared" si="1"/>
        <v>0</v>
      </c>
      <c r="U28" s="95">
        <f t="shared" si="2"/>
        <v>0</v>
      </c>
      <c r="V28" s="95">
        <f t="shared" si="3"/>
        <v>0</v>
      </c>
      <c r="W28" s="96"/>
      <c r="X28" s="97"/>
      <c r="Y28" s="4" t="s">
        <v>86</v>
      </c>
      <c r="Z28" s="4" t="s">
        <v>87</v>
      </c>
      <c r="AA28" s="4"/>
      <c r="AB28" s="4"/>
    </row>
    <row r="29" spans="1:28">
      <c r="A29" s="1"/>
      <c r="B29" s="82"/>
      <c r="C29" s="113"/>
      <c r="D29" s="84"/>
      <c r="E29" s="85"/>
      <c r="F29" s="114"/>
      <c r="G29" s="93"/>
      <c r="H29" s="87">
        <f>ROUND(IF($G$18="USD $", G29*$F$16,G29*$E$16),2)</f>
        <v>0</v>
      </c>
      <c r="I29" s="88">
        <f>ROUND(IF($I$18=$H$18,F29*H29,F29*G29),2)</f>
        <v>0</v>
      </c>
      <c r="J29" s="106"/>
      <c r="K29" s="90">
        <f t="shared" si="0"/>
        <v>0</v>
      </c>
      <c r="L29" s="87">
        <f>ROUND(IF($L$18=$G$18,G29*($M$15-N29),H29*($M$15-N29)),2)</f>
        <v>0</v>
      </c>
      <c r="M29" s="87">
        <f t="shared" si="4"/>
        <v>0</v>
      </c>
      <c r="N29" s="115"/>
      <c r="O29" s="92"/>
      <c r="P29" s="116"/>
      <c r="Q29" s="93"/>
      <c r="R29" s="94">
        <f t="shared" si="5"/>
        <v>0</v>
      </c>
      <c r="S29" s="110">
        <f>IFERROR(ROUND(T29/F30,2),0)</f>
        <v>0</v>
      </c>
      <c r="T29" s="110">
        <f t="shared" si="1"/>
        <v>0</v>
      </c>
      <c r="U29" s="111">
        <f t="shared" si="2"/>
        <v>0</v>
      </c>
      <c r="V29" s="111">
        <f t="shared" si="3"/>
        <v>0</v>
      </c>
      <c r="W29" s="112"/>
      <c r="X29" s="97"/>
      <c r="Y29" s="4" t="s">
        <v>88</v>
      </c>
      <c r="Z29" s="4"/>
      <c r="AA29" s="4"/>
      <c r="AB29" s="4"/>
    </row>
    <row r="30" spans="1:28">
      <c r="A30" s="1"/>
      <c r="B30" s="100"/>
      <c r="C30" s="13"/>
      <c r="D30" s="84"/>
      <c r="E30" s="101"/>
      <c r="F30" s="102"/>
      <c r="G30" s="103"/>
      <c r="H30" s="104">
        <f>ROUND(IF($G$18="USD $", G30*$F$16,G30*$E$16),2)</f>
        <v>0</v>
      </c>
      <c r="I30" s="105">
        <f>ROUND(IF($I$18=$H$18,F30*H30,F30*G30),2)</f>
        <v>0</v>
      </c>
      <c r="J30" s="106"/>
      <c r="K30" s="107">
        <f t="shared" si="0"/>
        <v>0</v>
      </c>
      <c r="L30" s="104">
        <f>ROUND(IF($L$18=$G$18,G30*($M$15-N30),H30*($M$15-N30)),2)</f>
        <v>0</v>
      </c>
      <c r="M30" s="104">
        <f>ROUND((K30*L30),2)</f>
        <v>0</v>
      </c>
      <c r="N30" s="108"/>
      <c r="O30" s="92"/>
      <c r="P30" s="100"/>
      <c r="Q30" s="103"/>
      <c r="R30" s="109">
        <f t="shared" si="5"/>
        <v>0</v>
      </c>
      <c r="S30" s="94">
        <f>IFERROR(ROUND(T30/F31,2),0)</f>
        <v>0</v>
      </c>
      <c r="T30" s="94">
        <f t="shared" si="1"/>
        <v>0</v>
      </c>
      <c r="U30" s="95">
        <f t="shared" si="2"/>
        <v>0</v>
      </c>
      <c r="V30" s="95">
        <f t="shared" si="3"/>
        <v>0</v>
      </c>
      <c r="W30" s="96"/>
      <c r="X30" s="97"/>
      <c r="Y30" s="4"/>
      <c r="Z30" s="4"/>
      <c r="AA30" s="4"/>
      <c r="AB30" s="4"/>
    </row>
    <row r="31" spans="1:28">
      <c r="A31" s="1"/>
      <c r="B31" s="82"/>
      <c r="C31" s="113"/>
      <c r="D31" s="84"/>
      <c r="E31" s="85"/>
      <c r="F31" s="114"/>
      <c r="G31" s="93"/>
      <c r="H31" s="87">
        <f>ROUND(IF($G$18="USD $", G31*$F$16,G31*$E$16),2)</f>
        <v>0</v>
      </c>
      <c r="I31" s="88">
        <f>ROUND(IF($I$18=$H$18,F31*H31,F31*G31),2)</f>
        <v>0</v>
      </c>
      <c r="J31" s="106"/>
      <c r="K31" s="90">
        <f t="shared" si="0"/>
        <v>0</v>
      </c>
      <c r="L31" s="87">
        <f>ROUND(IF($L$18=$G$18,G31*($M$15-N31),H31*($M$15-N31)),2)</f>
        <v>0</v>
      </c>
      <c r="M31" s="87">
        <f t="shared" si="4"/>
        <v>0</v>
      </c>
      <c r="N31" s="115"/>
      <c r="O31" s="92"/>
      <c r="P31" s="116"/>
      <c r="Q31" s="93"/>
      <c r="R31" s="94">
        <f t="shared" si="5"/>
        <v>0</v>
      </c>
      <c r="S31" s="110">
        <f>IFERROR(ROUND(T31/F32,2),0)</f>
        <v>0</v>
      </c>
      <c r="T31" s="110">
        <f t="shared" si="1"/>
        <v>0</v>
      </c>
      <c r="U31" s="111">
        <f t="shared" si="2"/>
        <v>0</v>
      </c>
      <c r="V31" s="111">
        <f t="shared" si="3"/>
        <v>0</v>
      </c>
      <c r="W31" s="112"/>
      <c r="X31" s="97"/>
      <c r="Y31" s="4"/>
      <c r="Z31" s="4"/>
      <c r="AA31" s="4"/>
      <c r="AB31" s="4"/>
    </row>
    <row r="32" spans="1:28">
      <c r="A32" s="1"/>
      <c r="B32" s="100"/>
      <c r="C32" s="13"/>
      <c r="D32" s="84"/>
      <c r="E32" s="101"/>
      <c r="F32" s="102"/>
      <c r="G32" s="103"/>
      <c r="H32" s="104">
        <f>ROUND(IF($G$18="USD $", G32*$F$16,G32*$E$16),2)</f>
        <v>0</v>
      </c>
      <c r="I32" s="105">
        <f>ROUND(IF($I$18=$H$18,F32*H32,F32*G32),2)</f>
        <v>0</v>
      </c>
      <c r="J32" s="106"/>
      <c r="K32" s="107">
        <f t="shared" si="0"/>
        <v>0</v>
      </c>
      <c r="L32" s="104">
        <f>ROUND(IF($L$18=$G$18,G32*($M$15-N32),H32*($M$15-N32)),2)</f>
        <v>0</v>
      </c>
      <c r="M32" s="104">
        <f t="shared" si="4"/>
        <v>0</v>
      </c>
      <c r="N32" s="108"/>
      <c r="O32" s="92"/>
      <c r="P32" s="100"/>
      <c r="Q32" s="103"/>
      <c r="R32" s="109">
        <f>ROUND(IF($R$18=$Q$18,Q32,IF($R$18="USD $",Q32*$E$16,Q32*$F$16))*F32,2)</f>
        <v>0</v>
      </c>
      <c r="S32" s="94">
        <f>IFERROR(ROUND(T32/F33,2),0)</f>
        <v>0</v>
      </c>
      <c r="T32" s="94">
        <f t="shared" si="1"/>
        <v>0</v>
      </c>
      <c r="U32" s="95">
        <f t="shared" si="2"/>
        <v>0</v>
      </c>
      <c r="V32" s="95">
        <f t="shared" si="3"/>
        <v>0</v>
      </c>
      <c r="W32" s="96"/>
      <c r="X32" s="97"/>
      <c r="Y32" s="4"/>
      <c r="Z32" s="4"/>
      <c r="AA32" s="4"/>
      <c r="AB32" s="4"/>
    </row>
    <row r="33" spans="1:28">
      <c r="A33" s="1"/>
      <c r="B33" s="82"/>
      <c r="C33" s="113"/>
      <c r="D33" s="84"/>
      <c r="E33" s="85"/>
      <c r="F33" s="114"/>
      <c r="G33" s="93"/>
      <c r="H33" s="87">
        <f>ROUND(IF($G$18="USD $", G33*$F$16,G33*$E$16),2)</f>
        <v>0</v>
      </c>
      <c r="I33" s="88">
        <f>ROUND(IF($I$18=$H$18,F33*H33,F33*G33),2)</f>
        <v>0</v>
      </c>
      <c r="J33" s="106"/>
      <c r="K33" s="90">
        <f t="shared" si="0"/>
        <v>0</v>
      </c>
      <c r="L33" s="87">
        <f>ROUND(IF($L$18=$G$18,G33*($M$15-N33),H33*($M$15-N33)),2)</f>
        <v>0</v>
      </c>
      <c r="M33" s="87">
        <f t="shared" si="4"/>
        <v>0</v>
      </c>
      <c r="N33" s="115"/>
      <c r="O33" s="92"/>
      <c r="P33" s="116"/>
      <c r="Q33" s="93"/>
      <c r="R33" s="94">
        <f t="shared" si="5"/>
        <v>0</v>
      </c>
      <c r="S33" s="110">
        <f>IFERROR(ROUND(T33/F34,2),0)</f>
        <v>0</v>
      </c>
      <c r="T33" s="110">
        <f t="shared" si="1"/>
        <v>0</v>
      </c>
      <c r="U33" s="111">
        <f t="shared" si="2"/>
        <v>0</v>
      </c>
      <c r="V33" s="111">
        <f t="shared" si="3"/>
        <v>0</v>
      </c>
      <c r="W33" s="112"/>
      <c r="X33" s="97"/>
      <c r="Y33" s="4"/>
      <c r="Z33" s="4"/>
      <c r="AA33" s="4"/>
      <c r="AB33" s="4"/>
    </row>
    <row r="34" spans="1:28">
      <c r="A34" s="1"/>
      <c r="B34" s="100"/>
      <c r="C34" s="13"/>
      <c r="D34" s="84"/>
      <c r="E34" s="101"/>
      <c r="F34" s="102"/>
      <c r="G34" s="103"/>
      <c r="H34" s="104">
        <f>ROUND(IF($G$18="USD $", G34*$F$16,G34*$E$16),2)</f>
        <v>0</v>
      </c>
      <c r="I34" s="105">
        <f>ROUND(IF($I$18=$H$18,F34*H34,F34*G34),2)</f>
        <v>0</v>
      </c>
      <c r="J34" s="106"/>
      <c r="K34" s="107">
        <f t="shared" si="0"/>
        <v>0</v>
      </c>
      <c r="L34" s="104">
        <f>ROUND(IF($L$18=$G$18,G34*($M$15-N34),H34*($M$15-N34)),2)</f>
        <v>0</v>
      </c>
      <c r="M34" s="104">
        <f t="shared" si="4"/>
        <v>0</v>
      </c>
      <c r="N34" s="108"/>
      <c r="O34" s="92"/>
      <c r="P34" s="100"/>
      <c r="Q34" s="103"/>
      <c r="R34" s="109">
        <f t="shared" si="5"/>
        <v>0</v>
      </c>
      <c r="S34" s="94">
        <f>IFERROR(ROUND(T34/F35,2),0)</f>
        <v>0</v>
      </c>
      <c r="T34" s="94">
        <f t="shared" si="1"/>
        <v>0</v>
      </c>
      <c r="U34" s="95">
        <f t="shared" si="2"/>
        <v>0</v>
      </c>
      <c r="V34" s="95">
        <f t="shared" si="3"/>
        <v>0</v>
      </c>
      <c r="W34" s="96"/>
      <c r="X34" s="97"/>
      <c r="Y34" s="4"/>
      <c r="Z34" s="4"/>
      <c r="AA34" s="4"/>
      <c r="AB34" s="4"/>
    </row>
    <row r="35" spans="1:28">
      <c r="A35" s="1"/>
      <c r="B35" s="82"/>
      <c r="C35" s="113"/>
      <c r="D35" s="84"/>
      <c r="E35" s="85"/>
      <c r="F35" s="114"/>
      <c r="G35" s="93"/>
      <c r="H35" s="87">
        <f>ROUND(IF($G$18="USD $", G35*$F$16,G35*$E$16),2)</f>
        <v>0</v>
      </c>
      <c r="I35" s="88">
        <f>ROUND(IF($I$18=$H$18,F35*H35,F35*G35),2)</f>
        <v>0</v>
      </c>
      <c r="J35" s="106"/>
      <c r="K35" s="90">
        <f t="shared" si="0"/>
        <v>0</v>
      </c>
      <c r="L35" s="87">
        <f>ROUND(IF($L$18=$G$18,G35*($M$15-N35),H35*($M$15-N35)),2)</f>
        <v>0</v>
      </c>
      <c r="M35" s="87">
        <f t="shared" si="4"/>
        <v>0</v>
      </c>
      <c r="N35" s="115"/>
      <c r="O35" s="92"/>
      <c r="P35" s="116"/>
      <c r="Q35" s="93"/>
      <c r="R35" s="94">
        <f t="shared" si="5"/>
        <v>0</v>
      </c>
      <c r="S35" s="110">
        <f>IFERROR(ROUND(T35/F36,2),0)</f>
        <v>0</v>
      </c>
      <c r="T35" s="110">
        <f t="shared" si="1"/>
        <v>0</v>
      </c>
      <c r="U35" s="111">
        <f t="shared" si="2"/>
        <v>0</v>
      </c>
      <c r="V35" s="111">
        <f t="shared" si="3"/>
        <v>0</v>
      </c>
      <c r="W35" s="112"/>
      <c r="X35" s="97"/>
      <c r="Y35" s="4"/>
      <c r="Z35" s="4"/>
      <c r="AA35" s="4"/>
      <c r="AB35" s="4"/>
    </row>
    <row r="36" spans="1:28">
      <c r="A36" s="1"/>
      <c r="B36" s="100"/>
      <c r="C36" s="13"/>
      <c r="D36" s="84"/>
      <c r="E36" s="101"/>
      <c r="F36" s="102"/>
      <c r="G36" s="103"/>
      <c r="H36" s="104">
        <f>ROUND(IF($G$18="USD $", G36*$F$16,G36*$E$16),2)</f>
        <v>0</v>
      </c>
      <c r="I36" s="105">
        <f>ROUND(IF($I$18=$H$18,F36*H36,F36*G36),2)</f>
        <v>0</v>
      </c>
      <c r="J36" s="106"/>
      <c r="K36" s="107">
        <f t="shared" si="0"/>
        <v>0</v>
      </c>
      <c r="L36" s="104">
        <f>ROUND(IF($L$18=$G$18,G36*($M$15-N36),H36*($M$15-N36)),2)</f>
        <v>0</v>
      </c>
      <c r="M36" s="104">
        <f t="shared" si="4"/>
        <v>0</v>
      </c>
      <c r="N36" s="108"/>
      <c r="O36" s="92"/>
      <c r="P36" s="100"/>
      <c r="Q36" s="103"/>
      <c r="R36" s="109">
        <f t="shared" si="5"/>
        <v>0</v>
      </c>
      <c r="S36" s="94">
        <f>IFERROR(ROUND(T36/F37,2),0)</f>
        <v>0</v>
      </c>
      <c r="T36" s="94">
        <f t="shared" si="1"/>
        <v>0</v>
      </c>
      <c r="U36" s="95">
        <f t="shared" si="2"/>
        <v>0</v>
      </c>
      <c r="V36" s="95">
        <f t="shared" si="3"/>
        <v>0</v>
      </c>
      <c r="W36" s="96"/>
      <c r="X36" s="97"/>
      <c r="Y36" s="4"/>
      <c r="Z36" s="4"/>
      <c r="AA36" s="4"/>
      <c r="AB36" s="4"/>
    </row>
    <row r="37" spans="1:28">
      <c r="A37" s="1"/>
      <c r="B37" s="82"/>
      <c r="C37" s="113"/>
      <c r="D37" s="84"/>
      <c r="E37" s="85"/>
      <c r="F37" s="114"/>
      <c r="G37" s="93"/>
      <c r="H37" s="87">
        <f>ROUND(IF($G$18="USD $", G37*$F$16,G37*$E$16),2)</f>
        <v>0</v>
      </c>
      <c r="I37" s="88">
        <f>ROUND(IF($I$18=$H$18,F37*H37,F37*G37),2)</f>
        <v>0</v>
      </c>
      <c r="J37" s="106"/>
      <c r="K37" s="90">
        <f t="shared" si="0"/>
        <v>0</v>
      </c>
      <c r="L37" s="87">
        <f>ROUND(IF($L$18=$G$18,G37*($M$15-N37),H37*($M$15-N37)),2)</f>
        <v>0</v>
      </c>
      <c r="M37" s="87">
        <f t="shared" si="4"/>
        <v>0</v>
      </c>
      <c r="N37" s="115"/>
      <c r="O37" s="92"/>
      <c r="P37" s="116"/>
      <c r="Q37" s="93"/>
      <c r="R37" s="94">
        <f t="shared" si="5"/>
        <v>0</v>
      </c>
      <c r="S37" s="110">
        <f>IFERROR(ROUND(T37/F38,2),0)</f>
        <v>0</v>
      </c>
      <c r="T37" s="110">
        <f t="shared" si="1"/>
        <v>0</v>
      </c>
      <c r="U37" s="111">
        <f t="shared" si="2"/>
        <v>0</v>
      </c>
      <c r="V37" s="111">
        <f t="shared" si="3"/>
        <v>0</v>
      </c>
      <c r="W37" s="112"/>
      <c r="X37" s="97"/>
      <c r="Y37" s="4"/>
      <c r="Z37" s="4"/>
      <c r="AA37" s="4"/>
      <c r="AB37" s="4"/>
    </row>
    <row r="38" spans="1:28">
      <c r="A38" s="1"/>
      <c r="B38" s="100"/>
      <c r="C38" s="13"/>
      <c r="D38" s="84"/>
      <c r="E38" s="101"/>
      <c r="F38" s="102"/>
      <c r="G38" s="103"/>
      <c r="H38" s="104">
        <f>ROUND(IF($G$18="USD $", G38*$F$16,G38*$E$16),2)</f>
        <v>0</v>
      </c>
      <c r="I38" s="105">
        <f>ROUND(IF($I$18=$H$18,F38*H38,F38*G38),2)</f>
        <v>0</v>
      </c>
      <c r="J38" s="106"/>
      <c r="K38" s="107">
        <f t="shared" si="0"/>
        <v>0</v>
      </c>
      <c r="L38" s="104">
        <f>ROUND(IF($L$18=$G$18,G38*($M$15-N38),H38*($M$15-N38)),2)</f>
        <v>0</v>
      </c>
      <c r="M38" s="104">
        <f t="shared" si="4"/>
        <v>0</v>
      </c>
      <c r="N38" s="108"/>
      <c r="O38" s="92"/>
      <c r="P38" s="100"/>
      <c r="Q38" s="103"/>
      <c r="R38" s="109">
        <f t="shared" si="5"/>
        <v>0</v>
      </c>
      <c r="S38" s="94">
        <f>IFERROR(ROUND(T38/F39,2),0)</f>
        <v>0</v>
      </c>
      <c r="T38" s="94">
        <f t="shared" si="1"/>
        <v>0</v>
      </c>
      <c r="U38" s="95">
        <f t="shared" si="2"/>
        <v>0</v>
      </c>
      <c r="V38" s="95">
        <f t="shared" si="3"/>
        <v>0</v>
      </c>
      <c r="W38" s="112"/>
      <c r="X38" s="97"/>
      <c r="Y38" s="4"/>
      <c r="Z38" s="4"/>
      <c r="AA38" s="4"/>
      <c r="AB38" s="4"/>
    </row>
    <row r="39" spans="1:28">
      <c r="A39" s="1"/>
      <c r="B39" s="82"/>
      <c r="C39" s="113"/>
      <c r="D39" s="84"/>
      <c r="E39" s="85"/>
      <c r="F39" s="114"/>
      <c r="G39" s="93"/>
      <c r="H39" s="87">
        <f>ROUND(IF($G$18="USD $", G39*$F$16,G39*$E$16),2)</f>
        <v>0</v>
      </c>
      <c r="I39" s="88">
        <f>ROUND(IF($I$18=$H$18,F39*H39,F39*G39),2)</f>
        <v>0</v>
      </c>
      <c r="J39" s="106"/>
      <c r="K39" s="90">
        <f t="shared" si="0"/>
        <v>0</v>
      </c>
      <c r="L39" s="87">
        <f>ROUND(IF($L$18=$G$18,G39*($M$15-N39),H39*($M$15-N39)),2)</f>
        <v>0</v>
      </c>
      <c r="M39" s="87">
        <f t="shared" si="4"/>
        <v>0</v>
      </c>
      <c r="N39" s="115"/>
      <c r="O39" s="92"/>
      <c r="P39" s="116"/>
      <c r="Q39" s="93"/>
      <c r="R39" s="94">
        <f t="shared" si="5"/>
        <v>0</v>
      </c>
      <c r="S39" s="110">
        <f>IFERROR(ROUND(T39/F40,2),0)</f>
        <v>0</v>
      </c>
      <c r="T39" s="110">
        <f t="shared" si="1"/>
        <v>0</v>
      </c>
      <c r="U39" s="111">
        <f t="shared" si="2"/>
        <v>0</v>
      </c>
      <c r="V39" s="111">
        <f t="shared" si="3"/>
        <v>0</v>
      </c>
      <c r="W39" s="112"/>
      <c r="X39" s="97"/>
      <c r="Y39" s="4"/>
      <c r="Z39" s="4"/>
      <c r="AA39" s="4"/>
      <c r="AB39" s="4"/>
    </row>
    <row r="40" spans="1:28">
      <c r="A40" s="1"/>
      <c r="B40" s="100"/>
      <c r="C40" s="13"/>
      <c r="D40" s="84"/>
      <c r="E40" s="101"/>
      <c r="F40" s="102"/>
      <c r="G40" s="103"/>
      <c r="H40" s="104">
        <f>ROUND(IF($G$18="USD $", G40*$F$16,G40*$E$16),2)</f>
        <v>0</v>
      </c>
      <c r="I40" s="105">
        <f>ROUND(IF($I$18=$H$18,F40*H40,F40*G40),2)</f>
        <v>0</v>
      </c>
      <c r="J40" s="106"/>
      <c r="K40" s="107">
        <f t="shared" si="0"/>
        <v>0</v>
      </c>
      <c r="L40" s="104">
        <f>ROUND(IF($L$18=$G$18,G40*($M$15-N40),H40*($M$15-N40)),2)</f>
        <v>0</v>
      </c>
      <c r="M40" s="104">
        <f t="shared" si="4"/>
        <v>0</v>
      </c>
      <c r="N40" s="108"/>
      <c r="O40" s="92"/>
      <c r="P40" s="100"/>
      <c r="Q40" s="103"/>
      <c r="R40" s="109">
        <f t="shared" si="5"/>
        <v>0</v>
      </c>
      <c r="S40" s="94">
        <f>IFERROR(ROUND(T40/F41,2),0)</f>
        <v>0</v>
      </c>
      <c r="T40" s="94">
        <f t="shared" si="1"/>
        <v>0</v>
      </c>
      <c r="U40" s="95">
        <f t="shared" si="2"/>
        <v>0</v>
      </c>
      <c r="V40" s="95">
        <f t="shared" si="3"/>
        <v>0</v>
      </c>
      <c r="W40" s="112"/>
      <c r="X40" s="97"/>
      <c r="Y40" s="4"/>
      <c r="Z40" s="4"/>
      <c r="AA40" s="4"/>
      <c r="AB40" s="4"/>
    </row>
    <row r="41" spans="1:28">
      <c r="A41" s="1"/>
      <c r="B41" s="82"/>
      <c r="C41" s="113"/>
      <c r="D41" s="84"/>
      <c r="E41" s="85"/>
      <c r="F41" s="114"/>
      <c r="G41" s="93"/>
      <c r="H41" s="87">
        <f>ROUND(IF($G$18="USD $", G41*$F$16,G41*$E$16),2)</f>
        <v>0</v>
      </c>
      <c r="I41" s="88">
        <f>ROUND(IF($I$18=$H$18,F41*H41,F41*G41),2)</f>
        <v>0</v>
      </c>
      <c r="J41" s="106"/>
      <c r="K41" s="90">
        <f t="shared" si="0"/>
        <v>0</v>
      </c>
      <c r="L41" s="87">
        <f>ROUND(IF($L$18=$G$18,G41*($M$15-N41),H41*($M$15-N41)),2)</f>
        <v>0</v>
      </c>
      <c r="M41" s="87">
        <f t="shared" si="4"/>
        <v>0</v>
      </c>
      <c r="N41" s="115"/>
      <c r="O41" s="92"/>
      <c r="P41" s="116"/>
      <c r="Q41" s="93"/>
      <c r="R41" s="94">
        <f t="shared" si="5"/>
        <v>0</v>
      </c>
      <c r="S41" s="110">
        <f>IFERROR(ROUND(T41/F42,2),0)</f>
        <v>0</v>
      </c>
      <c r="T41" s="110">
        <f t="shared" si="1"/>
        <v>0</v>
      </c>
      <c r="U41" s="111">
        <f t="shared" si="2"/>
        <v>0</v>
      </c>
      <c r="V41" s="111">
        <f t="shared" si="3"/>
        <v>0</v>
      </c>
      <c r="W41" s="112"/>
      <c r="X41" s="97"/>
      <c r="Y41" s="4"/>
      <c r="Z41" s="4"/>
      <c r="AA41" s="4"/>
      <c r="AB41" s="4"/>
    </row>
    <row r="42" spans="1:28">
      <c r="A42" s="1"/>
      <c r="B42" s="100"/>
      <c r="C42" s="13"/>
      <c r="D42" s="84"/>
      <c r="E42" s="101"/>
      <c r="F42" s="102"/>
      <c r="G42" s="103"/>
      <c r="H42" s="104">
        <f>ROUND(IF($G$18="USD $", G42*$F$16,G42*$E$16),2)</f>
        <v>0</v>
      </c>
      <c r="I42" s="105">
        <f>ROUND(IF($I$18=$H$18,F42*H42,F42*G42),2)</f>
        <v>0</v>
      </c>
      <c r="J42" s="106"/>
      <c r="K42" s="107">
        <f t="shared" si="0"/>
        <v>0</v>
      </c>
      <c r="L42" s="104">
        <f>ROUND(IF($L$18=$G$18,G42*($M$15-N42),H42*($M$15-N42)),2)</f>
        <v>0</v>
      </c>
      <c r="M42" s="104">
        <f t="shared" si="4"/>
        <v>0</v>
      </c>
      <c r="N42" s="108"/>
      <c r="O42" s="92"/>
      <c r="P42" s="100"/>
      <c r="Q42" s="103"/>
      <c r="R42" s="109">
        <f t="shared" si="5"/>
        <v>0</v>
      </c>
      <c r="S42" s="94">
        <f>IFERROR(ROUND(T42/F43,2),0)</f>
        <v>0</v>
      </c>
      <c r="T42" s="94">
        <f t="shared" si="1"/>
        <v>0</v>
      </c>
      <c r="U42" s="95">
        <f t="shared" si="2"/>
        <v>0</v>
      </c>
      <c r="V42" s="95">
        <f t="shared" si="3"/>
        <v>0</v>
      </c>
      <c r="W42" s="112"/>
      <c r="X42" s="97"/>
      <c r="Y42" s="4"/>
      <c r="Z42" s="4"/>
      <c r="AA42" s="4"/>
      <c r="AB42" s="4"/>
    </row>
    <row r="43" spans="1:28">
      <c r="A43" s="1"/>
      <c r="B43" s="82"/>
      <c r="C43" s="113"/>
      <c r="D43" s="84"/>
      <c r="E43" s="85"/>
      <c r="F43" s="114"/>
      <c r="G43" s="93"/>
      <c r="H43" s="87">
        <f>ROUND(IF($G$18="USD $", G43*$F$16,G43*$E$16),2)</f>
        <v>0</v>
      </c>
      <c r="I43" s="88">
        <f>ROUND(IF($I$18=$H$18,F43*H43,F43*G43),2)</f>
        <v>0</v>
      </c>
      <c r="J43" s="106"/>
      <c r="K43" s="90">
        <f t="shared" si="0"/>
        <v>0</v>
      </c>
      <c r="L43" s="87">
        <f>ROUND(IF($L$18=$G$18,G43*($M$15-N43),H43*($M$15-N43)),2)</f>
        <v>0</v>
      </c>
      <c r="M43" s="87">
        <f t="shared" si="4"/>
        <v>0</v>
      </c>
      <c r="N43" s="115"/>
      <c r="O43" s="92"/>
      <c r="P43" s="116"/>
      <c r="Q43" s="93"/>
      <c r="R43" s="94">
        <f t="shared" si="5"/>
        <v>0</v>
      </c>
      <c r="S43" s="110">
        <f>IFERROR(ROUND(T43/F44,2),0)</f>
        <v>0</v>
      </c>
      <c r="T43" s="110">
        <f t="shared" si="1"/>
        <v>0</v>
      </c>
      <c r="U43" s="111">
        <f t="shared" si="2"/>
        <v>0</v>
      </c>
      <c r="V43" s="111">
        <f t="shared" si="3"/>
        <v>0</v>
      </c>
      <c r="W43" s="112"/>
      <c r="X43" s="97"/>
      <c r="Y43" s="4"/>
      <c r="Z43" s="4"/>
      <c r="AA43" s="4"/>
      <c r="AB43" s="4"/>
    </row>
    <row r="44" spans="1:28">
      <c r="A44" s="1"/>
      <c r="B44" s="100"/>
      <c r="C44" s="13"/>
      <c r="D44" s="84"/>
      <c r="E44" s="101"/>
      <c r="F44" s="102"/>
      <c r="G44" s="103"/>
      <c r="H44" s="104">
        <f>ROUND(IF($G$18="USD $", G44*$F$16,G44*$E$16),2)</f>
        <v>0</v>
      </c>
      <c r="I44" s="105">
        <f>ROUND(IF($I$18=$H$18,F44*H44,F44*G44),2)</f>
        <v>0</v>
      </c>
      <c r="J44" s="106"/>
      <c r="K44" s="107">
        <f t="shared" si="0"/>
        <v>0</v>
      </c>
      <c r="L44" s="104">
        <f>ROUND(IF($L$18=$G$18,G44*($M$15-N44),H44*($M$15-N44)),2)</f>
        <v>0</v>
      </c>
      <c r="M44" s="104">
        <f t="shared" si="4"/>
        <v>0</v>
      </c>
      <c r="N44" s="108"/>
      <c r="O44" s="92"/>
      <c r="P44" s="100"/>
      <c r="Q44" s="103"/>
      <c r="R44" s="109">
        <f t="shared" si="5"/>
        <v>0</v>
      </c>
      <c r="S44" s="94">
        <f>IFERROR(ROUND(T44/F45,2),0)</f>
        <v>0</v>
      </c>
      <c r="T44" s="94">
        <f t="shared" si="1"/>
        <v>0</v>
      </c>
      <c r="U44" s="95">
        <f t="shared" si="2"/>
        <v>0</v>
      </c>
      <c r="V44" s="95">
        <f t="shared" si="3"/>
        <v>0</v>
      </c>
      <c r="W44" s="112"/>
      <c r="X44" s="97"/>
      <c r="Y44" s="4"/>
      <c r="Z44" s="4"/>
      <c r="AA44" s="4"/>
      <c r="AB44" s="4"/>
    </row>
    <row r="45" spans="1:28">
      <c r="A45" s="1"/>
      <c r="B45" s="82"/>
      <c r="C45" s="113"/>
      <c r="D45" s="84"/>
      <c r="E45" s="85"/>
      <c r="F45" s="114"/>
      <c r="G45" s="93"/>
      <c r="H45" s="87">
        <f>ROUND(IF($G$18="USD $", G45*$F$16,G45*$E$16),2)</f>
        <v>0</v>
      </c>
      <c r="I45" s="88">
        <f>ROUND(IF($I$18=$H$18,F45*H45,F45*G45),2)</f>
        <v>0</v>
      </c>
      <c r="J45" s="106"/>
      <c r="K45" s="90">
        <f t="shared" si="0"/>
        <v>0</v>
      </c>
      <c r="L45" s="87">
        <f>ROUND(IF($L$18=$G$18,G45*($M$15-N45),H45*($M$15-N45)),2)</f>
        <v>0</v>
      </c>
      <c r="M45" s="87">
        <f t="shared" si="4"/>
        <v>0</v>
      </c>
      <c r="N45" s="115"/>
      <c r="O45" s="92"/>
      <c r="P45" s="116"/>
      <c r="Q45" s="93"/>
      <c r="R45" s="94">
        <f t="shared" si="5"/>
        <v>0</v>
      </c>
      <c r="S45" s="110">
        <f>IFERROR(ROUND(T45/F46,2),0)</f>
        <v>0</v>
      </c>
      <c r="T45" s="110">
        <f t="shared" si="1"/>
        <v>0</v>
      </c>
      <c r="U45" s="111">
        <f t="shared" si="2"/>
        <v>0</v>
      </c>
      <c r="V45" s="111">
        <f t="shared" si="3"/>
        <v>0</v>
      </c>
      <c r="W45" s="112"/>
      <c r="X45" s="97"/>
      <c r="Y45" s="4"/>
      <c r="Z45" s="4"/>
      <c r="AA45" s="4"/>
      <c r="AB45" s="4"/>
    </row>
    <row r="46" spans="1:28">
      <c r="A46" s="1"/>
      <c r="B46" s="100"/>
      <c r="C46" s="13"/>
      <c r="D46" s="84"/>
      <c r="E46" s="101"/>
      <c r="F46" s="102"/>
      <c r="G46" s="103"/>
      <c r="H46" s="104">
        <f>ROUND(IF($G$18="USD $", G46*$F$16,G46*$E$16),2)</f>
        <v>0</v>
      </c>
      <c r="I46" s="105">
        <f>ROUND(IF($I$18=$H$18,F46*H46,F46*G46),2)</f>
        <v>0</v>
      </c>
      <c r="J46" s="106"/>
      <c r="K46" s="107">
        <f t="shared" si="0"/>
        <v>0</v>
      </c>
      <c r="L46" s="104">
        <f>ROUND(IF($L$18=$G$18,G46*($M$15-N46),H46*($M$15-N46)),2)</f>
        <v>0</v>
      </c>
      <c r="M46" s="104">
        <f t="shared" si="4"/>
        <v>0</v>
      </c>
      <c r="N46" s="108"/>
      <c r="O46" s="92"/>
      <c r="P46" s="100"/>
      <c r="Q46" s="103"/>
      <c r="R46" s="109">
        <f t="shared" si="5"/>
        <v>0</v>
      </c>
      <c r="S46" s="94">
        <f>IFERROR(ROUND(T46/F47,2),0)</f>
        <v>0</v>
      </c>
      <c r="T46" s="94">
        <f t="shared" si="1"/>
        <v>0</v>
      </c>
      <c r="U46" s="95">
        <f t="shared" si="2"/>
        <v>0</v>
      </c>
      <c r="V46" s="95">
        <f t="shared" si="3"/>
        <v>0</v>
      </c>
      <c r="W46" s="112"/>
      <c r="X46" s="97"/>
      <c r="Y46" s="4"/>
      <c r="Z46" s="4"/>
      <c r="AA46" s="4"/>
      <c r="AB46" s="4"/>
    </row>
    <row r="47" spans="1:28">
      <c r="A47" s="1"/>
      <c r="B47" s="82"/>
      <c r="C47" s="113"/>
      <c r="D47" s="84"/>
      <c r="E47" s="85"/>
      <c r="F47" s="114"/>
      <c r="G47" s="93"/>
      <c r="H47" s="87">
        <f>ROUND(IF($G$18="USD $", G47*$F$16,G47*$E$16),2)</f>
        <v>0</v>
      </c>
      <c r="I47" s="88">
        <f>ROUND(IF($I$18=$H$18,F47*H47,F47*G47),2)</f>
        <v>0</v>
      </c>
      <c r="J47" s="106"/>
      <c r="K47" s="90">
        <f t="shared" si="0"/>
        <v>0</v>
      </c>
      <c r="L47" s="87">
        <f>ROUND(IF($L$18=$G$18,G47*($M$15-N47),H47*($M$15-N47)),2)</f>
        <v>0</v>
      </c>
      <c r="M47" s="87">
        <f t="shared" si="4"/>
        <v>0</v>
      </c>
      <c r="N47" s="115"/>
      <c r="O47" s="92"/>
      <c r="P47" s="116"/>
      <c r="Q47" s="93"/>
      <c r="R47" s="94">
        <f t="shared" si="5"/>
        <v>0</v>
      </c>
      <c r="S47" s="110">
        <f>IFERROR(ROUND(T47/F48,2),0)</f>
        <v>0</v>
      </c>
      <c r="T47" s="110">
        <f t="shared" si="1"/>
        <v>0</v>
      </c>
      <c r="U47" s="111">
        <f t="shared" si="2"/>
        <v>0</v>
      </c>
      <c r="V47" s="111">
        <f t="shared" si="3"/>
        <v>0</v>
      </c>
      <c r="W47" s="112"/>
      <c r="X47" s="97"/>
      <c r="Y47" s="4"/>
      <c r="Z47" s="4"/>
      <c r="AA47" s="4"/>
      <c r="AB47" s="4"/>
    </row>
    <row r="48" spans="1:28">
      <c r="A48" s="1"/>
      <c r="B48" s="100"/>
      <c r="C48" s="13"/>
      <c r="D48" s="84"/>
      <c r="E48" s="101"/>
      <c r="F48" s="102"/>
      <c r="G48" s="103"/>
      <c r="H48" s="104">
        <f>ROUND(IF($G$18="USD $", G48*$F$16,G48*$E$16),2)</f>
        <v>0</v>
      </c>
      <c r="I48" s="105">
        <f>ROUND(IF($I$18=$H$18,F48*H48,F48*G48),2)</f>
        <v>0</v>
      </c>
      <c r="J48" s="106"/>
      <c r="K48" s="107">
        <f t="shared" si="0"/>
        <v>0</v>
      </c>
      <c r="L48" s="104">
        <f>ROUND(IF($L$18=$G$18,G48*($M$15-N48),H48*($M$15-N48)),2)</f>
        <v>0</v>
      </c>
      <c r="M48" s="104">
        <f t="shared" si="4"/>
        <v>0</v>
      </c>
      <c r="N48" s="108"/>
      <c r="O48" s="92"/>
      <c r="P48" s="100"/>
      <c r="Q48" s="103"/>
      <c r="R48" s="109">
        <f t="shared" si="5"/>
        <v>0</v>
      </c>
      <c r="S48" s="94">
        <f>IFERROR(ROUND(T48/F49,2),0)</f>
        <v>0</v>
      </c>
      <c r="T48" s="94">
        <f t="shared" si="1"/>
        <v>0</v>
      </c>
      <c r="U48" s="95">
        <f t="shared" si="2"/>
        <v>0</v>
      </c>
      <c r="V48" s="95">
        <f t="shared" si="3"/>
        <v>0</v>
      </c>
      <c r="W48" s="112"/>
      <c r="X48" s="97"/>
      <c r="Y48" s="4"/>
      <c r="Z48" s="4"/>
      <c r="AA48" s="4"/>
      <c r="AB48" s="4"/>
    </row>
    <row r="49" spans="1:24" ht="15.75">
      <c r="A49" s="118"/>
      <c r="B49" s="82"/>
      <c r="C49" s="113"/>
      <c r="D49" s="84"/>
      <c r="E49" s="85"/>
      <c r="F49" s="114"/>
      <c r="G49" s="93"/>
      <c r="H49" s="87">
        <f>ROUND(IF($G$18="USD $", G49*$F$16,G49*$E$16),2)</f>
        <v>0</v>
      </c>
      <c r="I49" s="88">
        <f>ROUND(IF($I$18=$H$18,F49*H49,F49*G49),2)</f>
        <v>0</v>
      </c>
      <c r="J49" s="106"/>
      <c r="K49" s="90">
        <f t="shared" si="0"/>
        <v>0</v>
      </c>
      <c r="L49" s="87">
        <f>ROUND(IF($L$18=$G$18,G49*($M$15-N49),H49*($M$15-N49)),2)</f>
        <v>0</v>
      </c>
      <c r="M49" s="87">
        <f t="shared" si="4"/>
        <v>0</v>
      </c>
      <c r="N49" s="115"/>
      <c r="O49" s="92"/>
      <c r="P49" s="116"/>
      <c r="Q49" s="93"/>
      <c r="R49" s="94">
        <f t="shared" si="5"/>
        <v>0</v>
      </c>
      <c r="S49" s="125">
        <f>SUM(S18:S48)</f>
        <v>28772.04</v>
      </c>
      <c r="T49" s="125">
        <f>SUM(T18:T48)</f>
        <v>42020.79</v>
      </c>
      <c r="U49" s="130"/>
      <c r="V49" s="130"/>
      <c r="W49" s="131"/>
      <c r="X49" s="132"/>
    </row>
    <row r="50" spans="1:24" ht="15.75">
      <c r="B50" s="119"/>
      <c r="C50" s="119"/>
      <c r="D50" s="120"/>
      <c r="E50" s="121" t="s">
        <v>89</v>
      </c>
      <c r="F50" s="122">
        <f>SUM(F19:F49)</f>
        <v>49</v>
      </c>
      <c r="G50" s="123">
        <f>SUM(G19:G49)</f>
        <v>64557.02</v>
      </c>
      <c r="H50" s="124">
        <f>SUM(H19:H49)</f>
        <v>46780.45</v>
      </c>
      <c r="I50" s="125">
        <f>SUM(I19:I49)</f>
        <v>94284.02</v>
      </c>
      <c r="J50" s="126"/>
      <c r="K50" s="127">
        <f>SUM(K19:K49)</f>
        <v>49</v>
      </c>
      <c r="L50" s="124">
        <f>SUM(L19:L49)</f>
        <v>35784.980000000003</v>
      </c>
      <c r="M50" s="125">
        <f>SUM(M19:M49)</f>
        <v>52263.229999999996</v>
      </c>
      <c r="N50" s="125"/>
      <c r="O50" s="128"/>
      <c r="P50" s="129"/>
      <c r="Q50" s="124">
        <f>SUM(Q19:Q49)</f>
        <v>0</v>
      </c>
      <c r="R50" s="124">
        <f>SUM(R19:R49)</f>
        <v>0</v>
      </c>
    </row>
    <row r="51" spans="1:24" ht="15" customHeight="1">
      <c r="U51" s="134"/>
    </row>
  </sheetData>
  <mergeCells count="86">
    <mergeCell ref="N16:N18"/>
    <mergeCell ref="B17:B18"/>
    <mergeCell ref="C17:C18"/>
    <mergeCell ref="E17:E18"/>
    <mergeCell ref="F17:F18"/>
    <mergeCell ref="G17:H17"/>
    <mergeCell ref="K17:K18"/>
    <mergeCell ref="P17:P18"/>
    <mergeCell ref="L18:M18"/>
    <mergeCell ref="B12:C16"/>
    <mergeCell ref="E12:F14"/>
    <mergeCell ref="G12:I13"/>
    <mergeCell ref="K12:N14"/>
    <mergeCell ref="G14:H14"/>
    <mergeCell ref="G15:I15"/>
    <mergeCell ref="K15:L16"/>
    <mergeCell ref="M15:M16"/>
    <mergeCell ref="G16:I16"/>
    <mergeCell ref="S9:S10"/>
    <mergeCell ref="T9:T10"/>
    <mergeCell ref="U9:U10"/>
    <mergeCell ref="V9:V10"/>
    <mergeCell ref="W9:W10"/>
    <mergeCell ref="M11:N11"/>
    <mergeCell ref="P11:R11"/>
    <mergeCell ref="D8:F8"/>
    <mergeCell ref="G8:H8"/>
    <mergeCell ref="I8:K8"/>
    <mergeCell ref="M8:N8"/>
    <mergeCell ref="P8:R8"/>
    <mergeCell ref="D9:F9"/>
    <mergeCell ref="G9:H9"/>
    <mergeCell ref="M9:N9"/>
    <mergeCell ref="P9:R9"/>
    <mergeCell ref="D10:F10"/>
    <mergeCell ref="G10:H10"/>
    <mergeCell ref="M10:N10"/>
    <mergeCell ref="P10:R10"/>
    <mergeCell ref="U6:V6"/>
    <mergeCell ref="D7:F7"/>
    <mergeCell ref="G7:H7"/>
    <mergeCell ref="I7:K7"/>
    <mergeCell ref="M7:N7"/>
    <mergeCell ref="P7:R7"/>
    <mergeCell ref="S7:T7"/>
    <mergeCell ref="U7:V7"/>
    <mergeCell ref="D6:F6"/>
    <mergeCell ref="G6:H6"/>
    <mergeCell ref="I6:K6"/>
    <mergeCell ref="M6:N6"/>
    <mergeCell ref="P6:R6"/>
    <mergeCell ref="S6:T6"/>
    <mergeCell ref="U4:V4"/>
    <mergeCell ref="D5:F5"/>
    <mergeCell ref="G5:H5"/>
    <mergeCell ref="I5:K5"/>
    <mergeCell ref="M5:N5"/>
    <mergeCell ref="P5:R5"/>
    <mergeCell ref="S5:T5"/>
    <mergeCell ref="U5:V5"/>
    <mergeCell ref="D4:F4"/>
    <mergeCell ref="G4:H4"/>
    <mergeCell ref="I4:K4"/>
    <mergeCell ref="M4:N4"/>
    <mergeCell ref="P4:R4"/>
    <mergeCell ref="S4:T4"/>
    <mergeCell ref="U2:V2"/>
    <mergeCell ref="D3:F3"/>
    <mergeCell ref="G3:H3"/>
    <mergeCell ref="I3:K3"/>
    <mergeCell ref="M3:N3"/>
    <mergeCell ref="P3:R3"/>
    <mergeCell ref="S3:T3"/>
    <mergeCell ref="U3:V3"/>
    <mergeCell ref="D2:F2"/>
    <mergeCell ref="G2:H2"/>
    <mergeCell ref="I2:K2"/>
    <mergeCell ref="M2:N2"/>
    <mergeCell ref="P2:R2"/>
    <mergeCell ref="S2:T2"/>
    <mergeCell ref="S1:W1"/>
    <mergeCell ref="B1:C1"/>
    <mergeCell ref="D1:H1"/>
    <mergeCell ref="I1:L1"/>
    <mergeCell ref="M1:O1"/>
    <mergeCell ref="P1:R1"/>
  </mergeCells>
  <conditionalFormatting sqref="U9:U10">
    <cfRule type="expression" dxfId="11" priority="3" stopIfTrue="1">
      <formula>$U$9&gt;100%</formula>
    </cfRule>
    <cfRule type="expression" dxfId="10" priority="4">
      <formula>$U$9&lt;50%</formula>
    </cfRule>
  </conditionalFormatting>
  <conditionalFormatting sqref="V9:V10">
    <cfRule type="expression" dxfId="9" priority="1">
      <formula>$V$9&lt;50%</formula>
    </cfRule>
    <cfRule type="expression" dxfId="8" priority="2">
      <formula>$V$9&gt;50%</formula>
    </cfRule>
  </conditionalFormatting>
  <dataValidations count="4">
    <dataValidation type="list" allowBlank="1" showInputMessage="1" showErrorMessage="1" sqref="G18 L18 Q18 Q15" xr:uid="{3F93E1D7-E7C1-4AB5-BCDD-C0C767470ABA}">
      <formula1>$Y$11:$Y$12</formula1>
    </dataValidation>
    <dataValidation type="list" allowBlank="1" showInputMessage="1" showErrorMessage="1" sqref="I14" xr:uid="{8D61CC49-701D-4181-99C5-7B98CF1213FE}">
      <formula1>$Y$13:$Y$14</formula1>
    </dataValidation>
    <dataValidation type="list" allowBlank="1" showInputMessage="1" showErrorMessage="1" sqref="J14" xr:uid="{13DFB64B-E9FF-4AEA-931E-9BB0FFEFFD5A}">
      <formula1>$L$9:$L$9</formula1>
    </dataValidation>
    <dataValidation type="list" showInputMessage="1" showErrorMessage="1" sqref="E19:E49" xr:uid="{3AA8E691-0AB4-4564-B402-98AAC17C654D}">
      <formula1>$Z$18:$Z$29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1"/>
  <sheetViews>
    <sheetView zoomScale="70" zoomScaleNormal="70" workbookViewId="0">
      <selection activeCell="B10" sqref="B10:R10"/>
    </sheetView>
  </sheetViews>
  <sheetFormatPr defaultColWidth="9.140625" defaultRowHeight="15"/>
  <cols>
    <col min="1" max="1" width="0.85546875" style="5" customWidth="1"/>
    <col min="2" max="2" width="25.7109375" style="5" customWidth="1"/>
    <col min="3" max="3" width="43.28515625" style="5" customWidth="1"/>
    <col min="4" max="4" width="0.85546875" style="5" customWidth="1"/>
    <col min="5" max="5" width="9.7109375" style="133" customWidth="1"/>
    <col min="6" max="6" width="9.7109375" style="5" customWidth="1"/>
    <col min="7" max="9" width="18.7109375" style="5" customWidth="1"/>
    <col min="10" max="10" width="0.85546875" style="5" customWidth="1"/>
    <col min="11" max="11" width="9.5703125" style="5" customWidth="1"/>
    <col min="12" max="13" width="18.7109375" style="5" customWidth="1"/>
    <col min="14" max="14" width="13.7109375" style="5" customWidth="1"/>
    <col min="15" max="15" width="0.85546875" style="5" customWidth="1"/>
    <col min="16" max="16" width="17.85546875" style="5" customWidth="1"/>
    <col min="17" max="20" width="18.7109375" style="5" customWidth="1"/>
    <col min="21" max="21" width="15" style="5" bestFit="1" customWidth="1"/>
    <col min="22" max="22" width="14.7109375" style="5" bestFit="1" customWidth="1"/>
    <col min="23" max="23" width="13.42578125" style="5" hidden="1" customWidth="1"/>
    <col min="24" max="24" width="0.85546875" style="5" customWidth="1"/>
    <col min="25" max="26" width="9.140625" style="5" hidden="1" customWidth="1"/>
    <col min="27" max="27" width="9.140625" style="5"/>
    <col min="28" max="28" width="10.5703125" style="5" bestFit="1" customWidth="1"/>
    <col min="29" max="16384" width="9.140625" style="5"/>
  </cols>
  <sheetData>
    <row r="1" spans="1:28" ht="21">
      <c r="A1" s="1"/>
      <c r="B1" s="267" t="s">
        <v>0</v>
      </c>
      <c r="C1" s="268"/>
      <c r="D1" s="269" t="s">
        <v>1</v>
      </c>
      <c r="E1" s="270"/>
      <c r="F1" s="270"/>
      <c r="G1" s="270"/>
      <c r="H1" s="271"/>
      <c r="I1" s="268" t="s">
        <v>2</v>
      </c>
      <c r="J1" s="270"/>
      <c r="K1" s="270"/>
      <c r="L1" s="271"/>
      <c r="M1" s="272" t="s">
        <v>3</v>
      </c>
      <c r="N1" s="273"/>
      <c r="O1" s="273"/>
      <c r="P1" s="270" t="str">
        <f>L18</f>
        <v>CAD $</v>
      </c>
      <c r="Q1" s="270"/>
      <c r="R1" s="271"/>
      <c r="S1" s="268" t="s">
        <v>4</v>
      </c>
      <c r="T1" s="270"/>
      <c r="U1" s="270"/>
      <c r="V1" s="270"/>
      <c r="W1" s="271"/>
      <c r="X1" s="2"/>
      <c r="Y1" s="3"/>
      <c r="Z1" s="4"/>
      <c r="AA1" s="4"/>
      <c r="AB1" s="4"/>
    </row>
    <row r="2" spans="1:28" ht="21">
      <c r="A2" s="1"/>
      <c r="B2" s="6" t="s">
        <v>5</v>
      </c>
      <c r="C2" s="7"/>
      <c r="D2" s="256" t="s">
        <v>6</v>
      </c>
      <c r="E2" s="257"/>
      <c r="F2" s="258"/>
      <c r="G2" s="259"/>
      <c r="H2" s="260"/>
      <c r="I2" s="256" t="s">
        <v>7</v>
      </c>
      <c r="J2" s="257"/>
      <c r="K2" s="258"/>
      <c r="L2" s="8"/>
      <c r="M2" s="261" t="s">
        <v>8</v>
      </c>
      <c r="N2" s="262"/>
      <c r="O2" s="9"/>
      <c r="P2" s="263">
        <f>I50</f>
        <v>168358.52999999997</v>
      </c>
      <c r="Q2" s="263"/>
      <c r="R2" s="264"/>
      <c r="S2" s="265" t="s">
        <v>9</v>
      </c>
      <c r="T2" s="266"/>
      <c r="U2" s="254"/>
      <c r="V2" s="255"/>
      <c r="W2" s="10"/>
      <c r="X2" s="11"/>
      <c r="Y2" s="3"/>
      <c r="Z2" s="4"/>
      <c r="AA2" s="4"/>
      <c r="AB2" s="4"/>
    </row>
    <row r="3" spans="1:28" ht="21">
      <c r="A3" s="1"/>
      <c r="B3" s="12" t="s">
        <v>10</v>
      </c>
      <c r="C3" s="13"/>
      <c r="D3" s="225" t="s">
        <v>11</v>
      </c>
      <c r="E3" s="226"/>
      <c r="F3" s="227"/>
      <c r="G3" s="228"/>
      <c r="H3" s="229"/>
      <c r="I3" s="225" t="s">
        <v>12</v>
      </c>
      <c r="J3" s="226"/>
      <c r="K3" s="227"/>
      <c r="L3" s="14"/>
      <c r="M3" s="250" t="s">
        <v>13</v>
      </c>
      <c r="N3" s="251"/>
      <c r="O3" s="9"/>
      <c r="P3" s="252">
        <f>M50</f>
        <v>93323.99</v>
      </c>
      <c r="Q3" s="252"/>
      <c r="R3" s="253"/>
      <c r="S3" s="221" t="s">
        <v>14</v>
      </c>
      <c r="T3" s="222"/>
      <c r="U3" s="236"/>
      <c r="V3" s="237"/>
      <c r="W3" s="15"/>
      <c r="X3" s="1"/>
      <c r="Y3" s="16"/>
      <c r="Z3" s="4"/>
      <c r="AA3" s="4"/>
      <c r="AB3" s="4"/>
    </row>
    <row r="4" spans="1:28" ht="21">
      <c r="A4" s="1"/>
      <c r="B4" s="17" t="s">
        <v>15</v>
      </c>
      <c r="C4" s="13"/>
      <c r="D4" s="225" t="s">
        <v>16</v>
      </c>
      <c r="E4" s="226"/>
      <c r="F4" s="227"/>
      <c r="G4" s="5" t="s">
        <v>158</v>
      </c>
      <c r="I4" s="225" t="s">
        <v>17</v>
      </c>
      <c r="J4" s="226"/>
      <c r="K4" s="227"/>
      <c r="L4" s="14"/>
      <c r="M4" s="250" t="s">
        <v>18</v>
      </c>
      <c r="N4" s="251"/>
      <c r="O4" s="9"/>
      <c r="P4" s="252">
        <f>P2-P3</f>
        <v>75034.539999999964</v>
      </c>
      <c r="Q4" s="252"/>
      <c r="R4" s="253"/>
      <c r="S4" s="221" t="s">
        <v>19</v>
      </c>
      <c r="T4" s="222"/>
      <c r="U4" s="236"/>
      <c r="V4" s="237"/>
      <c r="W4" s="15"/>
      <c r="X4" s="1"/>
      <c r="Y4" s="16"/>
      <c r="Z4" s="4"/>
      <c r="AA4" s="4"/>
      <c r="AB4" s="4"/>
    </row>
    <row r="5" spans="1:28" ht="21.75" thickBot="1">
      <c r="A5" s="1"/>
      <c r="B5" s="17" t="s">
        <v>20</v>
      </c>
      <c r="C5" s="13"/>
      <c r="D5" s="225" t="s">
        <v>21</v>
      </c>
      <c r="E5" s="226"/>
      <c r="F5" s="227"/>
      <c r="G5" s="228" t="s">
        <v>155</v>
      </c>
      <c r="H5" s="229"/>
      <c r="I5" s="225" t="s">
        <v>22</v>
      </c>
      <c r="J5" s="226"/>
      <c r="K5" s="227"/>
      <c r="L5" s="14"/>
      <c r="M5" s="246" t="s">
        <v>23</v>
      </c>
      <c r="N5" s="247"/>
      <c r="O5" s="9"/>
      <c r="P5" s="248">
        <f>IFERROR((P2-P3)/P2,"")</f>
        <v>0.44568303132606335</v>
      </c>
      <c r="Q5" s="248"/>
      <c r="R5" s="249"/>
      <c r="S5" s="221" t="s">
        <v>24</v>
      </c>
      <c r="T5" s="222"/>
      <c r="U5" s="236"/>
      <c r="V5" s="237"/>
      <c r="W5" s="15"/>
      <c r="X5" s="1"/>
      <c r="Y5" s="16"/>
      <c r="Z5" s="4"/>
      <c r="AA5" s="4"/>
      <c r="AB5" s="4"/>
    </row>
    <row r="6" spans="1:28" ht="21">
      <c r="A6" s="1"/>
      <c r="B6" s="17" t="s">
        <v>25</v>
      </c>
      <c r="C6" s="18"/>
      <c r="D6" s="225" t="s">
        <v>26</v>
      </c>
      <c r="E6" s="226"/>
      <c r="F6" s="227"/>
      <c r="G6" s="228"/>
      <c r="H6" s="229"/>
      <c r="I6" s="225" t="s">
        <v>27</v>
      </c>
      <c r="J6" s="226"/>
      <c r="K6" s="227"/>
      <c r="L6" s="14"/>
      <c r="M6" s="242" t="s">
        <v>28</v>
      </c>
      <c r="N6" s="243"/>
      <c r="O6" s="9"/>
      <c r="P6" s="244">
        <f>T49</f>
        <v>75034.540000000008</v>
      </c>
      <c r="Q6" s="244"/>
      <c r="R6" s="245"/>
      <c r="S6" s="221" t="s">
        <v>29</v>
      </c>
      <c r="T6" s="222"/>
      <c r="U6" s="236"/>
      <c r="V6" s="237"/>
      <c r="W6" s="19"/>
      <c r="X6" s="20"/>
      <c r="Y6" s="21"/>
      <c r="Z6" s="4"/>
      <c r="AA6" s="4"/>
      <c r="AB6" s="4"/>
    </row>
    <row r="7" spans="1:28" ht="21">
      <c r="A7" s="1"/>
      <c r="B7" s="17" t="s">
        <v>30</v>
      </c>
      <c r="C7" s="22"/>
      <c r="D7" s="225" t="s">
        <v>31</v>
      </c>
      <c r="E7" s="226"/>
      <c r="F7" s="227"/>
      <c r="G7" s="228"/>
      <c r="H7" s="229"/>
      <c r="I7" s="225" t="s">
        <v>32</v>
      </c>
      <c r="J7" s="226"/>
      <c r="K7" s="227"/>
      <c r="L7" s="14"/>
      <c r="M7" s="230" t="s">
        <v>33</v>
      </c>
      <c r="N7" s="231"/>
      <c r="O7" s="9"/>
      <c r="P7" s="232">
        <f>R50</f>
        <v>0</v>
      </c>
      <c r="Q7" s="232"/>
      <c r="R7" s="233"/>
      <c r="S7" s="238" t="s">
        <v>34</v>
      </c>
      <c r="T7" s="239"/>
      <c r="U7" s="240"/>
      <c r="V7" s="241"/>
      <c r="W7" s="19"/>
      <c r="X7" s="23"/>
      <c r="Y7" s="4"/>
      <c r="Z7" s="4"/>
      <c r="AA7" s="4"/>
      <c r="AB7" s="4"/>
    </row>
    <row r="8" spans="1:28" ht="21">
      <c r="A8" s="1"/>
      <c r="B8" s="24"/>
      <c r="C8" s="25"/>
      <c r="D8" s="225" t="s">
        <v>35</v>
      </c>
      <c r="E8" s="226"/>
      <c r="F8" s="227"/>
      <c r="G8" s="228"/>
      <c r="H8" s="229"/>
      <c r="I8" s="225" t="s">
        <v>36</v>
      </c>
      <c r="J8" s="226"/>
      <c r="K8" s="227"/>
      <c r="L8" s="14"/>
      <c r="M8" s="230" t="s">
        <v>37</v>
      </c>
      <c r="N8" s="231"/>
      <c r="O8" s="9"/>
      <c r="P8" s="232">
        <f>IF(P1=Q15,R15,IF(Q15="CAD $",R15*E16,IF(Q15="USD $",R15*F16,0)))</f>
        <v>0</v>
      </c>
      <c r="Q8" s="232"/>
      <c r="R8" s="233"/>
      <c r="S8" s="26" t="s">
        <v>38</v>
      </c>
      <c r="T8" s="27" t="s">
        <v>39</v>
      </c>
      <c r="U8" s="27" t="s">
        <v>40</v>
      </c>
      <c r="V8" s="28" t="s">
        <v>41</v>
      </c>
      <c r="W8" s="29"/>
      <c r="X8" s="30"/>
      <c r="Y8" s="4"/>
      <c r="Z8" s="4"/>
      <c r="AA8" s="4"/>
      <c r="AB8" s="4"/>
    </row>
    <row r="9" spans="1:28" ht="21">
      <c r="A9" s="1"/>
      <c r="B9" s="25"/>
      <c r="C9" s="25"/>
      <c r="D9" s="225" t="s">
        <v>42</v>
      </c>
      <c r="E9" s="226"/>
      <c r="F9" s="227"/>
      <c r="G9" s="228"/>
      <c r="H9" s="229"/>
      <c r="I9" s="31"/>
      <c r="J9" s="32"/>
      <c r="K9" s="32"/>
      <c r="L9" s="33"/>
      <c r="M9" s="230" t="s">
        <v>43</v>
      </c>
      <c r="N9" s="231"/>
      <c r="O9" s="9"/>
      <c r="P9" s="234">
        <f>V14</f>
        <v>0</v>
      </c>
      <c r="Q9" s="234"/>
      <c r="R9" s="235"/>
      <c r="S9" s="215">
        <f>P7+P8+P9</f>
        <v>0</v>
      </c>
      <c r="T9" s="215">
        <f>P3-S9</f>
        <v>93323.99</v>
      </c>
      <c r="U9" s="217">
        <f>IFERROR(((P3-S9)/S9),0)</f>
        <v>0</v>
      </c>
      <c r="V9" s="217">
        <f>IFERROR(T9/P3,0)</f>
        <v>1</v>
      </c>
      <c r="W9" s="219"/>
      <c r="X9" s="30"/>
      <c r="Y9" s="4"/>
      <c r="Z9" s="4"/>
      <c r="AA9" s="4"/>
      <c r="AB9" s="4"/>
    </row>
    <row r="10" spans="1:28" ht="21.75" thickBot="1">
      <c r="A10"/>
      <c r="B10" s="274"/>
      <c r="C10" s="274"/>
      <c r="D10" s="275" t="s">
        <v>156</v>
      </c>
      <c r="E10" s="276"/>
      <c r="F10" s="277"/>
      <c r="G10" s="278" t="s">
        <v>157</v>
      </c>
      <c r="H10" s="277"/>
      <c r="I10" s="279"/>
      <c r="J10" s="280"/>
      <c r="K10" s="280"/>
      <c r="L10" s="281"/>
      <c r="M10" s="282"/>
      <c r="N10" s="277"/>
      <c r="O10" s="283"/>
      <c r="P10" s="284"/>
      <c r="Q10" s="276"/>
      <c r="R10" s="277"/>
      <c r="S10" s="216"/>
      <c r="T10" s="216"/>
      <c r="U10" s="218"/>
      <c r="V10" s="218"/>
      <c r="W10" s="220"/>
      <c r="X10" s="30"/>
      <c r="Y10" s="4"/>
      <c r="Z10" s="4"/>
      <c r="AA10" s="4"/>
      <c r="AB10" s="4"/>
    </row>
    <row r="11" spans="1:28" ht="23.25">
      <c r="A11" s="1"/>
      <c r="B11" s="25"/>
      <c r="C11" s="25"/>
      <c r="D11" s="34"/>
      <c r="E11" s="34"/>
      <c r="F11" s="34"/>
      <c r="G11" s="31"/>
      <c r="H11" s="31"/>
      <c r="I11" s="31"/>
      <c r="J11" s="32"/>
      <c r="K11" s="32"/>
      <c r="L11" s="33"/>
      <c r="M11" s="221" t="s">
        <v>44</v>
      </c>
      <c r="N11" s="222"/>
      <c r="O11" s="9"/>
      <c r="P11" s="223">
        <f>F50</f>
        <v>31</v>
      </c>
      <c r="Q11" s="223"/>
      <c r="R11" s="224"/>
      <c r="S11" s="144"/>
      <c r="T11" s="144"/>
      <c r="U11" s="144"/>
      <c r="V11" s="146"/>
      <c r="W11" s="37"/>
      <c r="X11" s="38"/>
      <c r="Y11" s="4" t="s">
        <v>48</v>
      </c>
      <c r="Z11" s="4"/>
      <c r="AA11" s="4"/>
      <c r="AB11" s="4"/>
    </row>
    <row r="12" spans="1:28" ht="23.25">
      <c r="A12" s="1"/>
      <c r="B12" s="173"/>
      <c r="C12" s="174"/>
      <c r="D12" s="35"/>
      <c r="E12" s="177" t="s">
        <v>45</v>
      </c>
      <c r="F12" s="178"/>
      <c r="G12" s="183" t="s">
        <v>8</v>
      </c>
      <c r="H12" s="184"/>
      <c r="I12" s="185"/>
      <c r="J12" s="36"/>
      <c r="K12" s="189" t="s">
        <v>46</v>
      </c>
      <c r="L12" s="190"/>
      <c r="M12" s="190"/>
      <c r="N12" s="191"/>
      <c r="O12" s="9"/>
      <c r="P12" s="145" t="s">
        <v>47</v>
      </c>
      <c r="Q12" s="144"/>
      <c r="R12" s="144"/>
      <c r="S12" s="285"/>
      <c r="T12" s="285"/>
      <c r="U12" s="285"/>
      <c r="V12" s="149"/>
      <c r="W12" s="42"/>
      <c r="X12" s="38"/>
      <c r="Y12" s="4" t="s">
        <v>49</v>
      </c>
      <c r="Z12" s="4"/>
      <c r="AA12" s="4"/>
      <c r="AB12" s="4"/>
    </row>
    <row r="13" spans="1:28" ht="23.25">
      <c r="A13" s="1"/>
      <c r="B13" s="175"/>
      <c r="C13" s="176"/>
      <c r="D13" s="39"/>
      <c r="E13" s="179"/>
      <c r="F13" s="180"/>
      <c r="G13" s="186"/>
      <c r="H13" s="187"/>
      <c r="I13" s="188"/>
      <c r="J13" s="40"/>
      <c r="K13" s="192"/>
      <c r="L13" s="193"/>
      <c r="M13" s="193"/>
      <c r="N13" s="194"/>
      <c r="O13" s="41"/>
      <c r="P13" s="147"/>
      <c r="Q13" s="285"/>
      <c r="R13" s="285"/>
      <c r="S13" s="285"/>
      <c r="T13" s="285"/>
      <c r="U13" s="285"/>
      <c r="V13" s="149"/>
      <c r="W13" s="45"/>
      <c r="X13" s="38"/>
      <c r="Y13" s="4" t="s">
        <v>51</v>
      </c>
      <c r="Z13" s="4"/>
      <c r="AA13" s="4"/>
      <c r="AB13" s="4"/>
    </row>
    <row r="14" spans="1:28" ht="25.5">
      <c r="A14" s="1"/>
      <c r="B14" s="175"/>
      <c r="C14" s="176"/>
      <c r="D14" s="39"/>
      <c r="E14" s="181"/>
      <c r="F14" s="182"/>
      <c r="G14" s="203" t="s">
        <v>50</v>
      </c>
      <c r="H14" s="204"/>
      <c r="I14" s="43" t="s">
        <v>51</v>
      </c>
      <c r="J14" s="44"/>
      <c r="K14" s="195"/>
      <c r="L14" s="196"/>
      <c r="M14" s="196"/>
      <c r="N14" s="197"/>
      <c r="O14" s="41"/>
      <c r="P14" s="147"/>
      <c r="Q14" s="285"/>
      <c r="R14" s="285"/>
      <c r="S14" s="51" t="s">
        <v>57</v>
      </c>
      <c r="T14" s="54">
        <v>2.5000000000000001E-2</v>
      </c>
      <c r="U14" s="51" t="s">
        <v>58</v>
      </c>
      <c r="V14" s="55">
        <f>ROUND(R50*T14,2)</f>
        <v>0</v>
      </c>
      <c r="W14" s="56"/>
      <c r="X14" s="38"/>
      <c r="Y14" s="4" t="s">
        <v>59</v>
      </c>
      <c r="Z14" s="4"/>
      <c r="AA14" s="4"/>
      <c r="AB14" s="4"/>
    </row>
    <row r="15" spans="1:28" ht="25.5">
      <c r="A15" s="1"/>
      <c r="B15" s="175"/>
      <c r="C15" s="176"/>
      <c r="D15" s="39"/>
      <c r="E15" s="46" t="s">
        <v>52</v>
      </c>
      <c r="F15" s="47" t="s">
        <v>53</v>
      </c>
      <c r="G15" s="205" t="s">
        <v>54</v>
      </c>
      <c r="H15" s="206"/>
      <c r="I15" s="207"/>
      <c r="J15" s="48"/>
      <c r="K15" s="208" t="s">
        <v>55</v>
      </c>
      <c r="L15" s="209"/>
      <c r="M15" s="210">
        <v>0.5</v>
      </c>
      <c r="N15" s="49"/>
      <c r="O15" s="50"/>
      <c r="P15" s="51" t="s">
        <v>56</v>
      </c>
      <c r="Q15" s="52" t="s">
        <v>49</v>
      </c>
      <c r="R15" s="53"/>
      <c r="S15" s="142"/>
      <c r="T15" s="142"/>
      <c r="U15" s="142"/>
      <c r="V15" s="143"/>
      <c r="W15" s="60"/>
      <c r="X15" s="61"/>
      <c r="Y15" s="4"/>
      <c r="Z15" s="4"/>
      <c r="AA15" s="4"/>
      <c r="AB15" s="4"/>
    </row>
    <row r="16" spans="1:28" ht="18.75">
      <c r="A16" s="1"/>
      <c r="B16" s="175"/>
      <c r="C16" s="176"/>
      <c r="D16" s="39"/>
      <c r="E16" s="57">
        <f>1/F16</f>
        <v>0.7246376811594204</v>
      </c>
      <c r="F16" s="58">
        <v>1.38</v>
      </c>
      <c r="G16" s="212"/>
      <c r="H16" s="213"/>
      <c r="I16" s="214"/>
      <c r="J16" s="59"/>
      <c r="K16" s="181"/>
      <c r="L16" s="182"/>
      <c r="M16" s="211"/>
      <c r="N16" s="153" t="s">
        <v>60</v>
      </c>
      <c r="O16" s="50"/>
      <c r="P16" s="141" t="s">
        <v>61</v>
      </c>
      <c r="Q16" s="142"/>
      <c r="R16" s="142"/>
      <c r="S16" s="69" t="s">
        <v>73</v>
      </c>
      <c r="T16" s="69" t="s">
        <v>74</v>
      </c>
      <c r="U16" s="66" t="s">
        <v>75</v>
      </c>
      <c r="V16" s="66" t="s">
        <v>76</v>
      </c>
      <c r="W16" s="70"/>
      <c r="X16" s="71"/>
      <c r="Y16" s="4"/>
      <c r="Z16" s="4"/>
      <c r="AA16" s="4"/>
      <c r="AB16" s="4"/>
    </row>
    <row r="17" spans="1:28" s="81" customFormat="1" ht="15" customHeight="1">
      <c r="A17" s="1"/>
      <c r="B17" s="158" t="s">
        <v>62</v>
      </c>
      <c r="C17" s="160" t="s">
        <v>63</v>
      </c>
      <c r="D17" s="62"/>
      <c r="E17" s="162" t="s">
        <v>64</v>
      </c>
      <c r="F17" s="164" t="s">
        <v>65</v>
      </c>
      <c r="G17" s="161" t="s">
        <v>66</v>
      </c>
      <c r="H17" s="166"/>
      <c r="I17" s="63" t="s">
        <v>67</v>
      </c>
      <c r="J17" s="64"/>
      <c r="K17" s="167" t="s">
        <v>65</v>
      </c>
      <c r="L17" s="65" t="s">
        <v>68</v>
      </c>
      <c r="M17" s="66" t="s">
        <v>69</v>
      </c>
      <c r="N17" s="153"/>
      <c r="O17" s="67"/>
      <c r="P17" s="169" t="s">
        <v>70</v>
      </c>
      <c r="Q17" s="68" t="s">
        <v>71</v>
      </c>
      <c r="R17" s="68" t="s">
        <v>72</v>
      </c>
      <c r="S17" s="139"/>
      <c r="T17" s="139"/>
      <c r="U17" s="139"/>
      <c r="V17" s="140"/>
      <c r="W17" s="78"/>
      <c r="X17" s="79"/>
      <c r="Y17" s="80"/>
      <c r="Z17" s="80"/>
      <c r="AA17" s="80"/>
      <c r="AB17" s="80"/>
    </row>
    <row r="18" spans="1:28">
      <c r="A18" s="72"/>
      <c r="B18" s="159"/>
      <c r="C18" s="161"/>
      <c r="D18" s="73"/>
      <c r="E18" s="163"/>
      <c r="F18" s="165"/>
      <c r="G18" s="52" t="s">
        <v>48</v>
      </c>
      <c r="H18" s="74" t="str">
        <f>IF(G18="USD $", "CAD $", "USD $")</f>
        <v>USD $</v>
      </c>
      <c r="I18" s="75" t="str">
        <f>L18</f>
        <v>CAD $</v>
      </c>
      <c r="J18" s="76"/>
      <c r="K18" s="168"/>
      <c r="L18" s="171" t="s">
        <v>48</v>
      </c>
      <c r="M18" s="172"/>
      <c r="N18" s="154"/>
      <c r="O18" s="77"/>
      <c r="P18" s="170"/>
      <c r="Q18" s="52" t="s">
        <v>48</v>
      </c>
      <c r="R18" s="138" t="str">
        <f>L18</f>
        <v>CAD $</v>
      </c>
      <c r="S18" s="94">
        <f>IFERROR(ROUND(T18/F19,2),0)</f>
        <v>1682.78</v>
      </c>
      <c r="T18" s="94">
        <f>ROUND(I19-M19,2)</f>
        <v>20193.36</v>
      </c>
      <c r="U18" s="95">
        <f>IFERROR(((L19-(R19/K19))/(R19/K19)),0)</f>
        <v>0</v>
      </c>
      <c r="V18" s="95">
        <f>IFERROR(((L19-(R19/K19))/L19),0)</f>
        <v>1</v>
      </c>
      <c r="W18" s="96"/>
      <c r="X18" s="97"/>
      <c r="Y18" s="4"/>
      <c r="Z18" s="4">
        <v>250</v>
      </c>
      <c r="AA18" s="98"/>
      <c r="AB18" s="99"/>
    </row>
    <row r="19" spans="1:28">
      <c r="A19" s="1"/>
      <c r="B19" s="82" t="s">
        <v>90</v>
      </c>
      <c r="C19" s="83" t="s">
        <v>91</v>
      </c>
      <c r="D19" s="84"/>
      <c r="E19" s="85"/>
      <c r="F19" s="86">
        <v>12</v>
      </c>
      <c r="G19" s="135">
        <v>3775.73</v>
      </c>
      <c r="H19" s="87">
        <f>ROUND(IF($G$18="USD $", G19*$F$16,G19*$E$16),2)</f>
        <v>2736.04</v>
      </c>
      <c r="I19" s="88">
        <f>ROUND(IF($I$18=$H$18,F19*H19,F19*G19),2)</f>
        <v>45308.76</v>
      </c>
      <c r="J19" s="89"/>
      <c r="K19" s="90">
        <f t="shared" ref="K19:K49" si="0">F19</f>
        <v>12</v>
      </c>
      <c r="L19" s="87">
        <f>ROUND(IF($L$18=$G$18,G19*($M$15-N19),H19*($M$15-N19)),2)</f>
        <v>2092.9499999999998</v>
      </c>
      <c r="M19" s="87">
        <f>ROUND((K19*L19),2)</f>
        <v>25115.4</v>
      </c>
      <c r="N19" s="91">
        <v>-5.4316956999999999E-2</v>
      </c>
      <c r="O19" s="92"/>
      <c r="P19" s="82"/>
      <c r="Q19" s="93"/>
      <c r="R19" s="94">
        <f>ROUND(IF($R$18=$Q$18,Q19,IF($R$18="USD $",Q19*$E$16,Q19*$F$16))*F19,2)</f>
        <v>0</v>
      </c>
      <c r="S19" s="110">
        <f>IFERROR(ROUND(T19/F20,2),0)</f>
        <v>9144.76</v>
      </c>
      <c r="T19" s="110">
        <f t="shared" ref="T19:T48" si="1">ROUND(I20-M20,2)</f>
        <v>18289.52</v>
      </c>
      <c r="U19" s="111">
        <f t="shared" ref="U19:U48" si="2">IFERROR(((L20-(R20/K20))/(R20/K20)),0)</f>
        <v>0</v>
      </c>
      <c r="V19" s="111">
        <f t="shared" ref="V19:V48" si="3">IFERROR(((L20-(R20/K20))/L20),0)</f>
        <v>1</v>
      </c>
      <c r="W19" s="112"/>
      <c r="X19" s="97"/>
      <c r="Y19" s="4" t="s">
        <v>77</v>
      </c>
      <c r="Z19" s="4">
        <v>500</v>
      </c>
      <c r="AA19" s="4"/>
      <c r="AB19" s="4"/>
    </row>
    <row r="20" spans="1:28">
      <c r="A20" s="1"/>
      <c r="B20" s="100" t="s">
        <v>92</v>
      </c>
      <c r="C20" s="13" t="s">
        <v>93</v>
      </c>
      <c r="D20" s="84"/>
      <c r="E20" s="101"/>
      <c r="F20" s="102">
        <v>2</v>
      </c>
      <c r="G20" s="136">
        <v>20518.53</v>
      </c>
      <c r="H20" s="104">
        <f>ROUND(IF($G$18="USD $", G20*$F$16,G20*$E$16),2)</f>
        <v>14868.5</v>
      </c>
      <c r="I20" s="105">
        <f>ROUND(IF($I$18=$H$18,F20*H20,F20*G20),2)</f>
        <v>41037.06</v>
      </c>
      <c r="J20" s="106"/>
      <c r="K20" s="107">
        <f t="shared" si="0"/>
        <v>2</v>
      </c>
      <c r="L20" s="104">
        <f>ROUND(IF($L$18=$G$18,G20*($M$15-N20),H20*($M$15-N20)),2)</f>
        <v>11373.77</v>
      </c>
      <c r="M20" s="104">
        <f t="shared" ref="M20:M49" si="4">ROUND((K20*L20),2)</f>
        <v>22747.54</v>
      </c>
      <c r="N20" s="108">
        <v>-5.4316956999999999E-2</v>
      </c>
      <c r="O20" s="92"/>
      <c r="P20" s="100"/>
      <c r="Q20" s="103"/>
      <c r="R20" s="109">
        <f>ROUND(IF($R$18=$Q$18,Q20,IF($R$18="USD $",Q20*$E$16,Q20*$F$16))*F20,2)</f>
        <v>0</v>
      </c>
      <c r="S20" s="94">
        <f>IFERROR(ROUND(T20/F21,2),0)</f>
        <v>1110.18</v>
      </c>
      <c r="T20" s="94">
        <f t="shared" si="1"/>
        <v>13322.16</v>
      </c>
      <c r="U20" s="95">
        <f t="shared" si="2"/>
        <v>0</v>
      </c>
      <c r="V20" s="95">
        <f t="shared" si="3"/>
        <v>1</v>
      </c>
      <c r="W20" s="96"/>
      <c r="X20" s="97"/>
      <c r="Y20" s="4" t="s">
        <v>78</v>
      </c>
      <c r="Z20" s="4">
        <v>750</v>
      </c>
      <c r="AA20" s="4"/>
      <c r="AB20" s="4"/>
    </row>
    <row r="21" spans="1:28">
      <c r="A21" s="1"/>
      <c r="B21" s="82" t="s">
        <v>94</v>
      </c>
      <c r="C21" s="113" t="s">
        <v>95</v>
      </c>
      <c r="D21" s="84"/>
      <c r="E21" s="85"/>
      <c r="F21" s="114">
        <v>12</v>
      </c>
      <c r="G21" s="137">
        <v>2490.9699999999998</v>
      </c>
      <c r="H21" s="87">
        <f>ROUND(IF($G$18="USD $", G21*$F$16,G21*$E$16),2)</f>
        <v>1805.05</v>
      </c>
      <c r="I21" s="88">
        <f>ROUND(IF($I$18=$H$18,F21*H21,F21*G21),2)</f>
        <v>29891.64</v>
      </c>
      <c r="J21" s="106"/>
      <c r="K21" s="90">
        <f t="shared" si="0"/>
        <v>12</v>
      </c>
      <c r="L21" s="87">
        <f t="shared" ref="L21:L49" si="5">ROUND(IF($L$18=$G$18,G21*($M$15-N21),H21*($M$15-N21)),2)</f>
        <v>1380.79</v>
      </c>
      <c r="M21" s="87">
        <f t="shared" si="4"/>
        <v>16569.48</v>
      </c>
      <c r="N21" s="115">
        <v>-5.4316956999999999E-2</v>
      </c>
      <c r="O21" s="92"/>
      <c r="P21" s="116"/>
      <c r="Q21" s="93"/>
      <c r="R21" s="94">
        <f t="shared" ref="R21:R49" si="6">ROUND(IF($R$18=$Q$18,Q21,IF($R$18="USD $",Q21*$E$16,Q21*$F$16))*F21,2)</f>
        <v>0</v>
      </c>
      <c r="S21" s="110">
        <f>IFERROR(ROUND(T21/F22,2),0)</f>
        <v>1972.55</v>
      </c>
      <c r="T21" s="110">
        <f t="shared" si="1"/>
        <v>1972.55</v>
      </c>
      <c r="U21" s="111">
        <f t="shared" si="2"/>
        <v>0</v>
      </c>
      <c r="V21" s="111">
        <f t="shared" si="3"/>
        <v>1</v>
      </c>
      <c r="W21" s="112"/>
      <c r="X21" s="97"/>
      <c r="Y21" s="4" t="s">
        <v>79</v>
      </c>
      <c r="Z21" s="4">
        <v>1000</v>
      </c>
      <c r="AA21" s="4"/>
      <c r="AB21" s="4"/>
    </row>
    <row r="22" spans="1:28">
      <c r="A22" s="1"/>
      <c r="B22" s="100" t="s">
        <v>96</v>
      </c>
      <c r="C22" s="13" t="s">
        <v>97</v>
      </c>
      <c r="D22" s="84"/>
      <c r="E22" s="101"/>
      <c r="F22" s="102">
        <v>1</v>
      </c>
      <c r="G22" s="136">
        <v>4425.8999999999996</v>
      </c>
      <c r="H22" s="104">
        <f>ROUND(IF($G$18="USD $", G22*$F$16,G22*$E$16),2)</f>
        <v>3207.17</v>
      </c>
      <c r="I22" s="105">
        <f>ROUND(IF($I$18=$H$18,F22*H22,F22*G22),2)</f>
        <v>4425.8999999999996</v>
      </c>
      <c r="J22" s="106"/>
      <c r="K22" s="107">
        <f t="shared" si="0"/>
        <v>1</v>
      </c>
      <c r="L22" s="104">
        <f t="shared" si="5"/>
        <v>2453.35</v>
      </c>
      <c r="M22" s="104">
        <f t="shared" si="4"/>
        <v>2453.35</v>
      </c>
      <c r="N22" s="108">
        <v>-5.4316956999999999E-2</v>
      </c>
      <c r="O22" s="92"/>
      <c r="P22" s="100"/>
      <c r="Q22" s="103"/>
      <c r="R22" s="109">
        <f t="shared" si="6"/>
        <v>0</v>
      </c>
      <c r="S22" s="94">
        <f>IFERROR(ROUND(T22/F23,2),0)</f>
        <v>8720.99</v>
      </c>
      <c r="T22" s="94">
        <f t="shared" si="1"/>
        <v>8720.99</v>
      </c>
      <c r="U22" s="95">
        <f t="shared" si="2"/>
        <v>0</v>
      </c>
      <c r="V22" s="95">
        <f t="shared" si="3"/>
        <v>1</v>
      </c>
      <c r="W22" s="96"/>
      <c r="X22" s="97"/>
      <c r="Y22" s="4" t="s">
        <v>80</v>
      </c>
      <c r="Z22" s="4">
        <v>1200</v>
      </c>
      <c r="AA22" s="4"/>
      <c r="AB22" s="4"/>
    </row>
    <row r="23" spans="1:28">
      <c r="A23" s="1"/>
      <c r="B23" s="82" t="s">
        <v>98</v>
      </c>
      <c r="C23" s="113" t="s">
        <v>99</v>
      </c>
      <c r="D23" s="84"/>
      <c r="E23" s="85"/>
      <c r="F23" s="114">
        <v>1</v>
      </c>
      <c r="G23" s="137">
        <v>19567.7</v>
      </c>
      <c r="H23" s="87">
        <f>ROUND(IF($G$18="USD $", G23*$F$16,G23*$E$16),2)</f>
        <v>14179.49</v>
      </c>
      <c r="I23" s="88">
        <f>ROUND(IF($I$18=$H$18,F23*H23,F23*G23),2)</f>
        <v>19567.7</v>
      </c>
      <c r="J23" s="106"/>
      <c r="K23" s="90">
        <f t="shared" si="0"/>
        <v>1</v>
      </c>
      <c r="L23" s="87">
        <f t="shared" si="5"/>
        <v>10846.71</v>
      </c>
      <c r="M23" s="87">
        <f t="shared" si="4"/>
        <v>10846.71</v>
      </c>
      <c r="N23" s="115">
        <v>-5.4316956999999999E-2</v>
      </c>
      <c r="O23" s="92"/>
      <c r="P23" s="116"/>
      <c r="Q23" s="93"/>
      <c r="R23" s="94">
        <f t="shared" si="6"/>
        <v>0</v>
      </c>
      <c r="S23" s="110">
        <f>IFERROR(ROUND(T23/F24,2),0)</f>
        <v>5394.57</v>
      </c>
      <c r="T23" s="110">
        <f t="shared" si="1"/>
        <v>5394.57</v>
      </c>
      <c r="U23" s="111">
        <f t="shared" si="2"/>
        <v>0</v>
      </c>
      <c r="V23" s="111">
        <f t="shared" si="3"/>
        <v>1</v>
      </c>
      <c r="W23" s="112"/>
      <c r="X23" s="97"/>
      <c r="Y23" s="4" t="s">
        <v>81</v>
      </c>
      <c r="Z23" s="4">
        <v>2000</v>
      </c>
      <c r="AA23" s="4"/>
      <c r="AB23" s="4"/>
    </row>
    <row r="24" spans="1:28">
      <c r="A24" s="1"/>
      <c r="B24" s="100" t="s">
        <v>100</v>
      </c>
      <c r="C24" s="13" t="s">
        <v>101</v>
      </c>
      <c r="D24" s="84"/>
      <c r="E24" s="101"/>
      <c r="F24" s="102">
        <v>1</v>
      </c>
      <c r="G24" s="136">
        <v>12104.05</v>
      </c>
      <c r="H24" s="104">
        <f>ROUND(IF($G$18="USD $", G24*$F$16,G24*$E$16),2)</f>
        <v>8771.0499999999993</v>
      </c>
      <c r="I24" s="105">
        <f>ROUND(IF($I$18=$H$18,F24*H24,F24*G24),2)</f>
        <v>12104.05</v>
      </c>
      <c r="J24" s="106"/>
      <c r="K24" s="107">
        <f t="shared" si="0"/>
        <v>1</v>
      </c>
      <c r="L24" s="104">
        <f t="shared" si="5"/>
        <v>6709.48</v>
      </c>
      <c r="M24" s="104">
        <f t="shared" si="4"/>
        <v>6709.48</v>
      </c>
      <c r="N24" s="108">
        <v>-5.4316956999999999E-2</v>
      </c>
      <c r="O24" s="92"/>
      <c r="P24" s="100"/>
      <c r="Q24" s="103"/>
      <c r="R24" s="109">
        <f t="shared" si="6"/>
        <v>0</v>
      </c>
      <c r="S24" s="94">
        <f>IFERROR(ROUND(T24/F25,2),0)</f>
        <v>5394.57</v>
      </c>
      <c r="T24" s="94">
        <f t="shared" si="1"/>
        <v>5394.57</v>
      </c>
      <c r="U24" s="95">
        <f t="shared" si="2"/>
        <v>0</v>
      </c>
      <c r="V24" s="95">
        <f t="shared" si="3"/>
        <v>1</v>
      </c>
      <c r="W24" s="96"/>
      <c r="X24" s="97"/>
      <c r="Y24" s="4" t="s">
        <v>82</v>
      </c>
      <c r="Z24" s="4">
        <v>4000</v>
      </c>
      <c r="AA24" s="4"/>
      <c r="AB24" s="4"/>
    </row>
    <row r="25" spans="1:28">
      <c r="A25" s="1"/>
      <c r="B25" s="82" t="s">
        <v>102</v>
      </c>
      <c r="C25" s="113" t="s">
        <v>101</v>
      </c>
      <c r="D25" s="84"/>
      <c r="E25" s="85"/>
      <c r="F25" s="114">
        <v>1</v>
      </c>
      <c r="G25" s="137">
        <v>12104.05</v>
      </c>
      <c r="H25" s="87">
        <f>ROUND(IF($G$18="USD $", G25*$F$16,G25*$E$16),2)</f>
        <v>8771.0499999999993</v>
      </c>
      <c r="I25" s="88">
        <f>ROUND(IF($I$18=$H$18,F25*H25,F25*G25),2)</f>
        <v>12104.05</v>
      </c>
      <c r="J25" s="106"/>
      <c r="K25" s="90">
        <f t="shared" si="0"/>
        <v>1</v>
      </c>
      <c r="L25" s="87">
        <f t="shared" si="5"/>
        <v>6709.48</v>
      </c>
      <c r="M25" s="87">
        <f t="shared" si="4"/>
        <v>6709.48</v>
      </c>
      <c r="N25" s="115">
        <v>-5.4316956999999999E-2</v>
      </c>
      <c r="O25" s="92"/>
      <c r="P25" s="116"/>
      <c r="Q25" s="93"/>
      <c r="R25" s="94">
        <f t="shared" si="6"/>
        <v>0</v>
      </c>
      <c r="S25" s="110">
        <f>IFERROR(ROUND(T25/F26,2),0)</f>
        <v>1746.82</v>
      </c>
      <c r="T25" s="110">
        <f t="shared" si="1"/>
        <v>1746.82</v>
      </c>
      <c r="U25" s="111">
        <f t="shared" si="2"/>
        <v>0</v>
      </c>
      <c r="V25" s="111">
        <f t="shared" si="3"/>
        <v>1</v>
      </c>
      <c r="W25" s="112"/>
      <c r="X25" s="97"/>
      <c r="Y25" s="4" t="s">
        <v>83</v>
      </c>
      <c r="Z25" s="4">
        <v>6000</v>
      </c>
      <c r="AA25" s="4"/>
      <c r="AB25" s="4"/>
    </row>
    <row r="26" spans="1:28">
      <c r="A26" s="1"/>
      <c r="B26" s="100" t="s">
        <v>103</v>
      </c>
      <c r="C26" s="13" t="s">
        <v>104</v>
      </c>
      <c r="D26" s="84"/>
      <c r="E26" s="101"/>
      <c r="F26" s="102">
        <v>1</v>
      </c>
      <c r="G26" s="136">
        <v>3919.37</v>
      </c>
      <c r="H26" s="104">
        <f>ROUND(IF($G$18="USD $", G26*$F$16,G26*$E$16),2)</f>
        <v>2840.12</v>
      </c>
      <c r="I26" s="105">
        <f>ROUND(IF($I$18=$H$18,F26*H26,F26*G26),2)</f>
        <v>3919.37</v>
      </c>
      <c r="J26" s="106"/>
      <c r="K26" s="107">
        <f t="shared" si="0"/>
        <v>1</v>
      </c>
      <c r="L26" s="104">
        <f t="shared" si="5"/>
        <v>2172.5500000000002</v>
      </c>
      <c r="M26" s="104">
        <f t="shared" si="4"/>
        <v>2172.5500000000002</v>
      </c>
      <c r="N26" s="108">
        <v>-5.4309999999999997E-2</v>
      </c>
      <c r="O26" s="92"/>
      <c r="P26" s="100"/>
      <c r="Q26" s="103"/>
      <c r="R26" s="109">
        <f t="shared" si="6"/>
        <v>0</v>
      </c>
      <c r="S26" s="94">
        <f>IFERROR(ROUND(T26/F27,2),0)</f>
        <v>0</v>
      </c>
      <c r="T26" s="94">
        <f t="shared" si="1"/>
        <v>0</v>
      </c>
      <c r="U26" s="95">
        <f t="shared" si="2"/>
        <v>0</v>
      </c>
      <c r="V26" s="95">
        <f t="shared" si="3"/>
        <v>0</v>
      </c>
      <c r="W26" s="96"/>
      <c r="X26" s="97"/>
      <c r="Y26" s="4" t="s">
        <v>84</v>
      </c>
      <c r="Z26" s="4">
        <v>8000</v>
      </c>
      <c r="AA26" s="4"/>
      <c r="AB26" s="4"/>
    </row>
    <row r="27" spans="1:28">
      <c r="A27" s="1"/>
      <c r="B27" s="82"/>
      <c r="C27" s="113"/>
      <c r="D27" s="84"/>
      <c r="E27" s="85"/>
      <c r="F27" s="114"/>
      <c r="G27" s="93"/>
      <c r="H27" s="87">
        <f>ROUND(IF($G$18="USD $", G27*$F$16,G27*$E$16),2)</f>
        <v>0</v>
      </c>
      <c r="I27" s="88">
        <f>ROUND(IF($I$18=$H$18,F27*H27,F27*G27),2)</f>
        <v>0</v>
      </c>
      <c r="J27" s="106"/>
      <c r="K27" s="90">
        <f t="shared" si="0"/>
        <v>0</v>
      </c>
      <c r="L27" s="87">
        <f t="shared" si="5"/>
        <v>0</v>
      </c>
      <c r="M27" s="87">
        <f t="shared" si="4"/>
        <v>0</v>
      </c>
      <c r="N27" s="115"/>
      <c r="O27" s="92"/>
      <c r="P27" s="116"/>
      <c r="Q27" s="93"/>
      <c r="R27" s="94">
        <f t="shared" si="6"/>
        <v>0</v>
      </c>
      <c r="S27" s="110">
        <f>IFERROR(ROUND(T27/F28,2),0)</f>
        <v>0</v>
      </c>
      <c r="T27" s="110">
        <f t="shared" si="1"/>
        <v>0</v>
      </c>
      <c r="U27" s="111">
        <f t="shared" si="2"/>
        <v>0</v>
      </c>
      <c r="V27" s="111">
        <f t="shared" si="3"/>
        <v>0</v>
      </c>
      <c r="W27" s="112"/>
      <c r="X27" s="97"/>
      <c r="Y27" s="4" t="s">
        <v>85</v>
      </c>
      <c r="Z27" s="117">
        <v>10000</v>
      </c>
      <c r="AA27" s="4"/>
      <c r="AB27" s="4"/>
    </row>
    <row r="28" spans="1:28">
      <c r="A28" s="1"/>
      <c r="B28" s="100"/>
      <c r="C28" s="13"/>
      <c r="D28" s="84"/>
      <c r="E28" s="101"/>
      <c r="F28" s="102"/>
      <c r="G28" s="103"/>
      <c r="H28" s="104">
        <f>ROUND(IF($G$18="USD $", G28*$F$16,G28*$E$16),2)</f>
        <v>0</v>
      </c>
      <c r="I28" s="105">
        <f>ROUND(IF($I$18=$H$18,F28*H28,F28*G28),2)</f>
        <v>0</v>
      </c>
      <c r="J28" s="106"/>
      <c r="K28" s="107">
        <f t="shared" si="0"/>
        <v>0</v>
      </c>
      <c r="L28" s="104">
        <f t="shared" si="5"/>
        <v>0</v>
      </c>
      <c r="M28" s="104">
        <f t="shared" si="4"/>
        <v>0</v>
      </c>
      <c r="N28" s="108"/>
      <c r="O28" s="92"/>
      <c r="P28" s="100"/>
      <c r="Q28" s="103"/>
      <c r="R28" s="109">
        <f t="shared" si="6"/>
        <v>0</v>
      </c>
      <c r="S28" s="94">
        <f>IFERROR(ROUND(T28/F29,2),0)</f>
        <v>0</v>
      </c>
      <c r="T28" s="94">
        <f t="shared" si="1"/>
        <v>0</v>
      </c>
      <c r="U28" s="95">
        <f t="shared" si="2"/>
        <v>0</v>
      </c>
      <c r="V28" s="95">
        <f t="shared" si="3"/>
        <v>0</v>
      </c>
      <c r="W28" s="96"/>
      <c r="X28" s="97"/>
      <c r="Y28" s="4" t="s">
        <v>86</v>
      </c>
      <c r="Z28" s="4" t="s">
        <v>87</v>
      </c>
      <c r="AA28" s="4"/>
      <c r="AB28" s="4"/>
    </row>
    <row r="29" spans="1:28">
      <c r="A29" s="1"/>
      <c r="B29" s="82"/>
      <c r="C29" s="113"/>
      <c r="D29" s="84"/>
      <c r="E29" s="85"/>
      <c r="F29" s="114"/>
      <c r="G29" s="93"/>
      <c r="H29" s="87">
        <f>ROUND(IF($G$18="USD $", G29*$F$16,G29*$E$16),2)</f>
        <v>0</v>
      </c>
      <c r="I29" s="88">
        <f>ROUND(IF($I$18=$H$18,F29*H29,F29*G29),2)</f>
        <v>0</v>
      </c>
      <c r="J29" s="106"/>
      <c r="K29" s="90">
        <f t="shared" si="0"/>
        <v>0</v>
      </c>
      <c r="L29" s="87">
        <f t="shared" si="5"/>
        <v>0</v>
      </c>
      <c r="M29" s="87">
        <f t="shared" si="4"/>
        <v>0</v>
      </c>
      <c r="N29" s="115"/>
      <c r="O29" s="92"/>
      <c r="P29" s="116"/>
      <c r="Q29" s="93"/>
      <c r="R29" s="94">
        <f t="shared" si="6"/>
        <v>0</v>
      </c>
      <c r="S29" s="110">
        <f>IFERROR(ROUND(T29/F30,2),0)</f>
        <v>0</v>
      </c>
      <c r="T29" s="110">
        <f t="shared" si="1"/>
        <v>0</v>
      </c>
      <c r="U29" s="111">
        <f t="shared" si="2"/>
        <v>0</v>
      </c>
      <c r="V29" s="111">
        <f t="shared" si="3"/>
        <v>0</v>
      </c>
      <c r="W29" s="112"/>
      <c r="X29" s="97"/>
      <c r="Y29" s="4" t="s">
        <v>88</v>
      </c>
      <c r="Z29" s="4"/>
      <c r="AA29" s="4"/>
      <c r="AB29" s="4"/>
    </row>
    <row r="30" spans="1:28">
      <c r="A30" s="1"/>
      <c r="B30" s="100"/>
      <c r="C30" s="13"/>
      <c r="D30" s="84"/>
      <c r="E30" s="101"/>
      <c r="F30" s="102"/>
      <c r="G30" s="103"/>
      <c r="H30" s="104">
        <f>ROUND(IF($G$18="USD $", G30*$F$16,G30*$E$16),2)</f>
        <v>0</v>
      </c>
      <c r="I30" s="105">
        <f>ROUND(IF($I$18=$H$18,F30*H30,F30*G30),2)</f>
        <v>0</v>
      </c>
      <c r="J30" s="106"/>
      <c r="K30" s="107">
        <f t="shared" si="0"/>
        <v>0</v>
      </c>
      <c r="L30" s="104">
        <f t="shared" si="5"/>
        <v>0</v>
      </c>
      <c r="M30" s="104">
        <f>ROUND((K30*L30),2)</f>
        <v>0</v>
      </c>
      <c r="N30" s="108"/>
      <c r="O30" s="92"/>
      <c r="P30" s="100"/>
      <c r="Q30" s="103"/>
      <c r="R30" s="109">
        <f t="shared" si="6"/>
        <v>0</v>
      </c>
      <c r="S30" s="94">
        <f>IFERROR(ROUND(T30/F31,2),0)</f>
        <v>0</v>
      </c>
      <c r="T30" s="94">
        <f t="shared" si="1"/>
        <v>0</v>
      </c>
      <c r="U30" s="95">
        <f t="shared" si="2"/>
        <v>0</v>
      </c>
      <c r="V30" s="95">
        <f t="shared" si="3"/>
        <v>0</v>
      </c>
      <c r="W30" s="96"/>
      <c r="X30" s="97"/>
      <c r="Y30" s="4"/>
      <c r="Z30" s="4"/>
      <c r="AA30" s="4"/>
      <c r="AB30" s="4"/>
    </row>
    <row r="31" spans="1:28">
      <c r="A31" s="1"/>
      <c r="B31" s="82"/>
      <c r="C31" s="113"/>
      <c r="D31" s="84"/>
      <c r="E31" s="85"/>
      <c r="F31" s="114"/>
      <c r="G31" s="93"/>
      <c r="H31" s="87">
        <f>ROUND(IF($G$18="USD $", G31*$F$16,G31*$E$16),2)</f>
        <v>0</v>
      </c>
      <c r="I31" s="88">
        <f>ROUND(IF($I$18=$H$18,F31*H31,F31*G31),2)</f>
        <v>0</v>
      </c>
      <c r="J31" s="106"/>
      <c r="K31" s="90">
        <f t="shared" si="0"/>
        <v>0</v>
      </c>
      <c r="L31" s="87">
        <f t="shared" si="5"/>
        <v>0</v>
      </c>
      <c r="M31" s="87">
        <f t="shared" si="4"/>
        <v>0</v>
      </c>
      <c r="N31" s="115"/>
      <c r="O31" s="92"/>
      <c r="P31" s="116"/>
      <c r="Q31" s="93"/>
      <c r="R31" s="94">
        <f t="shared" si="6"/>
        <v>0</v>
      </c>
      <c r="S31" s="110">
        <f>IFERROR(ROUND(T31/F32,2),0)</f>
        <v>0</v>
      </c>
      <c r="T31" s="110">
        <f t="shared" si="1"/>
        <v>0</v>
      </c>
      <c r="U31" s="111">
        <f t="shared" si="2"/>
        <v>0</v>
      </c>
      <c r="V31" s="111">
        <f t="shared" si="3"/>
        <v>0</v>
      </c>
      <c r="W31" s="112"/>
      <c r="X31" s="97"/>
      <c r="Y31" s="4"/>
      <c r="Z31" s="4"/>
      <c r="AA31" s="4"/>
      <c r="AB31" s="4"/>
    </row>
    <row r="32" spans="1:28">
      <c r="A32" s="1"/>
      <c r="B32" s="100"/>
      <c r="C32" s="13"/>
      <c r="D32" s="84"/>
      <c r="E32" s="101"/>
      <c r="F32" s="102"/>
      <c r="G32" s="103"/>
      <c r="H32" s="104">
        <f>ROUND(IF($G$18="USD $", G32*$F$16,G32*$E$16),2)</f>
        <v>0</v>
      </c>
      <c r="I32" s="105">
        <f>ROUND(IF($I$18=$H$18,F32*H32,F32*G32),2)</f>
        <v>0</v>
      </c>
      <c r="J32" s="106"/>
      <c r="K32" s="107">
        <f t="shared" si="0"/>
        <v>0</v>
      </c>
      <c r="L32" s="104">
        <f t="shared" si="5"/>
        <v>0</v>
      </c>
      <c r="M32" s="104">
        <f t="shared" si="4"/>
        <v>0</v>
      </c>
      <c r="N32" s="108"/>
      <c r="O32" s="92"/>
      <c r="P32" s="100"/>
      <c r="Q32" s="103"/>
      <c r="R32" s="109">
        <f>ROUND(IF($R$18=$Q$18,Q32,IF($R$18="USD $",Q32*$E$16,Q32*$F$16))*F32,2)</f>
        <v>0</v>
      </c>
      <c r="S32" s="94">
        <f>IFERROR(ROUND(T32/F33,2),0)</f>
        <v>0</v>
      </c>
      <c r="T32" s="94">
        <f t="shared" si="1"/>
        <v>0</v>
      </c>
      <c r="U32" s="95">
        <f t="shared" si="2"/>
        <v>0</v>
      </c>
      <c r="V32" s="95">
        <f t="shared" si="3"/>
        <v>0</v>
      </c>
      <c r="W32" s="96"/>
      <c r="X32" s="97"/>
      <c r="Y32" s="4"/>
      <c r="Z32" s="4"/>
      <c r="AA32" s="4"/>
      <c r="AB32" s="4"/>
    </row>
    <row r="33" spans="1:28">
      <c r="A33" s="1"/>
      <c r="B33" s="82"/>
      <c r="C33" s="113"/>
      <c r="D33" s="84"/>
      <c r="E33" s="85"/>
      <c r="F33" s="114"/>
      <c r="G33" s="93"/>
      <c r="H33" s="87">
        <f>ROUND(IF($G$18="USD $", G33*$F$16,G33*$E$16),2)</f>
        <v>0</v>
      </c>
      <c r="I33" s="88">
        <f>ROUND(IF($I$18=$H$18,F33*H33,F33*G33),2)</f>
        <v>0</v>
      </c>
      <c r="J33" s="106"/>
      <c r="K33" s="90">
        <f t="shared" si="0"/>
        <v>0</v>
      </c>
      <c r="L33" s="87">
        <f t="shared" si="5"/>
        <v>0</v>
      </c>
      <c r="M33" s="87">
        <f t="shared" si="4"/>
        <v>0</v>
      </c>
      <c r="N33" s="115"/>
      <c r="O33" s="92"/>
      <c r="P33" s="116"/>
      <c r="Q33" s="93"/>
      <c r="R33" s="94">
        <f t="shared" si="6"/>
        <v>0</v>
      </c>
      <c r="S33" s="110">
        <f>IFERROR(ROUND(T33/F34,2),0)</f>
        <v>0</v>
      </c>
      <c r="T33" s="110">
        <f t="shared" si="1"/>
        <v>0</v>
      </c>
      <c r="U33" s="111">
        <f t="shared" si="2"/>
        <v>0</v>
      </c>
      <c r="V33" s="111">
        <f t="shared" si="3"/>
        <v>0</v>
      </c>
      <c r="W33" s="112"/>
      <c r="X33" s="97"/>
      <c r="Y33" s="4"/>
      <c r="Z33" s="4"/>
      <c r="AA33" s="4"/>
      <c r="AB33" s="4"/>
    </row>
    <row r="34" spans="1:28">
      <c r="A34" s="1"/>
      <c r="B34" s="100"/>
      <c r="C34" s="13"/>
      <c r="D34" s="84"/>
      <c r="E34" s="101"/>
      <c r="F34" s="102"/>
      <c r="G34" s="103"/>
      <c r="H34" s="104">
        <f>ROUND(IF($G$18="USD $", G34*$F$16,G34*$E$16),2)</f>
        <v>0</v>
      </c>
      <c r="I34" s="105">
        <f>ROUND(IF($I$18=$H$18,F34*H34,F34*G34),2)</f>
        <v>0</v>
      </c>
      <c r="J34" s="106"/>
      <c r="K34" s="107">
        <f t="shared" si="0"/>
        <v>0</v>
      </c>
      <c r="L34" s="104">
        <f t="shared" si="5"/>
        <v>0</v>
      </c>
      <c r="M34" s="104">
        <f t="shared" si="4"/>
        <v>0</v>
      </c>
      <c r="N34" s="108"/>
      <c r="O34" s="92"/>
      <c r="P34" s="100"/>
      <c r="Q34" s="103"/>
      <c r="R34" s="109">
        <f t="shared" si="6"/>
        <v>0</v>
      </c>
      <c r="S34" s="94">
        <f>IFERROR(ROUND(T34/F35,2),0)</f>
        <v>0</v>
      </c>
      <c r="T34" s="94">
        <f t="shared" si="1"/>
        <v>0</v>
      </c>
      <c r="U34" s="95">
        <f t="shared" si="2"/>
        <v>0</v>
      </c>
      <c r="V34" s="95">
        <f t="shared" si="3"/>
        <v>0</v>
      </c>
      <c r="W34" s="96"/>
      <c r="X34" s="97"/>
      <c r="Y34" s="4"/>
      <c r="Z34" s="4"/>
      <c r="AA34" s="4"/>
      <c r="AB34" s="4"/>
    </row>
    <row r="35" spans="1:28">
      <c r="A35" s="1"/>
      <c r="B35" s="82"/>
      <c r="C35" s="113"/>
      <c r="D35" s="84"/>
      <c r="E35" s="85"/>
      <c r="F35" s="114"/>
      <c r="G35" s="93"/>
      <c r="H35" s="87">
        <f>ROUND(IF($G$18="USD $", G35*$F$16,G35*$E$16),2)</f>
        <v>0</v>
      </c>
      <c r="I35" s="88">
        <f>ROUND(IF($I$18=$H$18,F35*H35,F35*G35),2)</f>
        <v>0</v>
      </c>
      <c r="J35" s="106"/>
      <c r="K35" s="90">
        <f t="shared" si="0"/>
        <v>0</v>
      </c>
      <c r="L35" s="87">
        <f t="shared" si="5"/>
        <v>0</v>
      </c>
      <c r="M35" s="87">
        <f t="shared" si="4"/>
        <v>0</v>
      </c>
      <c r="N35" s="115"/>
      <c r="O35" s="92"/>
      <c r="P35" s="116"/>
      <c r="Q35" s="93"/>
      <c r="R35" s="94">
        <f t="shared" si="6"/>
        <v>0</v>
      </c>
      <c r="S35" s="110">
        <f>IFERROR(ROUND(T35/F36,2),0)</f>
        <v>0</v>
      </c>
      <c r="T35" s="110">
        <f t="shared" si="1"/>
        <v>0</v>
      </c>
      <c r="U35" s="111">
        <f t="shared" si="2"/>
        <v>0</v>
      </c>
      <c r="V35" s="111">
        <f t="shared" si="3"/>
        <v>0</v>
      </c>
      <c r="W35" s="112"/>
      <c r="X35" s="97"/>
      <c r="Y35" s="4"/>
      <c r="Z35" s="4"/>
      <c r="AA35" s="4"/>
      <c r="AB35" s="4"/>
    </row>
    <row r="36" spans="1:28">
      <c r="A36" s="1"/>
      <c r="B36" s="100"/>
      <c r="C36" s="13"/>
      <c r="D36" s="84"/>
      <c r="E36" s="101"/>
      <c r="F36" s="102"/>
      <c r="G36" s="103"/>
      <c r="H36" s="104">
        <f>ROUND(IF($G$18="USD $", G36*$F$16,G36*$E$16),2)</f>
        <v>0</v>
      </c>
      <c r="I36" s="105">
        <f>ROUND(IF($I$18=$H$18,F36*H36,F36*G36),2)</f>
        <v>0</v>
      </c>
      <c r="J36" s="106"/>
      <c r="K36" s="107">
        <f t="shared" si="0"/>
        <v>0</v>
      </c>
      <c r="L36" s="104">
        <f t="shared" si="5"/>
        <v>0</v>
      </c>
      <c r="M36" s="104">
        <f t="shared" si="4"/>
        <v>0</v>
      </c>
      <c r="N36" s="108"/>
      <c r="O36" s="92"/>
      <c r="P36" s="100"/>
      <c r="Q36" s="103"/>
      <c r="R36" s="109">
        <f t="shared" si="6"/>
        <v>0</v>
      </c>
      <c r="S36" s="94">
        <f>IFERROR(ROUND(T36/F37,2),0)</f>
        <v>0</v>
      </c>
      <c r="T36" s="94">
        <f t="shared" si="1"/>
        <v>0</v>
      </c>
      <c r="U36" s="95">
        <f t="shared" si="2"/>
        <v>0</v>
      </c>
      <c r="V36" s="95">
        <f t="shared" si="3"/>
        <v>0</v>
      </c>
      <c r="W36" s="96"/>
      <c r="X36" s="97"/>
      <c r="Y36" s="4"/>
      <c r="Z36" s="4"/>
      <c r="AA36" s="4"/>
      <c r="AB36" s="4"/>
    </row>
    <row r="37" spans="1:28">
      <c r="A37" s="1"/>
      <c r="B37" s="82"/>
      <c r="C37" s="113"/>
      <c r="D37" s="84"/>
      <c r="E37" s="85"/>
      <c r="F37" s="114"/>
      <c r="G37" s="93"/>
      <c r="H37" s="87">
        <f>ROUND(IF($G$18="USD $", G37*$F$16,G37*$E$16),2)</f>
        <v>0</v>
      </c>
      <c r="I37" s="88">
        <f>ROUND(IF($I$18=$H$18,F37*H37,F37*G37),2)</f>
        <v>0</v>
      </c>
      <c r="J37" s="106"/>
      <c r="K37" s="90">
        <f t="shared" si="0"/>
        <v>0</v>
      </c>
      <c r="L37" s="87">
        <f t="shared" si="5"/>
        <v>0</v>
      </c>
      <c r="M37" s="87">
        <f t="shared" si="4"/>
        <v>0</v>
      </c>
      <c r="N37" s="115"/>
      <c r="O37" s="92"/>
      <c r="P37" s="116"/>
      <c r="Q37" s="93"/>
      <c r="R37" s="94">
        <f t="shared" si="6"/>
        <v>0</v>
      </c>
      <c r="S37" s="110">
        <f>IFERROR(ROUND(T37/F38,2),0)</f>
        <v>0</v>
      </c>
      <c r="T37" s="110">
        <f t="shared" si="1"/>
        <v>0</v>
      </c>
      <c r="U37" s="111">
        <f t="shared" si="2"/>
        <v>0</v>
      </c>
      <c r="V37" s="111">
        <f t="shared" si="3"/>
        <v>0</v>
      </c>
      <c r="W37" s="112"/>
      <c r="X37" s="97"/>
      <c r="Y37" s="4"/>
      <c r="Z37" s="4"/>
      <c r="AA37" s="4"/>
      <c r="AB37" s="4"/>
    </row>
    <row r="38" spans="1:28">
      <c r="A38" s="1"/>
      <c r="B38" s="100"/>
      <c r="C38" s="13"/>
      <c r="D38" s="84"/>
      <c r="E38" s="101"/>
      <c r="F38" s="102"/>
      <c r="G38" s="103"/>
      <c r="H38" s="104">
        <f>ROUND(IF($G$18="USD $", G38*$F$16,G38*$E$16),2)</f>
        <v>0</v>
      </c>
      <c r="I38" s="105">
        <f>ROUND(IF($I$18=$H$18,F38*H38,F38*G38),2)</f>
        <v>0</v>
      </c>
      <c r="J38" s="106"/>
      <c r="K38" s="107">
        <f t="shared" si="0"/>
        <v>0</v>
      </c>
      <c r="L38" s="104">
        <f t="shared" si="5"/>
        <v>0</v>
      </c>
      <c r="M38" s="104">
        <f t="shared" si="4"/>
        <v>0</v>
      </c>
      <c r="N38" s="108"/>
      <c r="O38" s="92"/>
      <c r="P38" s="100"/>
      <c r="Q38" s="103"/>
      <c r="R38" s="109">
        <f t="shared" si="6"/>
        <v>0</v>
      </c>
      <c r="S38" s="94">
        <f>IFERROR(ROUND(T38/F39,2),0)</f>
        <v>0</v>
      </c>
      <c r="T38" s="94">
        <f t="shared" si="1"/>
        <v>0</v>
      </c>
      <c r="U38" s="95">
        <f t="shared" si="2"/>
        <v>0</v>
      </c>
      <c r="V38" s="95">
        <f t="shared" si="3"/>
        <v>0</v>
      </c>
      <c r="W38" s="112"/>
      <c r="X38" s="97"/>
      <c r="Y38" s="4"/>
      <c r="Z38" s="4"/>
      <c r="AA38" s="4"/>
      <c r="AB38" s="4"/>
    </row>
    <row r="39" spans="1:28">
      <c r="A39" s="1"/>
      <c r="B39" s="82"/>
      <c r="C39" s="113"/>
      <c r="D39" s="84"/>
      <c r="E39" s="85"/>
      <c r="F39" s="114"/>
      <c r="G39" s="93"/>
      <c r="H39" s="87">
        <f>ROUND(IF($G$18="USD $", G39*$F$16,G39*$E$16),2)</f>
        <v>0</v>
      </c>
      <c r="I39" s="88">
        <f>ROUND(IF($I$18=$H$18,F39*H39,F39*G39),2)</f>
        <v>0</v>
      </c>
      <c r="J39" s="106"/>
      <c r="K39" s="90">
        <f t="shared" si="0"/>
        <v>0</v>
      </c>
      <c r="L39" s="87">
        <f t="shared" si="5"/>
        <v>0</v>
      </c>
      <c r="M39" s="87">
        <f t="shared" si="4"/>
        <v>0</v>
      </c>
      <c r="N39" s="115"/>
      <c r="O39" s="92"/>
      <c r="P39" s="116"/>
      <c r="Q39" s="93"/>
      <c r="R39" s="94">
        <f t="shared" si="6"/>
        <v>0</v>
      </c>
      <c r="S39" s="110">
        <f>IFERROR(ROUND(T39/F40,2),0)</f>
        <v>0</v>
      </c>
      <c r="T39" s="110">
        <f t="shared" si="1"/>
        <v>0</v>
      </c>
      <c r="U39" s="111">
        <f t="shared" si="2"/>
        <v>0</v>
      </c>
      <c r="V39" s="111">
        <f t="shared" si="3"/>
        <v>0</v>
      </c>
      <c r="W39" s="112"/>
      <c r="X39" s="97"/>
      <c r="Y39" s="4"/>
      <c r="Z39" s="4"/>
      <c r="AA39" s="4"/>
      <c r="AB39" s="4"/>
    </row>
    <row r="40" spans="1:28">
      <c r="A40" s="1"/>
      <c r="B40" s="100"/>
      <c r="C40" s="13"/>
      <c r="D40" s="84"/>
      <c r="E40" s="101"/>
      <c r="F40" s="102"/>
      <c r="G40" s="103"/>
      <c r="H40" s="104">
        <f>ROUND(IF($G$18="USD $", G40*$F$16,G40*$E$16),2)</f>
        <v>0</v>
      </c>
      <c r="I40" s="105">
        <f>ROUND(IF($I$18=$H$18,F40*H40,F40*G40),2)</f>
        <v>0</v>
      </c>
      <c r="J40" s="106"/>
      <c r="K40" s="107">
        <f t="shared" si="0"/>
        <v>0</v>
      </c>
      <c r="L40" s="104">
        <f t="shared" si="5"/>
        <v>0</v>
      </c>
      <c r="M40" s="104">
        <f t="shared" si="4"/>
        <v>0</v>
      </c>
      <c r="N40" s="108"/>
      <c r="O40" s="92"/>
      <c r="P40" s="100"/>
      <c r="Q40" s="103"/>
      <c r="R40" s="109">
        <f t="shared" si="6"/>
        <v>0</v>
      </c>
      <c r="S40" s="94">
        <f>IFERROR(ROUND(T40/F41,2),0)</f>
        <v>0</v>
      </c>
      <c r="T40" s="94">
        <f t="shared" si="1"/>
        <v>0</v>
      </c>
      <c r="U40" s="95">
        <f t="shared" si="2"/>
        <v>0</v>
      </c>
      <c r="V40" s="95">
        <f t="shared" si="3"/>
        <v>0</v>
      </c>
      <c r="W40" s="112"/>
      <c r="X40" s="97"/>
      <c r="Y40" s="4"/>
      <c r="Z40" s="4"/>
      <c r="AA40" s="4"/>
      <c r="AB40" s="4"/>
    </row>
    <row r="41" spans="1:28">
      <c r="A41" s="1"/>
      <c r="B41" s="82"/>
      <c r="C41" s="113"/>
      <c r="D41" s="84"/>
      <c r="E41" s="85"/>
      <c r="F41" s="114"/>
      <c r="G41" s="93"/>
      <c r="H41" s="87">
        <f>ROUND(IF($G$18="USD $", G41*$F$16,G41*$E$16),2)</f>
        <v>0</v>
      </c>
      <c r="I41" s="88">
        <f>ROUND(IF($I$18=$H$18,F41*H41,F41*G41),2)</f>
        <v>0</v>
      </c>
      <c r="J41" s="106"/>
      <c r="K41" s="90">
        <f t="shared" si="0"/>
        <v>0</v>
      </c>
      <c r="L41" s="87">
        <f t="shared" si="5"/>
        <v>0</v>
      </c>
      <c r="M41" s="87">
        <f t="shared" si="4"/>
        <v>0</v>
      </c>
      <c r="N41" s="115"/>
      <c r="O41" s="92"/>
      <c r="P41" s="116"/>
      <c r="Q41" s="93"/>
      <c r="R41" s="94">
        <f t="shared" si="6"/>
        <v>0</v>
      </c>
      <c r="S41" s="110">
        <f>IFERROR(ROUND(T41/F42,2),0)</f>
        <v>0</v>
      </c>
      <c r="T41" s="110">
        <f t="shared" si="1"/>
        <v>0</v>
      </c>
      <c r="U41" s="111">
        <f t="shared" si="2"/>
        <v>0</v>
      </c>
      <c r="V41" s="111">
        <f t="shared" si="3"/>
        <v>0</v>
      </c>
      <c r="W41" s="112"/>
      <c r="X41" s="97"/>
      <c r="Y41" s="4"/>
      <c r="Z41" s="4"/>
      <c r="AA41" s="4"/>
      <c r="AB41" s="4"/>
    </row>
    <row r="42" spans="1:28">
      <c r="A42" s="1"/>
      <c r="B42" s="100"/>
      <c r="C42" s="13"/>
      <c r="D42" s="84"/>
      <c r="E42" s="101"/>
      <c r="F42" s="102"/>
      <c r="G42" s="103"/>
      <c r="H42" s="104">
        <f>ROUND(IF($G$18="USD $", G42*$F$16,G42*$E$16),2)</f>
        <v>0</v>
      </c>
      <c r="I42" s="105">
        <f>ROUND(IF($I$18=$H$18,F42*H42,F42*G42),2)</f>
        <v>0</v>
      </c>
      <c r="J42" s="106"/>
      <c r="K42" s="107">
        <f t="shared" si="0"/>
        <v>0</v>
      </c>
      <c r="L42" s="104">
        <f t="shared" si="5"/>
        <v>0</v>
      </c>
      <c r="M42" s="104">
        <f t="shared" si="4"/>
        <v>0</v>
      </c>
      <c r="N42" s="108"/>
      <c r="O42" s="92"/>
      <c r="P42" s="100"/>
      <c r="Q42" s="103"/>
      <c r="R42" s="109">
        <f t="shared" si="6"/>
        <v>0</v>
      </c>
      <c r="S42" s="94">
        <f>IFERROR(ROUND(T42/F43,2),0)</f>
        <v>0</v>
      </c>
      <c r="T42" s="94">
        <f t="shared" si="1"/>
        <v>0</v>
      </c>
      <c r="U42" s="95">
        <f t="shared" si="2"/>
        <v>0</v>
      </c>
      <c r="V42" s="95">
        <f t="shared" si="3"/>
        <v>0</v>
      </c>
      <c r="W42" s="112"/>
      <c r="X42" s="97"/>
      <c r="Y42" s="4"/>
      <c r="Z42" s="4"/>
      <c r="AA42" s="4"/>
      <c r="AB42" s="4"/>
    </row>
    <row r="43" spans="1:28">
      <c r="A43" s="1"/>
      <c r="B43" s="82"/>
      <c r="C43" s="113"/>
      <c r="D43" s="84"/>
      <c r="E43" s="85"/>
      <c r="F43" s="114"/>
      <c r="G43" s="93"/>
      <c r="H43" s="87">
        <f>ROUND(IF($G$18="USD $", G43*$F$16,G43*$E$16),2)</f>
        <v>0</v>
      </c>
      <c r="I43" s="88">
        <f>ROUND(IF($I$18=$H$18,F43*H43,F43*G43),2)</f>
        <v>0</v>
      </c>
      <c r="J43" s="106"/>
      <c r="K43" s="90">
        <f t="shared" si="0"/>
        <v>0</v>
      </c>
      <c r="L43" s="87">
        <f t="shared" si="5"/>
        <v>0</v>
      </c>
      <c r="M43" s="87">
        <f t="shared" si="4"/>
        <v>0</v>
      </c>
      <c r="N43" s="115"/>
      <c r="O43" s="92"/>
      <c r="P43" s="116"/>
      <c r="Q43" s="93"/>
      <c r="R43" s="94">
        <f t="shared" si="6"/>
        <v>0</v>
      </c>
      <c r="S43" s="110">
        <f>IFERROR(ROUND(T43/F44,2),0)</f>
        <v>0</v>
      </c>
      <c r="T43" s="110">
        <f t="shared" si="1"/>
        <v>0</v>
      </c>
      <c r="U43" s="111">
        <f t="shared" si="2"/>
        <v>0</v>
      </c>
      <c r="V43" s="111">
        <f t="shared" si="3"/>
        <v>0</v>
      </c>
      <c r="W43" s="112"/>
      <c r="X43" s="97"/>
      <c r="Y43" s="4"/>
      <c r="Z43" s="4"/>
      <c r="AA43" s="4"/>
      <c r="AB43" s="4"/>
    </row>
    <row r="44" spans="1:28">
      <c r="A44" s="1"/>
      <c r="B44" s="100"/>
      <c r="C44" s="13"/>
      <c r="D44" s="84"/>
      <c r="E44" s="101"/>
      <c r="F44" s="102"/>
      <c r="G44" s="103"/>
      <c r="H44" s="104">
        <f>ROUND(IF($G$18="USD $", G44*$F$16,G44*$E$16),2)</f>
        <v>0</v>
      </c>
      <c r="I44" s="105">
        <f>ROUND(IF($I$18=$H$18,F44*H44,F44*G44),2)</f>
        <v>0</v>
      </c>
      <c r="J44" s="106"/>
      <c r="K44" s="107">
        <f t="shared" si="0"/>
        <v>0</v>
      </c>
      <c r="L44" s="104">
        <f t="shared" si="5"/>
        <v>0</v>
      </c>
      <c r="M44" s="104">
        <f t="shared" si="4"/>
        <v>0</v>
      </c>
      <c r="N44" s="108"/>
      <c r="O44" s="92"/>
      <c r="P44" s="100"/>
      <c r="Q44" s="103"/>
      <c r="R44" s="109">
        <f t="shared" si="6"/>
        <v>0</v>
      </c>
      <c r="S44" s="94">
        <f>IFERROR(ROUND(T44/F45,2),0)</f>
        <v>0</v>
      </c>
      <c r="T44" s="94">
        <f t="shared" si="1"/>
        <v>0</v>
      </c>
      <c r="U44" s="95">
        <f t="shared" si="2"/>
        <v>0</v>
      </c>
      <c r="V44" s="95">
        <f t="shared" si="3"/>
        <v>0</v>
      </c>
      <c r="W44" s="112"/>
      <c r="X44" s="97"/>
      <c r="Y44" s="4"/>
      <c r="Z44" s="4"/>
      <c r="AA44" s="4"/>
      <c r="AB44" s="4"/>
    </row>
    <row r="45" spans="1:28">
      <c r="A45" s="1"/>
      <c r="B45" s="82"/>
      <c r="C45" s="113"/>
      <c r="D45" s="84"/>
      <c r="E45" s="85"/>
      <c r="F45" s="114"/>
      <c r="G45" s="93"/>
      <c r="H45" s="87">
        <f>ROUND(IF($G$18="USD $", G45*$F$16,G45*$E$16),2)</f>
        <v>0</v>
      </c>
      <c r="I45" s="88">
        <f>ROUND(IF($I$18=$H$18,F45*H45,F45*G45),2)</f>
        <v>0</v>
      </c>
      <c r="J45" s="106"/>
      <c r="K45" s="90">
        <f t="shared" si="0"/>
        <v>0</v>
      </c>
      <c r="L45" s="87">
        <f t="shared" si="5"/>
        <v>0</v>
      </c>
      <c r="M45" s="87">
        <f t="shared" si="4"/>
        <v>0</v>
      </c>
      <c r="N45" s="115"/>
      <c r="O45" s="92"/>
      <c r="P45" s="116"/>
      <c r="Q45" s="93"/>
      <c r="R45" s="94">
        <f t="shared" si="6"/>
        <v>0</v>
      </c>
      <c r="S45" s="110">
        <f>IFERROR(ROUND(T45/F46,2),0)</f>
        <v>0</v>
      </c>
      <c r="T45" s="110">
        <f t="shared" si="1"/>
        <v>0</v>
      </c>
      <c r="U45" s="111">
        <f t="shared" si="2"/>
        <v>0</v>
      </c>
      <c r="V45" s="111">
        <f t="shared" si="3"/>
        <v>0</v>
      </c>
      <c r="W45" s="112"/>
      <c r="X45" s="97"/>
      <c r="Y45" s="4"/>
      <c r="Z45" s="4"/>
      <c r="AA45" s="4"/>
      <c r="AB45" s="4"/>
    </row>
    <row r="46" spans="1:28">
      <c r="A46" s="1"/>
      <c r="B46" s="100"/>
      <c r="C46" s="13"/>
      <c r="D46" s="84"/>
      <c r="E46" s="101"/>
      <c r="F46" s="102"/>
      <c r="G46" s="103"/>
      <c r="H46" s="104">
        <f>ROUND(IF($G$18="USD $", G46*$F$16,G46*$E$16),2)</f>
        <v>0</v>
      </c>
      <c r="I46" s="105">
        <f>ROUND(IF($I$18=$H$18,F46*H46,F46*G46),2)</f>
        <v>0</v>
      </c>
      <c r="J46" s="106"/>
      <c r="K46" s="107">
        <f t="shared" si="0"/>
        <v>0</v>
      </c>
      <c r="L46" s="104">
        <f t="shared" si="5"/>
        <v>0</v>
      </c>
      <c r="M46" s="104">
        <f t="shared" si="4"/>
        <v>0</v>
      </c>
      <c r="N46" s="108"/>
      <c r="O46" s="92"/>
      <c r="P46" s="100"/>
      <c r="Q46" s="103"/>
      <c r="R46" s="109">
        <f t="shared" si="6"/>
        <v>0</v>
      </c>
      <c r="S46" s="94">
        <f>IFERROR(ROUND(T46/F47,2),0)</f>
        <v>0</v>
      </c>
      <c r="T46" s="94">
        <f t="shared" si="1"/>
        <v>0</v>
      </c>
      <c r="U46" s="95">
        <f t="shared" si="2"/>
        <v>0</v>
      </c>
      <c r="V46" s="95">
        <f t="shared" si="3"/>
        <v>0</v>
      </c>
      <c r="W46" s="112"/>
      <c r="X46" s="97"/>
      <c r="Y46" s="4"/>
      <c r="Z46" s="4"/>
      <c r="AA46" s="4"/>
      <c r="AB46" s="4"/>
    </row>
    <row r="47" spans="1:28">
      <c r="A47" s="1"/>
      <c r="B47" s="82"/>
      <c r="C47" s="113"/>
      <c r="D47" s="84"/>
      <c r="E47" s="85"/>
      <c r="F47" s="114"/>
      <c r="G47" s="93"/>
      <c r="H47" s="87">
        <f>ROUND(IF($G$18="USD $", G47*$F$16,G47*$E$16),2)</f>
        <v>0</v>
      </c>
      <c r="I47" s="88">
        <f>ROUND(IF($I$18=$H$18,F47*H47,F47*G47),2)</f>
        <v>0</v>
      </c>
      <c r="J47" s="106"/>
      <c r="K47" s="90">
        <f t="shared" si="0"/>
        <v>0</v>
      </c>
      <c r="L47" s="87">
        <f t="shared" si="5"/>
        <v>0</v>
      </c>
      <c r="M47" s="87">
        <f t="shared" si="4"/>
        <v>0</v>
      </c>
      <c r="N47" s="115"/>
      <c r="O47" s="92"/>
      <c r="P47" s="116"/>
      <c r="Q47" s="93"/>
      <c r="R47" s="94">
        <f t="shared" si="6"/>
        <v>0</v>
      </c>
      <c r="S47" s="110">
        <f>IFERROR(ROUND(T47/F48,2),0)</f>
        <v>0</v>
      </c>
      <c r="T47" s="110">
        <f t="shared" si="1"/>
        <v>0</v>
      </c>
      <c r="U47" s="111">
        <f t="shared" si="2"/>
        <v>0</v>
      </c>
      <c r="V47" s="111">
        <f t="shared" si="3"/>
        <v>0</v>
      </c>
      <c r="W47" s="112"/>
      <c r="X47" s="97"/>
      <c r="Y47" s="4"/>
      <c r="Z47" s="4"/>
      <c r="AA47" s="4"/>
      <c r="AB47" s="4"/>
    </row>
    <row r="48" spans="1:28">
      <c r="A48" s="1"/>
      <c r="B48" s="100"/>
      <c r="C48" s="13"/>
      <c r="D48" s="84"/>
      <c r="E48" s="101"/>
      <c r="F48" s="102"/>
      <c r="G48" s="103"/>
      <c r="H48" s="104">
        <f>ROUND(IF($G$18="USD $", G48*$F$16,G48*$E$16),2)</f>
        <v>0</v>
      </c>
      <c r="I48" s="105">
        <f>ROUND(IF($I$18=$H$18,F48*H48,F48*G48),2)</f>
        <v>0</v>
      </c>
      <c r="J48" s="106"/>
      <c r="K48" s="107">
        <f t="shared" si="0"/>
        <v>0</v>
      </c>
      <c r="L48" s="104">
        <f t="shared" si="5"/>
        <v>0</v>
      </c>
      <c r="M48" s="104">
        <f t="shared" si="4"/>
        <v>0</v>
      </c>
      <c r="N48" s="108"/>
      <c r="O48" s="92"/>
      <c r="P48" s="100"/>
      <c r="Q48" s="103"/>
      <c r="R48" s="109">
        <f t="shared" si="6"/>
        <v>0</v>
      </c>
      <c r="S48" s="94">
        <f>IFERROR(ROUND(T48/F49,2),0)</f>
        <v>0</v>
      </c>
      <c r="T48" s="94">
        <f t="shared" si="1"/>
        <v>0</v>
      </c>
      <c r="U48" s="95">
        <f t="shared" si="2"/>
        <v>0</v>
      </c>
      <c r="V48" s="95">
        <f t="shared" si="3"/>
        <v>0</v>
      </c>
      <c r="W48" s="112"/>
      <c r="X48" s="97"/>
      <c r="Y48" s="4"/>
      <c r="Z48" s="4"/>
      <c r="AA48" s="4"/>
      <c r="AB48" s="4"/>
    </row>
    <row r="49" spans="1:24" ht="15.75">
      <c r="A49" s="1"/>
      <c r="B49" s="82"/>
      <c r="C49" s="113"/>
      <c r="D49" s="84"/>
      <c r="E49" s="85"/>
      <c r="F49" s="114"/>
      <c r="G49" s="93"/>
      <c r="H49" s="87">
        <f>ROUND(IF($G$18="USD $", G49*$F$16,G49*$E$16),2)</f>
        <v>0</v>
      </c>
      <c r="I49" s="88">
        <f>ROUND(IF($I$18=$H$18,F49*H49,F49*G49),2)</f>
        <v>0</v>
      </c>
      <c r="J49" s="106"/>
      <c r="K49" s="90">
        <f t="shared" si="0"/>
        <v>0</v>
      </c>
      <c r="L49" s="87">
        <f t="shared" si="5"/>
        <v>0</v>
      </c>
      <c r="M49" s="87">
        <f t="shared" si="4"/>
        <v>0</v>
      </c>
      <c r="N49" s="115"/>
      <c r="O49" s="92"/>
      <c r="P49" s="116"/>
      <c r="Q49" s="93"/>
      <c r="R49" s="94">
        <f t="shared" si="6"/>
        <v>0</v>
      </c>
      <c r="S49" s="125">
        <f>SUM(S18:S48)</f>
        <v>35167.22</v>
      </c>
      <c r="T49" s="125">
        <f>SUM(T18:T48)</f>
        <v>75034.540000000008</v>
      </c>
      <c r="U49" s="130"/>
      <c r="V49" s="130"/>
      <c r="W49" s="131"/>
      <c r="X49" s="132"/>
    </row>
    <row r="50" spans="1:24" ht="15.75">
      <c r="A50" s="118"/>
      <c r="B50" s="119"/>
      <c r="C50" s="119"/>
      <c r="D50" s="120"/>
      <c r="E50" s="121" t="s">
        <v>89</v>
      </c>
      <c r="F50" s="122">
        <f>SUM(F19:F49)</f>
        <v>31</v>
      </c>
      <c r="G50" s="123">
        <f>SUM(G19:G49)</f>
        <v>78906.3</v>
      </c>
      <c r="H50" s="124">
        <f>SUM(H19:H49)</f>
        <v>57178.470000000008</v>
      </c>
      <c r="I50" s="125">
        <f>SUM(I19:I49)</f>
        <v>168358.52999999997</v>
      </c>
      <c r="J50" s="126"/>
      <c r="K50" s="127">
        <f>SUM(K19:K49)</f>
        <v>31</v>
      </c>
      <c r="L50" s="124">
        <f>SUM(L19:L49)</f>
        <v>43739.08</v>
      </c>
      <c r="M50" s="125">
        <f>SUM(M19:M49)</f>
        <v>93323.99</v>
      </c>
      <c r="N50" s="125"/>
      <c r="O50" s="128"/>
      <c r="P50" s="129"/>
      <c r="Q50" s="124">
        <f>SUM(Q19:Q49)</f>
        <v>0</v>
      </c>
      <c r="R50" s="124">
        <f>SUM(R19:R49)</f>
        <v>0</v>
      </c>
    </row>
    <row r="51" spans="1:24" ht="15" customHeight="1">
      <c r="U51" s="134"/>
    </row>
  </sheetData>
  <mergeCells count="85">
    <mergeCell ref="G10:H10"/>
    <mergeCell ref="M10:N10"/>
    <mergeCell ref="P10:R10"/>
    <mergeCell ref="N16:N18"/>
    <mergeCell ref="B17:B18"/>
    <mergeCell ref="C17:C18"/>
    <mergeCell ref="E17:E18"/>
    <mergeCell ref="F17:F18"/>
    <mergeCell ref="G17:H17"/>
    <mergeCell ref="K17:K18"/>
    <mergeCell ref="P17:P18"/>
    <mergeCell ref="L18:M18"/>
    <mergeCell ref="B12:C16"/>
    <mergeCell ref="E12:F14"/>
    <mergeCell ref="G12:I13"/>
    <mergeCell ref="K12:N14"/>
    <mergeCell ref="G14:H14"/>
    <mergeCell ref="G15:I15"/>
    <mergeCell ref="K15:L16"/>
    <mergeCell ref="M15:M16"/>
    <mergeCell ref="G16:I16"/>
    <mergeCell ref="S9:S10"/>
    <mergeCell ref="T9:T10"/>
    <mergeCell ref="U9:U10"/>
    <mergeCell ref="V9:V10"/>
    <mergeCell ref="W9:W10"/>
    <mergeCell ref="M11:N11"/>
    <mergeCell ref="P11:R11"/>
    <mergeCell ref="D8:F8"/>
    <mergeCell ref="G8:H8"/>
    <mergeCell ref="I8:K8"/>
    <mergeCell ref="M8:N8"/>
    <mergeCell ref="P8:R8"/>
    <mergeCell ref="D9:F9"/>
    <mergeCell ref="G9:H9"/>
    <mergeCell ref="M9:N9"/>
    <mergeCell ref="P9:R9"/>
    <mergeCell ref="D10:F10"/>
    <mergeCell ref="U6:V6"/>
    <mergeCell ref="D7:F7"/>
    <mergeCell ref="G7:H7"/>
    <mergeCell ref="I7:K7"/>
    <mergeCell ref="M7:N7"/>
    <mergeCell ref="P7:R7"/>
    <mergeCell ref="S7:T7"/>
    <mergeCell ref="U7:V7"/>
    <mergeCell ref="D6:F6"/>
    <mergeCell ref="G6:H6"/>
    <mergeCell ref="I6:K6"/>
    <mergeCell ref="M6:N6"/>
    <mergeCell ref="P6:R6"/>
    <mergeCell ref="S6:T6"/>
    <mergeCell ref="U4:V4"/>
    <mergeCell ref="D5:F5"/>
    <mergeCell ref="I5:K5"/>
    <mergeCell ref="M5:N5"/>
    <mergeCell ref="P5:R5"/>
    <mergeCell ref="S5:T5"/>
    <mergeCell ref="U5:V5"/>
    <mergeCell ref="D4:F4"/>
    <mergeCell ref="G5:H5"/>
    <mergeCell ref="I4:K4"/>
    <mergeCell ref="M4:N4"/>
    <mergeCell ref="P4:R4"/>
    <mergeCell ref="S4:T4"/>
    <mergeCell ref="U2:V2"/>
    <mergeCell ref="D3:F3"/>
    <mergeCell ref="G3:H3"/>
    <mergeCell ref="I3:K3"/>
    <mergeCell ref="M3:N3"/>
    <mergeCell ref="P3:R3"/>
    <mergeCell ref="S3:T3"/>
    <mergeCell ref="U3:V3"/>
    <mergeCell ref="D2:F2"/>
    <mergeCell ref="G2:H2"/>
    <mergeCell ref="I2:K2"/>
    <mergeCell ref="M2:N2"/>
    <mergeCell ref="P2:R2"/>
    <mergeCell ref="S2:T2"/>
    <mergeCell ref="S1:W1"/>
    <mergeCell ref="B1:C1"/>
    <mergeCell ref="D1:H1"/>
    <mergeCell ref="I1:L1"/>
    <mergeCell ref="M1:O1"/>
    <mergeCell ref="P1:R1"/>
  </mergeCells>
  <conditionalFormatting sqref="U9:U10">
    <cfRule type="expression" dxfId="7" priority="3" stopIfTrue="1">
      <formula>$U$9&gt;100%</formula>
    </cfRule>
    <cfRule type="expression" dxfId="6" priority="4">
      <formula>$U$9&lt;50%</formula>
    </cfRule>
  </conditionalFormatting>
  <conditionalFormatting sqref="V9:V10">
    <cfRule type="expression" dxfId="5" priority="1">
      <formula>$V$9&lt;50%</formula>
    </cfRule>
    <cfRule type="expression" dxfId="4" priority="2">
      <formula>$V$9&gt;50%</formula>
    </cfRule>
  </conditionalFormatting>
  <dataValidations count="4">
    <dataValidation type="list" showInputMessage="1" showErrorMessage="1" sqref="E19:E49" xr:uid="{FCCC33EE-725A-4327-9912-3FCD5634740D}">
      <formula1>$Z$18:$Z$29</formula1>
    </dataValidation>
    <dataValidation type="list" allowBlank="1" showInputMessage="1" showErrorMessage="1" sqref="J14" xr:uid="{C7309F7B-AF72-42EE-A13A-797D84E36A8B}">
      <formula1>$L$9:$L$9</formula1>
    </dataValidation>
    <dataValidation type="list" allowBlank="1" showInputMessage="1" showErrorMessage="1" sqref="I14" xr:uid="{7BAC8501-B877-4574-BC30-B99B4E924FF3}">
      <formula1>$Y$13:$Y$14</formula1>
    </dataValidation>
    <dataValidation type="list" allowBlank="1" showInputMessage="1" showErrorMessage="1" sqref="G18 L18 Q18 Q15" xr:uid="{457D880C-09F4-4E97-8B6E-60C6473FFD22}">
      <formula1>$Y$11:$Y$12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</vt:lpstr>
      <vt:lpstr>C9 PLAT ENGINE KIT</vt:lpstr>
      <vt:lpstr>C15 PLAT ENGINE KIT</vt:lpstr>
      <vt:lpstr>C18 PLAT ENGINE KIT</vt:lpstr>
      <vt:lpstr>C27 PLAT ENGINE KIT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Umair  Ansari</cp:lastModifiedBy>
  <dcterms:created xsi:type="dcterms:W3CDTF">2015-06-05T18:17:20Z</dcterms:created>
  <dcterms:modified xsi:type="dcterms:W3CDTF">2025-01-16T17:09:04Z</dcterms:modified>
</cp:coreProperties>
</file>