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SPENCE\19-01-2025-dealer\"/>
    </mc:Choice>
  </mc:AlternateContent>
  <xr:revisionPtr revIDLastSave="0" documentId="13_ncr:1_{D73AFE11-8E91-406D-AC00-08F406DC3F28}" xr6:coauthVersionLast="47" xr6:coauthVersionMax="47" xr10:uidLastSave="{00000000-0000-0000-0000-000000000000}"/>
  <bookViews>
    <workbookView xWindow="-120" yWindow="-120" windowWidth="29040" windowHeight="15840" tabRatio="897" activeTab="6" xr2:uid="{EAC116F2-D257-4308-B3E1-626B33CB1430}"/>
  </bookViews>
  <sheets>
    <sheet name="MOQ Batteries" sheetId="47" r:id="rId1"/>
    <sheet name="MOQ Filter" sheetId="48" r:id="rId2"/>
    <sheet name="MOQ Inframe Overhaul kit" sheetId="69" r:id="rId3"/>
    <sheet name="MOQ Turbos" sheetId="56" r:id="rId4"/>
    <sheet name="MOQ Injectors" sheetId="53" r:id="rId5"/>
    <sheet name="MOQ Cylinder Head" sheetId="55" r:id="rId6"/>
    <sheet name="MOQ Crankshaft" sheetId="59" r:id="rId7"/>
    <sheet name="MOQ Undercarriage" sheetId="57" r:id="rId8"/>
    <sheet name="MOQ GET" sheetId="60" r:id="rId9"/>
    <sheet name="MOQ RIPPER - D6N DOZER CURVED 5" sheetId="71" r:id="rId10"/>
    <sheet name="MOQ RIPPER - D6T DOZER" sheetId="73" r:id="rId11"/>
    <sheet name="MOQ RIPPER - D7R DOZER" sheetId="74" r:id="rId12"/>
    <sheet name="MOQ RIPPER - D8T DOZER" sheetId="72" r:id="rId13"/>
    <sheet name="MOQ 320 EXCAVATOR - 36IN DIGGIN" sheetId="75" r:id="rId14"/>
    <sheet name="MOQ 320 EXCAVATOR - 60IN CLEANI" sheetId="77" r:id="rId15"/>
    <sheet name="MOQ 326 EXCAVATOR - 66IN DIGGIN" sheetId="76" r:id="rId16"/>
    <sheet name="MOQ 336 EXCAVATOR - 42IN DIGGIN" sheetId="78" r:id="rId17"/>
    <sheet name="MOQ 336 EXCAVATOR - 72IN CLEANI" sheetId="79" r:id="rId18"/>
    <sheet name="MOQ 349 EXCAVATOR - 54IN DIGGIN" sheetId="80" r:id="rId19"/>
    <sheet name="MOQ EXCAVATOR BUCKET - DIGGING " sheetId="81" r:id="rId20"/>
    <sheet name="MOQ EXCAVATOR BUCKET - CLEANING" sheetId="82" r:id="rId21"/>
  </sheets>
  <definedNames>
    <definedName name="_xlnm._FilterDatabase" localSheetId="13" hidden="1">'MOQ 320 EXCAVATOR - 36IN DIGGIN'!$B$14:$I$27</definedName>
    <definedName name="_xlnm._FilterDatabase" localSheetId="14" hidden="1">'MOQ 320 EXCAVATOR - 60IN CLEANI'!$B$14:$I$29</definedName>
    <definedName name="_xlnm._FilterDatabase" localSheetId="15" hidden="1">'MOQ 326 EXCAVATOR - 66IN DIGGIN'!$B$14:$I$26</definedName>
    <definedName name="_xlnm._FilterDatabase" localSheetId="16" hidden="1">'MOQ 336 EXCAVATOR - 42IN DIGGIN'!$B$14:$I$26</definedName>
    <definedName name="_xlnm._FilterDatabase" localSheetId="17" hidden="1">'MOQ 336 EXCAVATOR - 72IN CLEANI'!$B$14:$I$28</definedName>
    <definedName name="_xlnm._FilterDatabase" localSheetId="18" hidden="1">'MOQ 349 EXCAVATOR - 54IN DIGGIN'!$B$14:$I$26</definedName>
    <definedName name="_xlnm._FilterDatabase" localSheetId="0" hidden="1">'MOQ Batteries'!$B$14:$I$52</definedName>
    <definedName name="_xlnm._FilterDatabase" localSheetId="6" hidden="1">'MOQ Crankshaft'!$B$14:$I$24</definedName>
    <definedName name="_xlnm._FilterDatabase" localSheetId="5" hidden="1">'MOQ Cylinder Head'!$B$14:$I$24</definedName>
    <definedName name="_xlnm._FilterDatabase" localSheetId="20" hidden="1">'MOQ EXCAVATOR BUCKET - CLEANING'!$B$14:$I$29</definedName>
    <definedName name="_xlnm._FilterDatabase" localSheetId="19" hidden="1">'MOQ EXCAVATOR BUCKET - DIGGING '!$B$14:$I$31</definedName>
    <definedName name="_xlnm._FilterDatabase" localSheetId="1" hidden="1">'MOQ Filter'!$B$14:$I$30</definedName>
    <definedName name="_xlnm._FilterDatabase" localSheetId="8" hidden="1">'MOQ GET'!$B$14:$I$34</definedName>
    <definedName name="_xlnm._FilterDatabase" localSheetId="2" hidden="1">'MOQ Inframe Overhaul kit'!$B$14:$I$24</definedName>
    <definedName name="_xlnm._FilterDatabase" localSheetId="4" hidden="1">'MOQ Injectors'!$B$14:$I$24</definedName>
    <definedName name="_xlnm._FilterDatabase" localSheetId="9" hidden="1">'MOQ RIPPER - D6N DOZER CURVED 5'!$B$14:$I$32</definedName>
    <definedName name="_xlnm._FilterDatabase" localSheetId="10" hidden="1">'MOQ RIPPER - D6T DOZER'!$B$14:$I$32</definedName>
    <definedName name="_xlnm._FilterDatabase" localSheetId="11" hidden="1">'MOQ RIPPER - D7R DOZER'!$B$14:$I$32</definedName>
    <definedName name="_xlnm._FilterDatabase" localSheetId="12" hidden="1">'MOQ RIPPER - D8T DOZER'!$B$14:$I$32</definedName>
    <definedName name="_xlnm._FilterDatabase" localSheetId="3" hidden="1">'MOQ Turbos'!$B$14:$I$24</definedName>
    <definedName name="_xlnm._FilterDatabase" localSheetId="7" hidden="1">'MOQ Undercarriage'!$B$14:$I$32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82" l="1"/>
  <c r="G19" i="82"/>
  <c r="I18" i="82"/>
  <c r="G18" i="82"/>
  <c r="I17" i="82"/>
  <c r="G17" i="82"/>
  <c r="I16" i="82"/>
  <c r="G16" i="82"/>
  <c r="I15" i="82"/>
  <c r="G15" i="82"/>
  <c r="C12" i="82"/>
  <c r="F7" i="82"/>
  <c r="I19" i="81"/>
  <c r="G19" i="81"/>
  <c r="I18" i="81"/>
  <c r="G18" i="81"/>
  <c r="I17" i="81"/>
  <c r="G17" i="81"/>
  <c r="I16" i="81"/>
  <c r="G16" i="81"/>
  <c r="I15" i="81"/>
  <c r="G15" i="81"/>
  <c r="C12" i="81"/>
  <c r="F7" i="81"/>
  <c r="I16" i="80"/>
  <c r="G16" i="80"/>
  <c r="I15" i="80"/>
  <c r="G15" i="80"/>
  <c r="C12" i="80"/>
  <c r="F7" i="80"/>
  <c r="I18" i="79"/>
  <c r="G18" i="79"/>
  <c r="I17" i="79"/>
  <c r="G17" i="79"/>
  <c r="I16" i="79"/>
  <c r="G16" i="79"/>
  <c r="I15" i="79"/>
  <c r="G15" i="79"/>
  <c r="C12" i="79"/>
  <c r="F7" i="79"/>
  <c r="I16" i="78"/>
  <c r="G16" i="78"/>
  <c r="I15" i="78"/>
  <c r="G15" i="78"/>
  <c r="C12" i="78"/>
  <c r="F7" i="78"/>
  <c r="I18" i="77"/>
  <c r="G18" i="77"/>
  <c r="I17" i="77"/>
  <c r="G17" i="77"/>
  <c r="I16" i="77"/>
  <c r="G16" i="77"/>
  <c r="I15" i="77"/>
  <c r="G15" i="77"/>
  <c r="C12" i="77"/>
  <c r="F7" i="77"/>
  <c r="I16" i="76"/>
  <c r="G16" i="76"/>
  <c r="I15" i="76"/>
  <c r="G15" i="76"/>
  <c r="C12" i="76"/>
  <c r="F7" i="76"/>
  <c r="I16" i="75"/>
  <c r="G16" i="75"/>
  <c r="E22" i="75" s="1"/>
  <c r="I15" i="75"/>
  <c r="G15" i="75"/>
  <c r="C12" i="75"/>
  <c r="F7" i="75"/>
  <c r="I23" i="74"/>
  <c r="I22" i="74"/>
  <c r="G22" i="74"/>
  <c r="I21" i="74"/>
  <c r="G21" i="74"/>
  <c r="I20" i="74"/>
  <c r="G20" i="74"/>
  <c r="I19" i="74"/>
  <c r="G19" i="74"/>
  <c r="I18" i="74"/>
  <c r="G18" i="74"/>
  <c r="I17" i="74"/>
  <c r="G17" i="74"/>
  <c r="I16" i="74"/>
  <c r="G16" i="74"/>
  <c r="I15" i="74"/>
  <c r="E28" i="74" s="1"/>
  <c r="G15" i="74"/>
  <c r="E27" i="74" s="1"/>
  <c r="C12" i="74"/>
  <c r="F7" i="74"/>
  <c r="I23" i="73"/>
  <c r="I22" i="73"/>
  <c r="G22" i="73"/>
  <c r="I21" i="73"/>
  <c r="G21" i="73"/>
  <c r="I20" i="73"/>
  <c r="G20" i="73"/>
  <c r="I19" i="73"/>
  <c r="G19" i="73"/>
  <c r="I18" i="73"/>
  <c r="G18" i="73"/>
  <c r="I17" i="73"/>
  <c r="G17" i="73"/>
  <c r="I16" i="73"/>
  <c r="G16" i="73"/>
  <c r="I15" i="73"/>
  <c r="G15" i="73"/>
  <c r="E27" i="73" s="1"/>
  <c r="C12" i="73"/>
  <c r="F7" i="73"/>
  <c r="I21" i="72"/>
  <c r="G21" i="72"/>
  <c r="I20" i="72"/>
  <c r="G20" i="72"/>
  <c r="I19" i="72"/>
  <c r="G19" i="72"/>
  <c r="I18" i="72"/>
  <c r="G18" i="72"/>
  <c r="I17" i="72"/>
  <c r="G17" i="72"/>
  <c r="I16" i="72"/>
  <c r="G16" i="72"/>
  <c r="I15" i="72"/>
  <c r="E28" i="72" s="1"/>
  <c r="G15" i="72"/>
  <c r="C12" i="72"/>
  <c r="F7" i="72"/>
  <c r="I22" i="71"/>
  <c r="G22" i="71"/>
  <c r="I21" i="71"/>
  <c r="G21" i="71"/>
  <c r="I20" i="71"/>
  <c r="G20" i="71"/>
  <c r="I19" i="71"/>
  <c r="G19" i="71"/>
  <c r="I18" i="71"/>
  <c r="G18" i="71"/>
  <c r="I17" i="71"/>
  <c r="G17" i="71"/>
  <c r="I16" i="71"/>
  <c r="G16" i="71"/>
  <c r="I15" i="71"/>
  <c r="G15" i="71"/>
  <c r="E27" i="71" s="1"/>
  <c r="C12" i="71"/>
  <c r="F7" i="71"/>
  <c r="E24" i="82" l="1"/>
  <c r="E25" i="82"/>
  <c r="E26" i="82" s="1"/>
  <c r="E26" i="81"/>
  <c r="E27" i="81"/>
  <c r="E21" i="80"/>
  <c r="E22" i="80"/>
  <c r="E23" i="79"/>
  <c r="E24" i="79"/>
  <c r="E25" i="79" s="1"/>
  <c r="E22" i="78"/>
  <c r="E21" i="78"/>
  <c r="E22" i="76"/>
  <c r="E21" i="76"/>
  <c r="E24" i="77"/>
  <c r="E25" i="77"/>
  <c r="E23" i="75"/>
  <c r="E24" i="75" s="1"/>
  <c r="I23" i="82"/>
  <c r="I26" i="82" s="1"/>
  <c r="I25" i="81"/>
  <c r="I28" i="81" s="1"/>
  <c r="E23" i="80"/>
  <c r="I20" i="80"/>
  <c r="I23" i="80" s="1"/>
  <c r="I22" i="79"/>
  <c r="I25" i="79" s="1"/>
  <c r="I20" i="78"/>
  <c r="I23" i="78" s="1"/>
  <c r="I23" i="77"/>
  <c r="I26" i="77" s="1"/>
  <c r="I20" i="76"/>
  <c r="I23" i="76" s="1"/>
  <c r="I21" i="75"/>
  <c r="I24" i="75" s="1"/>
  <c r="E27" i="72"/>
  <c r="E29" i="72" s="1"/>
  <c r="I26" i="72"/>
  <c r="I29" i="72" s="1"/>
  <c r="I30" i="72" s="1"/>
  <c r="I32" i="72" s="1"/>
  <c r="E29" i="74"/>
  <c r="E28" i="73"/>
  <c r="E29" i="73" s="1"/>
  <c r="I26" i="73"/>
  <c r="I29" i="73" s="1"/>
  <c r="I26" i="71"/>
  <c r="I29" i="71" s="1"/>
  <c r="E28" i="71"/>
  <c r="E29" i="71"/>
  <c r="I26" i="74"/>
  <c r="I29" i="74" s="1"/>
  <c r="I30" i="73"/>
  <c r="I32" i="73" s="1"/>
  <c r="I30" i="71"/>
  <c r="I32" i="71" s="1"/>
  <c r="E28" i="81" l="1"/>
  <c r="E23" i="78"/>
  <c r="E23" i="76"/>
  <c r="E26" i="77"/>
  <c r="I27" i="82"/>
  <c r="I29" i="82" s="1"/>
  <c r="I29" i="81"/>
  <c r="I31" i="81" s="1"/>
  <c r="I24" i="80"/>
  <c r="I26" i="80" s="1"/>
  <c r="I26" i="79"/>
  <c r="I28" i="79" s="1"/>
  <c r="I24" i="78"/>
  <c r="I26" i="78" s="1"/>
  <c r="I27" i="77"/>
  <c r="I29" i="77" s="1"/>
  <c r="I24" i="76"/>
  <c r="I26" i="76" s="1"/>
  <c r="I25" i="75"/>
  <c r="I27" i="75" s="1"/>
  <c r="I30" i="74"/>
  <c r="I32" i="74" s="1"/>
  <c r="I23" i="57"/>
  <c r="I22" i="57"/>
  <c r="G18" i="57"/>
  <c r="I16" i="56"/>
  <c r="G17" i="55"/>
  <c r="I15" i="53"/>
  <c r="I22" i="60"/>
  <c r="G23" i="60"/>
  <c r="C12" i="69"/>
  <c r="F7" i="69"/>
  <c r="I23" i="60" l="1"/>
  <c r="I15" i="56"/>
  <c r="G17" i="60"/>
  <c r="G25" i="57"/>
  <c r="G22" i="57"/>
  <c r="G20" i="57"/>
  <c r="G17" i="57"/>
  <c r="G16" i="57"/>
  <c r="G16" i="60"/>
  <c r="I17" i="60"/>
  <c r="G22" i="60"/>
  <c r="I16" i="60"/>
  <c r="I15" i="55"/>
  <c r="I15" i="59"/>
  <c r="I16" i="55"/>
  <c r="G17" i="59"/>
  <c r="G26" i="60"/>
  <c r="I26" i="60"/>
  <c r="G25" i="60"/>
  <c r="I25" i="60"/>
  <c r="I15" i="57"/>
  <c r="G15" i="57"/>
  <c r="G20" i="60"/>
  <c r="I20" i="60"/>
  <c r="G19" i="60"/>
  <c r="I19" i="60"/>
  <c r="G17" i="53"/>
  <c r="G16" i="53"/>
  <c r="I16" i="59"/>
  <c r="G16" i="59"/>
  <c r="G15" i="53"/>
  <c r="I21" i="57"/>
  <c r="G21" i="57"/>
  <c r="G19" i="57"/>
  <c r="I19" i="57"/>
  <c r="I16" i="57"/>
  <c r="I18" i="57"/>
  <c r="I25" i="57"/>
  <c r="I20" i="57"/>
  <c r="I17" i="57"/>
  <c r="I17" i="56"/>
  <c r="I17" i="59"/>
  <c r="G15" i="59"/>
  <c r="G16" i="55"/>
  <c r="I17" i="55"/>
  <c r="G15" i="55"/>
  <c r="I16" i="53"/>
  <c r="I17" i="53"/>
  <c r="G18" i="60"/>
  <c r="I18" i="60"/>
  <c r="G21" i="60"/>
  <c r="I21" i="60"/>
  <c r="G15" i="60"/>
  <c r="I15" i="60"/>
  <c r="G24" i="60"/>
  <c r="I24" i="60"/>
  <c r="I26" i="57" l="1"/>
  <c r="E20" i="53"/>
  <c r="E19" i="53"/>
  <c r="E19" i="56"/>
  <c r="E20" i="56"/>
  <c r="E21" i="53" l="1"/>
  <c r="E21" i="56"/>
  <c r="F7" i="57"/>
  <c r="F7" i="56"/>
  <c r="F7" i="59"/>
  <c r="F7" i="55"/>
  <c r="F7" i="53"/>
  <c r="F7" i="60"/>
  <c r="F7" i="48"/>
  <c r="F7" i="47"/>
  <c r="C12" i="57"/>
  <c r="C12" i="56"/>
  <c r="C12" i="59"/>
  <c r="C12" i="55"/>
  <c r="C12" i="53"/>
  <c r="C12" i="48"/>
  <c r="C12" i="47"/>
  <c r="I18" i="59" l="1"/>
  <c r="I21" i="59" s="1"/>
  <c r="I22" i="59" s="1"/>
  <c r="I24" i="59" s="1"/>
  <c r="E20" i="59"/>
  <c r="E19" i="59"/>
  <c r="E21" i="59" l="1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E27" i="57" l="1"/>
  <c r="I18" i="56" l="1"/>
  <c r="I21" i="56" s="1"/>
  <c r="I22" i="56" s="1"/>
  <c r="I24" i="56" s="1"/>
  <c r="E20" i="55"/>
  <c r="I18" i="55"/>
  <c r="I21" i="55" s="1"/>
  <c r="I22" i="55" s="1"/>
  <c r="I24" i="55" s="1"/>
  <c r="E19" i="55"/>
  <c r="E28" i="57"/>
  <c r="E29" i="57" s="1"/>
  <c r="I29" i="57"/>
  <c r="I30" i="57" s="1"/>
  <c r="I32" i="57" s="1"/>
  <c r="I18" i="53"/>
  <c r="I21" i="53" s="1"/>
  <c r="I22" i="53" s="1"/>
  <c r="I24" i="53" s="1"/>
  <c r="E21" i="55" l="1"/>
  <c r="G21" i="48" l="1"/>
  <c r="I21" i="48" l="1"/>
  <c r="E29" i="60"/>
  <c r="G19" i="48"/>
  <c r="G22" i="48"/>
  <c r="G15" i="48"/>
  <c r="G20" i="48" l="1"/>
  <c r="I22" i="48"/>
  <c r="I15" i="48"/>
  <c r="I19" i="48"/>
  <c r="G23" i="48" l="1"/>
  <c r="G18" i="48"/>
  <c r="I20" i="48"/>
  <c r="G16" i="48"/>
  <c r="G17" i="48"/>
  <c r="I28" i="60"/>
  <c r="I31" i="60" s="1"/>
  <c r="I32" i="60" s="1"/>
  <c r="I34" i="60" s="1"/>
  <c r="E30" i="60"/>
  <c r="E31" i="60" s="1"/>
  <c r="G15" i="69"/>
  <c r="I16" i="48" l="1"/>
  <c r="I18" i="48"/>
  <c r="I23" i="48"/>
  <c r="I15" i="69"/>
  <c r="I17" i="48"/>
  <c r="G16" i="69"/>
  <c r="G16" i="47" l="1"/>
  <c r="I16" i="47"/>
  <c r="I24" i="48"/>
  <c r="I27" i="48" s="1"/>
  <c r="I28" i="48" s="1"/>
  <c r="I30" i="48" s="1"/>
  <c r="E26" i="48"/>
  <c r="E25" i="48"/>
  <c r="I16" i="69"/>
  <c r="G17" i="69" l="1"/>
  <c r="G15" i="47"/>
  <c r="E47" i="47" s="1"/>
  <c r="I15" i="47"/>
  <c r="E27" i="48"/>
  <c r="I17" i="69" l="1"/>
  <c r="E48" i="47"/>
  <c r="I46" i="47"/>
  <c r="I49" i="47" s="1"/>
  <c r="I50" i="47" s="1"/>
  <c r="I52" i="47" s="1"/>
  <c r="E49" i="47" l="1"/>
  <c r="E19" i="69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<sst xmlns="http://schemas.openxmlformats.org/spreadsheetml/2006/main" count="895" uniqueCount="198">
  <si>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</si>
  <si>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</si>
  <si>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</si>
  <si>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</si>
  <si>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</si>
  <si>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</si>
  <si>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</si>
  <si>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</si>
  <si>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</si>
  <si>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</si>
  <si>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</si>
  <si>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</si>
  <si>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</si>
  <si>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</si>
  <si>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</si>
  <si>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</si>
  <si>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</si>
  <si>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</si>
  <si>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</si>
  <si>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</si>
  <si>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</si>
  <si>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</si>
  <si>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</si>
  <si>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</si>
  <si>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</si>
  <si>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</si>
  <si>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</si>
  <si>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</si>
  <si>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</si>
  <si>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</si>
  <si>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</si>
  <si>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</si>
  <si>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</si>
  <si>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</si>
  <si>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</si>
  <si>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</si>
  <si>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</si>
  <si>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t>SPENCE EQUIPMENT</t>
  </si>
  <si>
    <t>RYAN SPENCE</t>
  </si>
  <si>
    <t xml:space="preserve">1014 SK-16, NORTH BATTLEFORD, SK S9A 3L8 </t>
  </si>
  <si>
    <t>RSEQUIP@SASKTEL.NET</t>
  </si>
  <si>
    <r>
      <rPr>
        <sz val="8"/>
        <rFont val="Tahoma"/>
        <family val="2"/>
      </rPr>
      <t>GQP CUSTOM</t>
    </r>
  </si>
  <si>
    <r>
      <rPr>
        <sz val="8"/>
        <rFont val="Tahoma"/>
        <family val="2"/>
      </rPr>
      <t>261-1544</t>
    </r>
  </si>
  <si>
    <r>
      <rPr>
        <sz val="8"/>
        <rFont val="Tahoma"/>
        <family val="2"/>
      </rPr>
      <t>160-1799</t>
    </r>
  </si>
  <si>
    <r>
      <rPr>
        <sz val="8"/>
        <rFont val="Tahoma"/>
        <family val="2"/>
      </rPr>
      <t>C9 CRANKSHAFT AS</t>
    </r>
  </si>
  <si>
    <r>
      <rPr>
        <sz val="8"/>
        <rFont val="Tahoma"/>
        <family val="2"/>
      </rPr>
      <t>C15 CRANKSHAFT AS</t>
    </r>
  </si>
  <si>
    <r>
      <rPr>
        <sz val="8"/>
        <rFont val="Tahoma"/>
        <family val="2"/>
      </rPr>
      <t>ISX15 CRANKSHAFT AS</t>
    </r>
  </si>
  <si>
    <t>1R-1808</t>
  </si>
  <si>
    <t>1R-0749</t>
  </si>
  <si>
    <t>1R-0762</t>
  </si>
  <si>
    <t>326-1643</t>
  </si>
  <si>
    <t>326-1644</t>
  </si>
  <si>
    <t>523-4919</t>
  </si>
  <si>
    <t>130-3212</t>
  </si>
  <si>
    <t>142-1340</t>
  </si>
  <si>
    <t>142-1403</t>
  </si>
  <si>
    <t>ENGINE OIL FILTER</t>
  </si>
  <si>
    <t>FUEL FILTER</t>
  </si>
  <si>
    <t>FUEL WATER SEPARATOR FILTER</t>
  </si>
  <si>
    <t>FUAL WATER SEPARATOR FILTER</t>
  </si>
  <si>
    <t>HYDRAULIC FILTER</t>
  </si>
  <si>
    <t>TRANSMISSION FILTER</t>
  </si>
  <si>
    <t>PRIMARY AIR FILTER</t>
  </si>
  <si>
    <t>SECONDARY AIR FILTER</t>
  </si>
  <si>
    <t>C9.3 TURBOCHARGER</t>
  </si>
  <si>
    <t>C15 TURBOCHARGER</t>
  </si>
  <si>
    <t>ISX 15 TURBOCHARGER</t>
  </si>
  <si>
    <t xml:space="preserve">C9.3 OVERHAUL INFRAME KIT </t>
  </si>
  <si>
    <t>C15 OVERHAUL INFRAME KIT</t>
  </si>
  <si>
    <t>ISX 15 OVERHAUL INFRAME KIT 5693833</t>
  </si>
  <si>
    <t>476-1146</t>
  </si>
  <si>
    <t>450-0528</t>
  </si>
  <si>
    <t>456-3509</t>
  </si>
  <si>
    <t>371-8891</t>
  </si>
  <si>
    <t>C9.3 INJECTOR</t>
  </si>
  <si>
    <t>C15 INJECTOR</t>
  </si>
  <si>
    <t>ISX15 INJECTOR</t>
  </si>
  <si>
    <t>282-7958</t>
  </si>
  <si>
    <t>361-8230</t>
  </si>
  <si>
    <t>C9 CRANKSHAFT AS</t>
  </si>
  <si>
    <t>ISX15 CRANKSHAFT AS</t>
  </si>
  <si>
    <t xml:space="preserve">GQP CUSTOM </t>
  </si>
  <si>
    <t>GQP CUSTOM</t>
  </si>
  <si>
    <t xml:space="preserve">D6N LGP 33.9IN COMPLETE UNDERCARRIAGE KIT </t>
  </si>
  <si>
    <t>D6 LGP OFFSET COMPLETE UNDERCARRIAGE KIT</t>
  </si>
  <si>
    <t>D6 LGP 36IN COMPLETE UNDERCARRIAGE KIT</t>
  </si>
  <si>
    <t>D7R XR 24IN COMPLETE UNDERCARRIAGE KIT</t>
  </si>
  <si>
    <t>D8T 24IN COMPLETE UNDERCARRIAGE KIT</t>
  </si>
  <si>
    <t>D8T 26IN COMPLETE UNDERCARRIAGE KIT</t>
  </si>
  <si>
    <t>320 31.1IN COMPLETE UNDERCARRIAGE KIT</t>
  </si>
  <si>
    <t>326 31.1IN WITHOUT SHOES UNDERCARRIAGE KIT</t>
  </si>
  <si>
    <t>330 31.4IN WITHOUT SHOES UNDERCARRIAGE KIT</t>
  </si>
  <si>
    <t>336 31.4IN WITHOUT SHOES UNDERCARRIAGE KIT</t>
  </si>
  <si>
    <t>349 35.4IN WITHOUT SHOES UNDERCARRIAGE KIT</t>
  </si>
  <si>
    <t>31-1125S</t>
  </si>
  <si>
    <t>4D-1250M</t>
  </si>
  <si>
    <t xml:space="preserve">GROUP 31 BATTERY THREADED POST </t>
  </si>
  <si>
    <t>4D BATTERY 1000 CCA 1250 CC</t>
  </si>
  <si>
    <t>9W-8874</t>
  </si>
  <si>
    <t>9W-8875</t>
  </si>
  <si>
    <t>229-6958</t>
  </si>
  <si>
    <t>2J-3506</t>
  </si>
  <si>
    <t>5J-4773</t>
  </si>
  <si>
    <t>5P-8248</t>
  </si>
  <si>
    <t>8E-4193</t>
  </si>
  <si>
    <t>8E-4194</t>
  </si>
  <si>
    <t>135-9373</t>
  </si>
  <si>
    <t>2J-3507</t>
  </si>
  <si>
    <t>4F-4042</t>
  </si>
  <si>
    <t>5P-8250</t>
  </si>
  <si>
    <t>END BIT - D6T DOZER</t>
  </si>
  <si>
    <t>CUTTING EDGE - D6T DOZER</t>
  </si>
  <si>
    <t>FULL NUT - D6T DOZER</t>
  </si>
  <si>
    <t>PLOW BOLT - D6T DOZER</t>
  </si>
  <si>
    <t>HARD WASHER - D6T DOZER</t>
  </si>
  <si>
    <t>END BIT - D8T DOZER</t>
  </si>
  <si>
    <t>CUTTING EDGE - D8T DOZER</t>
  </si>
  <si>
    <t>FULL NUT - D8T DOZER</t>
  </si>
  <si>
    <t>PLOW BOLT - D8T DOZER</t>
  </si>
  <si>
    <t>WASHER - D8T DOZER</t>
  </si>
  <si>
    <t>9J-8923</t>
  </si>
  <si>
    <t>6Y-0352</t>
  </si>
  <si>
    <t>114-0358</t>
  </si>
  <si>
    <t>114-0359</t>
  </si>
  <si>
    <t>3B-5325</t>
  </si>
  <si>
    <t>8J-2190</t>
  </si>
  <si>
    <t>448-4913</t>
  </si>
  <si>
    <t xml:space="preserve">D6N GP RIPPER PART NUMBER </t>
  </si>
  <si>
    <t>RIPPER SHANK - D6N DOZER</t>
  </si>
  <si>
    <t>RIPPER TOOTH - D6N DOZER</t>
  </si>
  <si>
    <t xml:space="preserve">RIPPER PIN - D6N DOZER </t>
  </si>
  <si>
    <t>RETAINER AS - D6N DOZER</t>
  </si>
  <si>
    <t xml:space="preserve">COTTER PIN - D6N DOZER </t>
  </si>
  <si>
    <t>CYLINDER GP-RIPPER - D6N DOZER</t>
  </si>
  <si>
    <t>RIPPER AR (FRAME,MOUNTING, CARRIAGE, PINS BUSHING)</t>
  </si>
  <si>
    <t xml:space="preserve">CUSTOM </t>
  </si>
  <si>
    <t>484-8282</t>
  </si>
  <si>
    <t>6Y-0359</t>
  </si>
  <si>
    <t>486-3090</t>
  </si>
  <si>
    <t>D6T GP RIPPER PART NUMBER</t>
  </si>
  <si>
    <t xml:space="preserve">RIPPER POCKET </t>
  </si>
  <si>
    <t>RIPPER SHANK - D6T DOZER</t>
  </si>
  <si>
    <t>RIPPER TOOTH STRAIGHT - D6T DOZER</t>
  </si>
  <si>
    <t>RIPPER PIN - D6T DOZER</t>
  </si>
  <si>
    <t>Retainer AS - D6T DOZER</t>
  </si>
  <si>
    <t>COTTER PIN - D6T DOZER</t>
  </si>
  <si>
    <t>PIN - D6T DOZER</t>
  </si>
  <si>
    <t>CYLINDER GP-RIPPER - D6T DOZER</t>
  </si>
  <si>
    <t>9W-7382 -&gt; 614-7778</t>
  </si>
  <si>
    <t>4J-5240</t>
  </si>
  <si>
    <t>4J-5241</t>
  </si>
  <si>
    <t>095-0872</t>
  </si>
  <si>
    <t>164-7320</t>
  </si>
  <si>
    <t>189-4645 -&gt;579-9358</t>
  </si>
  <si>
    <t>D7R GP RIPPER PART NUMBER</t>
  </si>
  <si>
    <t>RIPPER SHANK AS</t>
  </si>
  <si>
    <t>RIPPER TOOTH</t>
  </si>
  <si>
    <t>PIN</t>
  </si>
  <si>
    <t xml:space="preserve">RETAINER </t>
  </si>
  <si>
    <t>COTTER PIN</t>
  </si>
  <si>
    <t>CYLINDER GP- RIPPER - D7R LIFT 1 SET = 2 QTY</t>
  </si>
  <si>
    <t>CYLINDER GP- RIPPER - D7R TILT 1 SET = 2 QTY</t>
  </si>
  <si>
    <t>8E-5340</t>
  </si>
  <si>
    <t xml:space="preserve">6Y-3394 </t>
  </si>
  <si>
    <t>8E-4743</t>
  </si>
  <si>
    <t>8E-1848</t>
  </si>
  <si>
    <t>9W-2451</t>
  </si>
  <si>
    <t>D8T CYLINDER RIPPPER GP</t>
  </si>
  <si>
    <t>D8T GP PART NUMBERS</t>
  </si>
  <si>
    <t>RIPPER SHANK - D8T DOZER</t>
  </si>
  <si>
    <t>GROOVED PIN - D8T DOZER</t>
  </si>
  <si>
    <t>RETAINER TIP PIN - D8T DOZER</t>
  </si>
  <si>
    <t>RIPPER PROTECTOR - D8T DOZER</t>
  </si>
  <si>
    <t>RIPPER TOOTH - D8T DOZER</t>
  </si>
  <si>
    <t>CYLINDER GP-RIPPER - D8T DOZER (4 CYLINDER GP)</t>
  </si>
  <si>
    <t>505-4096</t>
  </si>
  <si>
    <t>523-9811</t>
  </si>
  <si>
    <t>ADVANSYS 90 TIP                     1 SET = QTY 5</t>
  </si>
  <si>
    <t>RETAINER PLUG-TIP</t>
  </si>
  <si>
    <t>441-6621</t>
  </si>
  <si>
    <t>4J-9208</t>
  </si>
  <si>
    <t>CUTTING EDGE 757MM          1 SET = QTY 2</t>
  </si>
  <si>
    <t>WASHER</t>
  </si>
  <si>
    <t>BOLT</t>
  </si>
  <si>
    <t>NUT</t>
  </si>
  <si>
    <t>505-4116</t>
  </si>
  <si>
    <t>TIP AS ADVANSYS 110            1 SET = QTY 4</t>
  </si>
  <si>
    <t>436-5491</t>
  </si>
  <si>
    <t>8J-2928</t>
  </si>
  <si>
    <t>CUTTING EDGE 912MM      1 SET- QTY 2</t>
  </si>
  <si>
    <t>TIP GP-PENETRATION PLUS (110)    1 SET = QTY 5</t>
  </si>
  <si>
    <t>60" CLEANING BUCKET</t>
  </si>
  <si>
    <t>66" CLEANING BUCKET</t>
  </si>
  <si>
    <t>72" CLEANING BUCKET</t>
  </si>
  <si>
    <t>36" DB BUCKET</t>
  </si>
  <si>
    <t>42" DB BUCKET</t>
  </si>
  <si>
    <t>54" DB BUCKET</t>
  </si>
  <si>
    <t>85" CLEANING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</si>
</sst>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  <numFmt numFmtId="172" formatCode="\$\ 0.00"/>
    <numFmt numFmtId="173" formatCode="\$\ 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4" fillId="3" borderId="0" xfId="0" applyFont="1" applyFill="1" applyAlignment="1">
      <alignment horizontal="center" wrapText="1"/>
    </xf>
    <xf numFmtId="170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/>
    <xf numFmtId="0" fontId="9" fillId="3" borderId="15" xfId="0" applyFont="1" applyFill="1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69" fontId="7" fillId="0" borderId="2" xfId="0" applyNumberFormat="1" applyFont="1" applyBorder="1" applyAlignment="1">
      <alignment horizontal="left"/>
    </xf>
    <xf numFmtId="171" fontId="7" fillId="0" borderId="2" xfId="2" applyNumberFormat="1" applyFont="1" applyBorder="1" applyAlignment="1">
      <alignment horizontal="center"/>
    </xf>
    <xf numFmtId="166" fontId="7" fillId="0" borderId="2" xfId="1" applyFont="1" applyBorder="1" applyAlignment="1">
      <alignment horizontal="center"/>
    </xf>
    <xf numFmtId="166" fontId="7" fillId="2" borderId="2" xfId="1" applyFont="1" applyFill="1" applyBorder="1" applyProtection="1"/>
    <xf numFmtId="166" fontId="7" fillId="0" borderId="2" xfId="1" applyFont="1" applyBorder="1" applyProtection="1"/>
    <xf numFmtId="0" fontId="12" fillId="2" borderId="11" xfId="0" applyFont="1" applyFill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/>
    <xf numFmtId="0" fontId="12" fillId="2" borderId="1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righ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6" fontId="12" fillId="2" borderId="1" xfId="1" applyFont="1" applyFill="1" applyBorder="1" applyProtection="1">
      <protection locked="0"/>
    </xf>
    <xf numFmtId="0" fontId="6" fillId="0" borderId="1" xfId="0" applyFont="1" applyBorder="1"/>
    <xf numFmtId="168" fontId="14" fillId="2" borderId="8" xfId="0" applyNumberFormat="1" applyFont="1" applyFill="1" applyBorder="1" applyAlignment="1">
      <alignment horizontal="left" vertical="center" wrapText="1"/>
    </xf>
    <xf numFmtId="166" fontId="12" fillId="0" borderId="1" xfId="0" applyNumberFormat="1" applyFont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/>
    </xf>
    <xf numFmtId="0" fontId="15" fillId="0" borderId="1" xfId="0" applyFont="1" applyBorder="1"/>
    <xf numFmtId="166" fontId="15" fillId="0" borderId="1" xfId="0" applyNumberFormat="1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2" borderId="3" xfId="0" applyFont="1" applyFill="1" applyBorder="1"/>
    <xf numFmtId="0" fontId="6" fillId="2" borderId="3" xfId="0" applyFont="1" applyFill="1" applyBorder="1"/>
    <xf numFmtId="0" fontId="8" fillId="2" borderId="3" xfId="0" applyFont="1" applyFill="1" applyBorder="1"/>
    <xf numFmtId="171" fontId="7" fillId="0" borderId="2" xfId="2" applyNumberFormat="1" applyFont="1" applyBorder="1" applyAlignment="1">
      <alignment horizontal="left"/>
    </xf>
    <xf numFmtId="169" fontId="7" fillId="0" borderId="2" xfId="0" applyNumberFormat="1" applyFont="1" applyBorder="1" applyAlignment="1">
      <alignment horizontal="left" wrapText="1"/>
    </xf>
    <xf numFmtId="0" fontId="17" fillId="0" borderId="21" xfId="0" applyFont="1" applyBorder="1" applyAlignment="1">
      <alignment horizontal="left" vertical="top" wrapText="1"/>
    </xf>
    <xf numFmtId="1" fontId="18" fillId="0" borderId="21" xfId="0" applyNumberFormat="1" applyFont="1" applyBorder="1" applyAlignment="1">
      <alignment horizontal="left" vertical="top" indent="2" shrinkToFit="1"/>
    </xf>
    <xf numFmtId="1" fontId="18" fillId="0" borderId="21" xfId="0" applyNumberFormat="1" applyFont="1" applyBorder="1" applyAlignment="1">
      <alignment horizontal="center" vertical="top" shrinkToFit="1"/>
    </xf>
    <xf numFmtId="173" fontId="18" fillId="0" borderId="21" xfId="0" applyNumberFormat="1" applyFont="1" applyBorder="1" applyAlignment="1">
      <alignment horizontal="left" vertical="top" shrinkToFit="1"/>
    </xf>
    <xf numFmtId="173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shrinkToFit="1"/>
    </xf>
    <xf numFmtId="0" fontId="17" fillId="0" borderId="21" xfId="0" applyFont="1" applyBorder="1" applyAlignment="1">
      <alignment horizontal="left" vertical="top" wrapText="1" indent="2"/>
    </xf>
    <xf numFmtId="1" fontId="18" fillId="0" borderId="0" xfId="0" applyNumberFormat="1" applyFont="1" applyAlignment="1">
      <alignment horizontal="center" vertical="top" shrinkToFit="1"/>
    </xf>
    <xf numFmtId="0" fontId="17" fillId="0" borderId="0" xfId="0" applyFont="1" applyAlignment="1">
      <alignment horizontal="left" vertical="top" wrapText="1"/>
    </xf>
    <xf numFmtId="169" fontId="21" fillId="5" borderId="22" xfId="0" applyNumberFormat="1" applyFont="1" applyFill="1" applyBorder="1" applyAlignment="1">
      <alignment horizontal="left"/>
    </xf>
    <xf numFmtId="169" fontId="20" fillId="0" borderId="22" xfId="0" applyNumberFormat="1" applyFont="1" applyBorder="1" applyAlignment="1">
      <alignment horizontal="left"/>
    </xf>
    <xf numFmtId="0" fontId="17" fillId="0" borderId="0" xfId="0" applyFont="1" applyAlignment="1">
      <alignment horizontal="left" vertical="top" wrapText="1" indent="3"/>
    </xf>
    <xf numFmtId="169" fontId="20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" xfId="0" applyNumberFormat="1" applyFont="1" applyBorder="1" applyAlignment="1">
      <alignment horizontal="center"/>
    </xf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72" fontId="18" fillId="0" borderId="0" xfId="0" applyNumberFormat="1" applyFont="1" applyAlignment="1">
      <alignment horizontal="right" vertical="top" shrinkToFit="1"/>
    </xf>
    <xf numFmtId="166" fontId="7" fillId="0" borderId="8" xfId="1" applyFont="1" applyBorder="1" applyAlignment="1">
      <alignment horizontal="center"/>
    </xf>
    <xf numFmtId="172" fontId="18" fillId="4" borderId="0" xfId="0" applyNumberFormat="1" applyFont="1" applyFill="1" applyAlignment="1">
      <alignment horizontal="left" vertical="top" shrinkToFit="1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8" fontId="14" fillId="2" borderId="0" xfId="0" applyNumberFormat="1" applyFont="1" applyFill="1" applyAlignment="1">
      <alignment horizontal="left" vertical="center" wrapText="1"/>
    </xf>
    <xf numFmtId="168" fontId="14" fillId="2" borderId="8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169" fontId="5" fillId="0" borderId="3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left"/>
    </xf>
    <xf numFmtId="169" fontId="16" fillId="0" borderId="3" xfId="3" applyNumberForma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168" fontId="12" fillId="2" borderId="0" xfId="0" applyNumberFormat="1" applyFont="1" applyFill="1" applyAlignment="1">
      <alignment horizontal="lef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9" fontId="8" fillId="0" borderId="1" xfId="0" applyNumberFormat="1" applyFont="1" applyBorder="1"/>
    <xf numFmtId="0" fontId="8" fillId="0" borderId="1" xfId="0" applyFont="1" applyBorder="1" applyProtection="1">
      <protection locked="0"/>
    </xf>
    <xf numFmtId="169" fontId="5" fillId="0" borderId="1" xfId="0" applyNumberFormat="1" applyFont="1" applyBorder="1"/>
    <xf numFmtId="0" fontId="5" fillId="0" borderId="1" xfId="0" applyFont="1" applyBorder="1"/>
    <xf numFmtId="169" fontId="21" fillId="0" borderId="22" xfId="0" applyNumberFormat="1" applyFont="1" applyBorder="1" applyAlignment="1">
      <alignment horizontal="left"/>
    </xf>
    <xf numFmtId="169" fontId="22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2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0" fontId="0" fillId="0" borderId="0" xfId="0"/>
    <xf numFmtId="166" fontId="15" fillId="0" borderId="1" xfId="0" applyNumberFormat="1" applyFont="1" applyBorder="1"/>
    <xf numFmtId="0" fontId="15" fillId="0" borderId="1" xfId="0" applyFont="1" applyBorder="1"/>
    <xf numFmtId="166" fontId="12" fillId="0" borderId="1" xfId="0" applyNumberFormat="1" applyFont="1" applyBorder="1"/>
    <xf numFmtId="164" fontId="12" fillId="0" borderId="1" xfId="0" applyNumberFormat="1" applyFont="1" applyBorder="1"/>
    <xf numFmtId="169" fontId="7" fillId="0" borderId="2" xfId="0" applyNumberFormat="1" applyFont="1" applyBorder="1" applyAlignment="1">
      <alignment horizontal="left"/>
    </xf>
    <xf numFmtId="0" fontId="9" fillId="3" borderId="14" xfId="0" applyFont="1" applyFill="1" applyBorder="1"/>
    <xf numFmtId="0" fontId="9" fillId="3" borderId="15" xfId="0" applyFont="1" applyFill="1" applyBorder="1"/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0" borderId="6" xfId="0" applyBorder="1"/>
    <xf numFmtId="0" fontId="0" fillId="3" borderId="13" xfId="0" applyFill="1" applyBorder="1"/>
    <xf numFmtId="0" fontId="0" fillId="3" borderId="0" xfId="0" applyFill="1"/>
    <xf numFmtId="0" fontId="4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right" vertical="center" wrapText="1"/>
    </xf>
    <xf numFmtId="0" fontId="12" fillId="2" borderId="12" xfId="0" applyFont="1" applyFill="1" applyBorder="1"/>
    <xf numFmtId="168" fontId="14" fillId="2" borderId="8" xfId="0" applyNumberFormat="1" applyFont="1" applyFill="1" applyBorder="1" applyAlignment="1">
      <alignment horizontal="left" vertical="center" wrapText="1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0" fontId="12" fillId="2" borderId="11" xfId="0" applyFont="1" applyFill="1" applyBorder="1" applyAlignment="1">
      <alignment horizontal="center"/>
    </xf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</cellXfs>
  <cellStyles count="5">
    <cellStyle name="Comma" xfId="2" builtinId="3"/>
    <cellStyle name="Currency" xfId="1" builtinId="4"/>
    <cellStyle name="Currency 2" xfId="4" xr:uid="{E8EE4154-C026-4856-8F66-95BFAB2FFC85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2106-7A97-4061-A11E-5D1E0D894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D9517-F48B-44B7-B4F4-BB4FCC87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9DD55-97D8-4D59-B2FF-C3D9DE8B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E8DCFA-6B4D-48DE-B3D7-276F167A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92CC5-63FC-449F-9210-1527D10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7E3C2-DBD0-4312-9E08-AA78D938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A1944-6DC3-4E8F-B356-CE152F059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FAC37-DDDF-4F10-935F-EF5C2AE4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53DB6-48A4-4CDC-8197-1727815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3D88E-5D6C-48A7-AB32-22EDBF3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54F480-7391-4A76-990F-418F5C4BD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2FA174-8960-4FED-BABF-AA2B822C4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72420-398C-44E5-9A79-32354B237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D5AD0-75CC-4F5F-8838-82A40E08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D129E-8E64-4976-A8DB-F8B160F3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7B1D66-FAD4-448D-BC07-2D55DF864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44EF3F-74A0-40C5-91FE-E5CF13FB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CAC437-6F7C-456D-96B9-44F1EB18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8E6B9-FF62-47C2-81F0-8F1BDBCF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D264E-B072-42D1-B032-C51987E8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23</xdr:row>
      <xdr:rowOff>178138</xdr:rowOff>
    </xdr:from>
    <xdr:to>
      <xdr:col>2</xdr:col>
      <xdr:colOff>970860</xdr:colOff>
      <xdr:row>29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60E00-1D37-4620-848C-C4C5D871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AAB7E2-E84E-4427-AD38-2B76AC1EB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43E6F-0B4D-4A53-8FEF-FDED3CB2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2EF14-3A0C-4398-877E-360354F2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RSEQUIP@SASKTEL.NE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RSEQUIP@SASKTEL.NE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RSEQUIP@SASKTEL.NE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RSEQUIP@SASKTEL.NE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RSEQUIP@SASKTEL.NE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RSEQUIP@SASKTEL.NE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RSEQUIP@SASKTEL.NE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RSEQUIP@SASKTEL.NE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RSEQUIP@SASKTEL.NE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RSEQUIP@SASKTEL.NE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2"/>
  <sheetViews>
    <sheetView workbookViewId="0">
      <selection activeCell="H15" sqref="H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30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94</v>
      </c>
      <c r="C15" s="22"/>
      <c r="D15" s="69" t="s">
        <v>96</v>
      </c>
      <c r="E15" s="53">
        <v>60</v>
      </c>
      <c r="F15" s="65">
        <v>134.44999999999999</v>
      </c>
      <c r="G15" s="24">
        <f t="shared" ref="G15" si="0">E15*F15</f>
        <v>8066.9999999999991</v>
      </c>
      <c r="H15" s="66">
        <v>47.06</v>
      </c>
      <c r="I15" s="26">
        <f t="shared" ref="I15:I45" si="1">ROUND(E15*H15,2)</f>
        <v>2823.6</v>
      </c>
    </row>
    <row r="16" spans="2:9" x14ac:dyDescent="0.25">
      <c r="B16" s="68" t="s">
        <v>95</v>
      </c>
      <c r="C16" s="22"/>
      <c r="D16" s="69" t="s">
        <v>97</v>
      </c>
      <c r="E16" s="53">
        <v>16</v>
      </c>
      <c r="F16" s="65">
        <v>315.79000000000002</v>
      </c>
      <c r="G16" s="24">
        <f t="shared" ref="G16" si="2">E16*F16</f>
        <v>5052.6400000000003</v>
      </c>
      <c r="H16" s="66">
        <v>110.53</v>
      </c>
      <c r="I16" s="26">
        <f t="shared" si="1"/>
        <v>1768.48</v>
      </c>
    </row>
    <row r="17" spans="2:9" hidden="1" x14ac:dyDescent="0.25">
      <c r="B17" s="22"/>
      <c r="C17" s="22"/>
      <c r="D17" s="22"/>
      <c r="E17" s="50"/>
      <c r="F17" s="24"/>
      <c r="G17" s="24"/>
      <c r="H17" s="25"/>
      <c r="I17" s="26">
        <f t="shared" si="1"/>
        <v>0</v>
      </c>
    </row>
    <row r="18" spans="2:9" hidden="1" x14ac:dyDescent="0.25">
      <c r="B18" s="22"/>
      <c r="C18" s="51"/>
      <c r="D18" s="22"/>
      <c r="E18" s="50"/>
      <c r="F18" s="24"/>
      <c r="G18" s="24"/>
      <c r="H18" s="25"/>
      <c r="I18" s="26">
        <f t="shared" si="1"/>
        <v>0</v>
      </c>
    </row>
    <row r="19" spans="2:9" hidden="1" x14ac:dyDescent="0.25">
      <c r="B19" s="22"/>
      <c r="C19" s="51"/>
      <c r="D19" s="22"/>
      <c r="E19" s="50"/>
      <c r="F19" s="24"/>
      <c r="G19" s="24"/>
      <c r="H19" s="25"/>
      <c r="I19" s="26">
        <f t="shared" si="1"/>
        <v>0</v>
      </c>
    </row>
    <row r="20" spans="2:9" hidden="1" x14ac:dyDescent="0.25">
      <c r="B20" s="22"/>
      <c r="C20" s="22"/>
      <c r="D20" s="22"/>
      <c r="E20" s="23"/>
      <c r="F20" s="24"/>
      <c r="G20" s="24"/>
      <c r="H20" s="25"/>
      <c r="I20" s="26">
        <f t="shared" si="1"/>
        <v>0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1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1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x14ac:dyDescent="0.25">
      <c r="B46" s="92"/>
      <c r="C46" s="93"/>
      <c r="D46" s="93"/>
      <c r="E46" s="93"/>
      <c r="F46" s="94"/>
      <c r="G46" s="27"/>
      <c r="H46" s="28" t="s">
        <v>17</v>
      </c>
      <c r="I46" s="29">
        <f>SUM(I15:I45)</f>
        <v>4592.08</v>
      </c>
    </row>
    <row r="47" spans="2:9" x14ac:dyDescent="0.25">
      <c r="B47" s="30"/>
      <c r="C47" s="31"/>
      <c r="D47" s="32" t="s">
        <v>18</v>
      </c>
      <c r="E47" s="95">
        <f>SUM(G15:G45)</f>
        <v>13119.64</v>
      </c>
      <c r="F47" s="96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95">
        <f>SUM(I15:I45)</f>
        <v>4592.08</v>
      </c>
      <c r="F48" s="96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79">
        <f>E47-E48</f>
        <v>8527.56</v>
      </c>
      <c r="F49" s="80"/>
      <c r="G49" s="36"/>
      <c r="H49" s="28" t="s">
        <v>23</v>
      </c>
      <c r="I49" s="37">
        <f>SUM(I46:I48)</f>
        <v>4592.08</v>
      </c>
    </row>
    <row r="50" spans="2:9" x14ac:dyDescent="0.25">
      <c r="B50" s="30"/>
      <c r="C50" s="31"/>
      <c r="D50" s="32"/>
      <c r="E50" s="81"/>
      <c r="F50" s="82"/>
      <c r="G50" s="38"/>
      <c r="H50" s="28" t="s">
        <v>24</v>
      </c>
      <c r="I50" s="37">
        <f>I49*0.05</f>
        <v>229.60400000000001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73" t="s">
        <v>26</v>
      </c>
      <c r="C52" s="74"/>
      <c r="D52" s="74"/>
      <c r="E52" s="74"/>
      <c r="F52" s="75"/>
      <c r="G52" s="41"/>
      <c r="H52" s="42" t="s">
        <v>27</v>
      </c>
      <c r="I52" s="43">
        <f>SUM(I49:I51)</f>
        <v>4821.6840000000002</v>
      </c>
    </row>
  </sheetData>
  <autoFilter ref="B14:I52" xr:uid="{79A81AB4-DFBE-4D76-97FE-0C7F33856F71}">
    <filterColumn colId="6">
      <customFilters>
        <customFilter operator="notEqual" val=" "/>
      </customFilters>
    </filterColumn>
  </autoFilter>
  <mergeCells count="25">
    <mergeCell ref="H1:I5"/>
    <mergeCell ref="F13:I13"/>
    <mergeCell ref="B46:F46"/>
    <mergeCell ref="E47:F47"/>
    <mergeCell ref="E48:F48"/>
    <mergeCell ref="E11:F11"/>
    <mergeCell ref="H11:I11"/>
    <mergeCell ref="H12:I12"/>
    <mergeCell ref="H10:I10"/>
    <mergeCell ref="H9:I9"/>
    <mergeCell ref="H8:I8"/>
    <mergeCell ref="B52:F52"/>
    <mergeCell ref="E1:F5"/>
    <mergeCell ref="E49:F49"/>
    <mergeCell ref="E50:F50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3565-CF0F-4D06-AD45-C35BA2E0B2E3}">
  <dimension ref="B1:I32"/>
  <sheetViews>
    <sheetView workbookViewId="0">
      <selection activeCell="I15" sqref="I15:I2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1" t="s">
        <v>120</v>
      </c>
      <c r="C15" s="22"/>
      <c r="D15" s="103" t="s">
        <v>128</v>
      </c>
      <c r="E15" s="105">
        <v>15</v>
      </c>
      <c r="F15" s="106">
        <v>1573.16</v>
      </c>
      <c r="G15" s="24">
        <f>ROUND(E15*F15,2)</f>
        <v>23597.4</v>
      </c>
      <c r="H15" s="107">
        <v>550.61</v>
      </c>
      <c r="I15" s="26">
        <f t="shared" ref="I15:I25" si="0">ROUND(E15*H15,2)</f>
        <v>8259.15</v>
      </c>
    </row>
    <row r="16" spans="2:9" x14ac:dyDescent="0.25">
      <c r="B16" s="101" t="s">
        <v>121</v>
      </c>
      <c r="C16" s="22"/>
      <c r="D16" s="103" t="s">
        <v>129</v>
      </c>
      <c r="E16" s="105">
        <v>30</v>
      </c>
      <c r="F16" s="106">
        <v>171.73</v>
      </c>
      <c r="G16" s="24">
        <f t="shared" ref="G16:G25" si="1">ROUND(E16*F16,2)</f>
        <v>5151.8999999999996</v>
      </c>
      <c r="H16" s="107">
        <v>44.65</v>
      </c>
      <c r="I16" s="26">
        <f t="shared" si="0"/>
        <v>1339.5</v>
      </c>
    </row>
    <row r="17" spans="2:9" x14ac:dyDescent="0.25">
      <c r="B17" s="101" t="s">
        <v>122</v>
      </c>
      <c r="C17" s="22"/>
      <c r="D17" s="103" t="s">
        <v>130</v>
      </c>
      <c r="E17" s="105">
        <v>15</v>
      </c>
      <c r="F17" s="106">
        <v>9.76</v>
      </c>
      <c r="G17" s="24">
        <f t="shared" si="1"/>
        <v>146.4</v>
      </c>
      <c r="H17" s="107">
        <v>3.42</v>
      </c>
      <c r="I17" s="26">
        <f t="shared" si="0"/>
        <v>51.3</v>
      </c>
    </row>
    <row r="18" spans="2:9" x14ac:dyDescent="0.25">
      <c r="B18" s="101" t="s">
        <v>123</v>
      </c>
      <c r="C18" s="22"/>
      <c r="D18" s="103" t="s">
        <v>131</v>
      </c>
      <c r="E18" s="105">
        <v>15</v>
      </c>
      <c r="F18" s="106">
        <v>16.87</v>
      </c>
      <c r="G18" s="24">
        <f t="shared" si="1"/>
        <v>253.05</v>
      </c>
      <c r="H18" s="107">
        <v>5.9</v>
      </c>
      <c r="I18" s="26">
        <f t="shared" si="0"/>
        <v>88.5</v>
      </c>
    </row>
    <row r="19" spans="2:9" x14ac:dyDescent="0.25">
      <c r="B19" s="102" t="s">
        <v>124</v>
      </c>
      <c r="C19" s="22"/>
      <c r="D19" s="104" t="s">
        <v>132</v>
      </c>
      <c r="E19" s="105">
        <v>30</v>
      </c>
      <c r="F19" s="106">
        <v>5.2</v>
      </c>
      <c r="G19" s="24">
        <f t="shared" si="1"/>
        <v>156</v>
      </c>
      <c r="H19" s="107">
        <v>1.82</v>
      </c>
      <c r="I19" s="26">
        <f t="shared" si="0"/>
        <v>54.6</v>
      </c>
    </row>
    <row r="20" spans="2:9" x14ac:dyDescent="0.25">
      <c r="B20" s="101" t="s">
        <v>125</v>
      </c>
      <c r="C20" s="22"/>
      <c r="D20" s="103" t="s">
        <v>130</v>
      </c>
      <c r="E20" s="105">
        <v>15</v>
      </c>
      <c r="F20" s="106">
        <v>124.25</v>
      </c>
      <c r="G20" s="24">
        <f t="shared" si="1"/>
        <v>1863.75</v>
      </c>
      <c r="H20" s="107">
        <v>43.49</v>
      </c>
      <c r="I20" s="26">
        <f t="shared" si="0"/>
        <v>652.35</v>
      </c>
    </row>
    <row r="21" spans="2:9" x14ac:dyDescent="0.25">
      <c r="B21" s="101" t="s">
        <v>126</v>
      </c>
      <c r="C21" s="22"/>
      <c r="D21" s="103" t="s">
        <v>133</v>
      </c>
      <c r="E21" s="105">
        <v>5</v>
      </c>
      <c r="F21" s="106">
        <v>10160.58</v>
      </c>
      <c r="G21" s="24">
        <f t="shared" si="1"/>
        <v>50802.9</v>
      </c>
      <c r="H21" s="107">
        <v>3048.17</v>
      </c>
      <c r="I21" s="26">
        <f t="shared" si="0"/>
        <v>15240.85</v>
      </c>
    </row>
    <row r="22" spans="2:9" x14ac:dyDescent="0.25">
      <c r="B22" s="102" t="s">
        <v>127</v>
      </c>
      <c r="C22" s="22"/>
      <c r="D22" s="104" t="s">
        <v>134</v>
      </c>
      <c r="E22" s="105">
        <v>5</v>
      </c>
      <c r="F22" s="106">
        <v>18980.12</v>
      </c>
      <c r="G22" s="24">
        <f t="shared" si="1"/>
        <v>94900.6</v>
      </c>
      <c r="H22" s="107">
        <v>5694.04</v>
      </c>
      <c r="I22" s="26">
        <f t="shared" si="0"/>
        <v>28470.2</v>
      </c>
    </row>
    <row r="23" spans="2:9" x14ac:dyDescent="0.25">
      <c r="B23" s="68"/>
      <c r="C23" s="22"/>
      <c r="D23" s="69"/>
      <c r="E23" s="67"/>
      <c r="F23" s="65"/>
      <c r="G23" s="24"/>
      <c r="H23" s="66"/>
      <c r="I23" s="26"/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92"/>
      <c r="C26" s="93"/>
      <c r="D26" s="93"/>
      <c r="E26" s="93"/>
      <c r="F26" s="94"/>
      <c r="G26" s="27"/>
      <c r="H26" s="28" t="s">
        <v>17</v>
      </c>
      <c r="I26" s="29">
        <f>SUM(I15:I25)</f>
        <v>54156.45</v>
      </c>
    </row>
    <row r="27" spans="2:9" x14ac:dyDescent="0.25">
      <c r="B27" s="30"/>
      <c r="C27" s="31"/>
      <c r="D27" s="32" t="s">
        <v>18</v>
      </c>
      <c r="E27" s="95">
        <f>SUM(G15:G25)</f>
        <v>176872</v>
      </c>
      <c r="F27" s="96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95">
        <f>SUM(I15:I25)</f>
        <v>54156.45</v>
      </c>
      <c r="F28" s="96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79">
        <f>E27-E28</f>
        <v>122715.55</v>
      </c>
      <c r="F29" s="80"/>
      <c r="G29" s="36"/>
      <c r="H29" s="28" t="s">
        <v>23</v>
      </c>
      <c r="I29" s="37">
        <f>SUM(I26:I28)</f>
        <v>54156.45</v>
      </c>
    </row>
    <row r="30" spans="2:9" x14ac:dyDescent="0.25">
      <c r="B30" s="30"/>
      <c r="C30" s="31"/>
      <c r="D30" s="32"/>
      <c r="E30" s="81"/>
      <c r="F30" s="82"/>
      <c r="G30" s="38"/>
      <c r="H30" s="28" t="s">
        <v>24</v>
      </c>
      <c r="I30" s="37">
        <f>I29*0.05</f>
        <v>2707.8225000000002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3" t="s">
        <v>26</v>
      </c>
      <c r="C32" s="74"/>
      <c r="D32" s="74"/>
      <c r="E32" s="74"/>
      <c r="F32" s="75"/>
      <c r="G32" s="41"/>
      <c r="H32" s="42" t="s">
        <v>27</v>
      </c>
      <c r="I32" s="43">
        <f>SUM(I29:I31)</f>
        <v>56864.272499999999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CDC79CA6-710C-47DF-99DA-3FABDEEB3E47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849-D690-4491-9430-D891D2472F74}">
  <dimension ref="B1:I32"/>
  <sheetViews>
    <sheetView topLeftCell="A6"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8" t="s">
        <v>135</v>
      </c>
      <c r="C15" s="22"/>
      <c r="D15" s="109" t="s">
        <v>140</v>
      </c>
      <c r="E15" s="110">
        <v>18</v>
      </c>
      <c r="F15" s="111">
        <v>1165.71</v>
      </c>
      <c r="G15" s="24">
        <f>ROUND(E15*F15,2)</f>
        <v>20982.78</v>
      </c>
      <c r="H15" s="112">
        <v>408</v>
      </c>
      <c r="I15" s="26">
        <f t="shared" ref="I15:I25" si="0">ROUND(E15*H15,2)</f>
        <v>7344</v>
      </c>
    </row>
    <row r="16" spans="2:9" x14ac:dyDescent="0.25">
      <c r="B16" s="108" t="s">
        <v>136</v>
      </c>
      <c r="C16" s="22"/>
      <c r="D16" s="109" t="s">
        <v>141</v>
      </c>
      <c r="E16" s="110">
        <v>6</v>
      </c>
      <c r="F16" s="111">
        <v>1818.47</v>
      </c>
      <c r="G16" s="24">
        <f t="shared" ref="G16:G25" si="1">ROUND(E16*F16,2)</f>
        <v>10910.82</v>
      </c>
      <c r="H16" s="112">
        <v>636.46</v>
      </c>
      <c r="I16" s="26">
        <f t="shared" si="0"/>
        <v>3818.76</v>
      </c>
    </row>
    <row r="17" spans="2:9" x14ac:dyDescent="0.25">
      <c r="B17" s="108" t="s">
        <v>137</v>
      </c>
      <c r="C17" s="22"/>
      <c r="D17" s="109" t="s">
        <v>142</v>
      </c>
      <c r="E17" s="110">
        <v>72</v>
      </c>
      <c r="F17" s="111">
        <v>168.77</v>
      </c>
      <c r="G17" s="24">
        <f t="shared" si="1"/>
        <v>12151.44</v>
      </c>
      <c r="H17" s="112">
        <v>59.07</v>
      </c>
      <c r="I17" s="26">
        <f t="shared" si="0"/>
        <v>4253.04</v>
      </c>
    </row>
    <row r="18" spans="2:9" x14ac:dyDescent="0.25">
      <c r="B18" s="108" t="s">
        <v>122</v>
      </c>
      <c r="C18" s="22"/>
      <c r="D18" s="109" t="s">
        <v>143</v>
      </c>
      <c r="E18" s="110">
        <v>30</v>
      </c>
      <c r="F18" s="111">
        <v>9.76</v>
      </c>
      <c r="G18" s="24">
        <f t="shared" si="1"/>
        <v>292.8</v>
      </c>
      <c r="H18" s="112">
        <v>3.42</v>
      </c>
      <c r="I18" s="26">
        <f t="shared" si="0"/>
        <v>102.6</v>
      </c>
    </row>
    <row r="19" spans="2:9" x14ac:dyDescent="0.25">
      <c r="B19" s="108" t="s">
        <v>123</v>
      </c>
      <c r="C19" s="22"/>
      <c r="D19" s="109" t="s">
        <v>144</v>
      </c>
      <c r="E19" s="110">
        <v>30</v>
      </c>
      <c r="F19" s="111">
        <v>16.87</v>
      </c>
      <c r="G19" s="24">
        <f t="shared" si="1"/>
        <v>506.1</v>
      </c>
      <c r="H19" s="112">
        <v>5.9</v>
      </c>
      <c r="I19" s="26">
        <f t="shared" si="0"/>
        <v>177</v>
      </c>
    </row>
    <row r="20" spans="2:9" x14ac:dyDescent="0.25">
      <c r="B20" s="108" t="s">
        <v>124</v>
      </c>
      <c r="C20" s="22"/>
      <c r="D20" s="109" t="s">
        <v>145</v>
      </c>
      <c r="E20" s="110">
        <v>48</v>
      </c>
      <c r="F20" s="111">
        <v>5.2</v>
      </c>
      <c r="G20" s="24">
        <f t="shared" si="1"/>
        <v>249.6</v>
      </c>
      <c r="H20" s="112">
        <v>1.82</v>
      </c>
      <c r="I20" s="26">
        <f t="shared" si="0"/>
        <v>87.36</v>
      </c>
    </row>
    <row r="21" spans="2:9" x14ac:dyDescent="0.25">
      <c r="B21" s="108" t="s">
        <v>125</v>
      </c>
      <c r="C21" s="22"/>
      <c r="D21" s="109" t="s">
        <v>146</v>
      </c>
      <c r="E21" s="110">
        <v>30</v>
      </c>
      <c r="F21" s="111">
        <v>124.25</v>
      </c>
      <c r="G21" s="24">
        <f t="shared" si="1"/>
        <v>3727.5</v>
      </c>
      <c r="H21" s="112">
        <v>43.49</v>
      </c>
      <c r="I21" s="26">
        <f t="shared" si="0"/>
        <v>1304.7</v>
      </c>
    </row>
    <row r="22" spans="2:9" x14ac:dyDescent="0.25">
      <c r="B22" s="108" t="s">
        <v>138</v>
      </c>
      <c r="C22" s="22"/>
      <c r="D22" s="109" t="s">
        <v>147</v>
      </c>
      <c r="E22" s="110">
        <v>15</v>
      </c>
      <c r="F22" s="111">
        <v>9011.0499999999993</v>
      </c>
      <c r="G22" s="24">
        <f t="shared" si="1"/>
        <v>135165.75</v>
      </c>
      <c r="H22" s="112">
        <v>3153.87</v>
      </c>
      <c r="I22" s="26">
        <f t="shared" si="0"/>
        <v>47308.05</v>
      </c>
    </row>
    <row r="23" spans="2:9" x14ac:dyDescent="0.25">
      <c r="B23" s="108" t="s">
        <v>139</v>
      </c>
      <c r="C23" s="22"/>
      <c r="D23" s="109" t="s">
        <v>134</v>
      </c>
      <c r="E23" s="110">
        <v>10</v>
      </c>
      <c r="F23" s="111">
        <v>21089.02</v>
      </c>
      <c r="G23" s="24"/>
      <c r="H23" s="112">
        <v>7381.16</v>
      </c>
      <c r="I23" s="26">
        <f>ROUND(E23*H23,2)</f>
        <v>73811.600000000006</v>
      </c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92"/>
      <c r="C26" s="93"/>
      <c r="D26" s="93"/>
      <c r="E26" s="93"/>
      <c r="F26" s="94"/>
      <c r="G26" s="27"/>
      <c r="H26" s="28" t="s">
        <v>17</v>
      </c>
      <c r="I26" s="29">
        <f>SUM(I15:I25)</f>
        <v>138207.11000000002</v>
      </c>
    </row>
    <row r="27" spans="2:9" x14ac:dyDescent="0.25">
      <c r="B27" s="30"/>
      <c r="C27" s="31"/>
      <c r="D27" s="32" t="s">
        <v>18</v>
      </c>
      <c r="E27" s="95">
        <f>SUM(G15:G25)</f>
        <v>183986.79</v>
      </c>
      <c r="F27" s="96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95">
        <f>SUM(I15:I25)</f>
        <v>138207.11000000002</v>
      </c>
      <c r="F28" s="96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79">
        <f>E27-E28</f>
        <v>45779.679999999993</v>
      </c>
      <c r="F29" s="80"/>
      <c r="G29" s="36"/>
      <c r="H29" s="28" t="s">
        <v>23</v>
      </c>
      <c r="I29" s="37">
        <f>SUM(I26:I28)</f>
        <v>138207.11000000002</v>
      </c>
    </row>
    <row r="30" spans="2:9" x14ac:dyDescent="0.25">
      <c r="B30" s="30"/>
      <c r="C30" s="31"/>
      <c r="D30" s="32"/>
      <c r="E30" s="81"/>
      <c r="F30" s="82"/>
      <c r="G30" s="38"/>
      <c r="H30" s="28" t="s">
        <v>24</v>
      </c>
      <c r="I30" s="37">
        <f>I29*0.05</f>
        <v>6910.3555000000015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3" t="s">
        <v>26</v>
      </c>
      <c r="C32" s="74"/>
      <c r="D32" s="74"/>
      <c r="E32" s="74"/>
      <c r="F32" s="75"/>
      <c r="G32" s="41"/>
      <c r="H32" s="42" t="s">
        <v>27</v>
      </c>
      <c r="I32" s="43">
        <f>SUM(I29:I31)</f>
        <v>145117.46550000002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E8C52A52-C61F-4FDD-9990-045C01C9F1FF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995-4761-40BA-B9C7-338DEA62718F}">
  <dimension ref="B1:I32"/>
  <sheetViews>
    <sheetView topLeftCell="A6"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13" t="s">
        <v>148</v>
      </c>
      <c r="C15" s="22"/>
      <c r="D15" s="114" t="s">
        <v>155</v>
      </c>
      <c r="E15" s="115">
        <v>0</v>
      </c>
      <c r="F15" s="116">
        <v>2621.0300000000002</v>
      </c>
      <c r="G15" s="24">
        <f>ROUND(E15*F15,2)</f>
        <v>0</v>
      </c>
      <c r="H15" s="117">
        <v>917.36</v>
      </c>
      <c r="I15" s="26">
        <f t="shared" ref="I15:I25" si="0">ROUND(E15*H15,2)</f>
        <v>0</v>
      </c>
    </row>
    <row r="16" spans="2:9" x14ac:dyDescent="0.25">
      <c r="B16" s="113" t="s">
        <v>137</v>
      </c>
      <c r="C16" s="22"/>
      <c r="D16" s="114" t="s">
        <v>156</v>
      </c>
      <c r="E16" s="115">
        <v>18</v>
      </c>
      <c r="F16" s="116">
        <v>168.77</v>
      </c>
      <c r="G16" s="24">
        <f t="shared" ref="G16:G25" si="1">ROUND(E16*F16,2)</f>
        <v>3037.86</v>
      </c>
      <c r="H16" s="117">
        <v>59.07</v>
      </c>
      <c r="I16" s="26">
        <f t="shared" si="0"/>
        <v>1063.26</v>
      </c>
    </row>
    <row r="17" spans="2:9" x14ac:dyDescent="0.25">
      <c r="B17" s="113" t="s">
        <v>149</v>
      </c>
      <c r="C17" s="22"/>
      <c r="D17" s="114" t="s">
        <v>157</v>
      </c>
      <c r="E17" s="115">
        <v>10</v>
      </c>
      <c r="F17" s="116">
        <v>9.93</v>
      </c>
      <c r="G17" s="24">
        <f t="shared" si="1"/>
        <v>99.3</v>
      </c>
      <c r="H17" s="117">
        <v>3.48</v>
      </c>
      <c r="I17" s="26">
        <f t="shared" si="0"/>
        <v>34.799999999999997</v>
      </c>
    </row>
    <row r="18" spans="2:9" x14ac:dyDescent="0.25">
      <c r="B18" s="113" t="s">
        <v>150</v>
      </c>
      <c r="C18" s="22"/>
      <c r="D18" s="114" t="s">
        <v>158</v>
      </c>
      <c r="E18" s="115">
        <v>20</v>
      </c>
      <c r="F18" s="116">
        <v>72.67</v>
      </c>
      <c r="G18" s="24">
        <f t="shared" si="1"/>
        <v>1453.4</v>
      </c>
      <c r="H18" s="117">
        <v>25.43</v>
      </c>
      <c r="I18" s="26">
        <f t="shared" si="0"/>
        <v>508.6</v>
      </c>
    </row>
    <row r="19" spans="2:9" x14ac:dyDescent="0.25">
      <c r="B19" s="113" t="s">
        <v>151</v>
      </c>
      <c r="C19" s="22"/>
      <c r="D19" s="114" t="s">
        <v>159</v>
      </c>
      <c r="E19" s="115">
        <v>20</v>
      </c>
      <c r="F19" s="116">
        <v>4</v>
      </c>
      <c r="G19" s="24">
        <f t="shared" si="1"/>
        <v>80</v>
      </c>
      <c r="H19" s="117">
        <v>1.4</v>
      </c>
      <c r="I19" s="26">
        <f t="shared" si="0"/>
        <v>28</v>
      </c>
    </row>
    <row r="20" spans="2:9" x14ac:dyDescent="0.25">
      <c r="B20" s="113" t="s">
        <v>122</v>
      </c>
      <c r="C20" s="22"/>
      <c r="D20" s="114" t="s">
        <v>157</v>
      </c>
      <c r="E20" s="115">
        <v>10</v>
      </c>
      <c r="F20" s="116">
        <v>141.86000000000001</v>
      </c>
      <c r="G20" s="24">
        <f t="shared" si="1"/>
        <v>1418.6</v>
      </c>
      <c r="H20" s="117">
        <v>49.65</v>
      </c>
      <c r="I20" s="26">
        <f t="shared" si="0"/>
        <v>496.5</v>
      </c>
    </row>
    <row r="21" spans="2:9" x14ac:dyDescent="0.25">
      <c r="B21" s="113" t="s">
        <v>152</v>
      </c>
      <c r="C21" s="22"/>
      <c r="D21" s="114" t="s">
        <v>160</v>
      </c>
      <c r="E21" s="115">
        <v>0</v>
      </c>
      <c r="F21" s="116">
        <v>8261.73</v>
      </c>
      <c r="G21" s="24">
        <f t="shared" si="1"/>
        <v>0</v>
      </c>
      <c r="H21" s="117">
        <v>2891.61</v>
      </c>
      <c r="I21" s="26">
        <f t="shared" si="0"/>
        <v>0</v>
      </c>
    </row>
    <row r="22" spans="2:9" x14ac:dyDescent="0.25">
      <c r="B22" s="113" t="s">
        <v>153</v>
      </c>
      <c r="C22" s="22"/>
      <c r="D22" s="114" t="s">
        <v>161</v>
      </c>
      <c r="E22" s="115">
        <v>0</v>
      </c>
      <c r="F22" s="116">
        <v>17427.830000000002</v>
      </c>
      <c r="G22" s="24">
        <f t="shared" si="1"/>
        <v>0</v>
      </c>
      <c r="H22" s="117">
        <v>6099.74</v>
      </c>
      <c r="I22" s="26">
        <f t="shared" si="0"/>
        <v>0</v>
      </c>
    </row>
    <row r="23" spans="2:9" x14ac:dyDescent="0.25">
      <c r="B23" s="113" t="s">
        <v>154</v>
      </c>
      <c r="C23" s="22"/>
      <c r="D23" s="114" t="s">
        <v>134</v>
      </c>
      <c r="E23" s="115">
        <v>0</v>
      </c>
      <c r="F23" s="116">
        <v>36189.06</v>
      </c>
      <c r="G23" s="24"/>
      <c r="H23" s="117">
        <v>12666.17</v>
      </c>
      <c r="I23" s="26">
        <f>ROUND(E23*H23,2)</f>
        <v>0</v>
      </c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92"/>
      <c r="C26" s="93"/>
      <c r="D26" s="93"/>
      <c r="E26" s="93"/>
      <c r="F26" s="94"/>
      <c r="G26" s="27"/>
      <c r="H26" s="28" t="s">
        <v>17</v>
      </c>
      <c r="I26" s="29">
        <f>SUM(I15:I25)</f>
        <v>2131.16</v>
      </c>
    </row>
    <row r="27" spans="2:9" x14ac:dyDescent="0.25">
      <c r="B27" s="30"/>
      <c r="C27" s="31"/>
      <c r="D27" s="32" t="s">
        <v>18</v>
      </c>
      <c r="E27" s="95">
        <f>SUM(G15:G25)</f>
        <v>6089.16</v>
      </c>
      <c r="F27" s="96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95">
        <f>SUM(I15:I25)</f>
        <v>2131.16</v>
      </c>
      <c r="F28" s="96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79">
        <f>E27-E28</f>
        <v>3958</v>
      </c>
      <c r="F29" s="80"/>
      <c r="G29" s="36"/>
      <c r="H29" s="28" t="s">
        <v>23</v>
      </c>
      <c r="I29" s="37">
        <f>SUM(I26:I28)</f>
        <v>2131.16</v>
      </c>
    </row>
    <row r="30" spans="2:9" x14ac:dyDescent="0.25">
      <c r="B30" s="30"/>
      <c r="C30" s="31"/>
      <c r="D30" s="32"/>
      <c r="E30" s="81"/>
      <c r="F30" s="82"/>
      <c r="G30" s="38"/>
      <c r="H30" s="28" t="s">
        <v>24</v>
      </c>
      <c r="I30" s="37">
        <f>I29*0.05</f>
        <v>106.55799999999999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3" t="s">
        <v>26</v>
      </c>
      <c r="C32" s="74"/>
      <c r="D32" s="74"/>
      <c r="E32" s="74"/>
      <c r="F32" s="75"/>
      <c r="G32" s="41"/>
      <c r="H32" s="42" t="s">
        <v>27</v>
      </c>
      <c r="I32" s="43">
        <f>SUM(I29:I31)</f>
        <v>2237.7179999999998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662C5C3F-83ED-418D-9D65-248B828751C8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3366-0659-41C6-B3B7-8D53427CB29F}">
  <dimension ref="B1:I32"/>
  <sheetViews>
    <sheetView topLeftCell="A4" workbookViewId="0">
      <selection activeCell="D39" sqref="D3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18" t="s">
        <v>162</v>
      </c>
      <c r="C15" s="22"/>
      <c r="D15" s="119" t="s">
        <v>169</v>
      </c>
      <c r="E15" s="120">
        <v>0</v>
      </c>
      <c r="F15" s="121">
        <v>13376.66</v>
      </c>
      <c r="G15" s="24">
        <f>ROUND(E15*F15,2)</f>
        <v>0</v>
      </c>
      <c r="H15" s="147">
        <v>4681.83</v>
      </c>
      <c r="I15" s="26">
        <f t="shared" ref="I15:I25" si="0">ROUND(E15*H15,2)</f>
        <v>0</v>
      </c>
    </row>
    <row r="16" spans="2:9" x14ac:dyDescent="0.25">
      <c r="B16" s="118" t="s">
        <v>163</v>
      </c>
      <c r="C16" s="22"/>
      <c r="D16" s="119" t="s">
        <v>170</v>
      </c>
      <c r="E16" s="120">
        <v>0</v>
      </c>
      <c r="F16" s="121">
        <v>18.37</v>
      </c>
      <c r="G16" s="24">
        <f t="shared" ref="G16:G25" si="1">ROUND(E16*F16,2)</f>
        <v>0</v>
      </c>
      <c r="H16" s="147">
        <v>4681.83</v>
      </c>
      <c r="I16" s="26">
        <f t="shared" si="0"/>
        <v>0</v>
      </c>
    </row>
    <row r="17" spans="2:9" x14ac:dyDescent="0.25">
      <c r="B17" s="118" t="s">
        <v>164</v>
      </c>
      <c r="C17" s="22"/>
      <c r="D17" s="119" t="s">
        <v>171</v>
      </c>
      <c r="E17" s="120">
        <v>0</v>
      </c>
      <c r="F17" s="121">
        <v>19.5</v>
      </c>
      <c r="G17" s="24">
        <f t="shared" si="1"/>
        <v>0</v>
      </c>
      <c r="H17" s="147">
        <v>6.43</v>
      </c>
      <c r="I17" s="26">
        <f t="shared" si="0"/>
        <v>0</v>
      </c>
    </row>
    <row r="18" spans="2:9" x14ac:dyDescent="0.25">
      <c r="B18" s="118" t="s">
        <v>165</v>
      </c>
      <c r="C18" s="22"/>
      <c r="D18" s="119" t="s">
        <v>172</v>
      </c>
      <c r="E18" s="120">
        <v>0</v>
      </c>
      <c r="F18" s="121">
        <v>519.75</v>
      </c>
      <c r="G18" s="24">
        <f t="shared" si="1"/>
        <v>0</v>
      </c>
      <c r="H18" s="147">
        <v>6.83</v>
      </c>
      <c r="I18" s="26">
        <f t="shared" si="0"/>
        <v>0</v>
      </c>
    </row>
    <row r="19" spans="2:9" x14ac:dyDescent="0.25">
      <c r="B19" s="118" t="s">
        <v>166</v>
      </c>
      <c r="C19" s="22"/>
      <c r="D19" s="119" t="s">
        <v>173</v>
      </c>
      <c r="E19" s="120">
        <v>20</v>
      </c>
      <c r="F19" s="121">
        <v>217.89</v>
      </c>
      <c r="G19" s="24">
        <f t="shared" si="1"/>
        <v>4357.8</v>
      </c>
      <c r="H19" s="147">
        <v>181.91</v>
      </c>
      <c r="I19" s="26">
        <f t="shared" si="0"/>
        <v>3638.2</v>
      </c>
    </row>
    <row r="20" spans="2:9" x14ac:dyDescent="0.25">
      <c r="B20" s="118" t="s">
        <v>167</v>
      </c>
      <c r="C20" s="22"/>
      <c r="D20" s="119" t="s">
        <v>174</v>
      </c>
      <c r="E20" s="120">
        <v>0</v>
      </c>
      <c r="F20" s="121">
        <v>75862.070000000007</v>
      </c>
      <c r="G20" s="24">
        <f t="shared" si="1"/>
        <v>0</v>
      </c>
      <c r="H20" s="147">
        <v>76.260000000000005</v>
      </c>
      <c r="I20" s="26">
        <f t="shared" si="0"/>
        <v>0</v>
      </c>
    </row>
    <row r="21" spans="2:9" x14ac:dyDescent="0.25">
      <c r="B21" s="118" t="s">
        <v>168</v>
      </c>
      <c r="C21" s="22"/>
      <c r="D21" s="119" t="s">
        <v>134</v>
      </c>
      <c r="E21" s="120">
        <v>0</v>
      </c>
      <c r="F21" s="121">
        <v>51289.08</v>
      </c>
      <c r="G21" s="24">
        <f t="shared" si="1"/>
        <v>0</v>
      </c>
      <c r="H21" s="147">
        <v>26551.72</v>
      </c>
      <c r="I21" s="26">
        <f t="shared" si="0"/>
        <v>0</v>
      </c>
    </row>
    <row r="22" spans="2:9" x14ac:dyDescent="0.25">
      <c r="B22" s="68"/>
      <c r="C22" s="22"/>
      <c r="D22" s="69"/>
      <c r="E22" s="67"/>
      <c r="F22" s="65"/>
      <c r="G22" s="24"/>
      <c r="H22" s="147">
        <v>17951.18</v>
      </c>
      <c r="I22" s="26"/>
    </row>
    <row r="23" spans="2:9" x14ac:dyDescent="0.25">
      <c r="B23" s="68"/>
      <c r="C23" s="22"/>
      <c r="D23" s="69"/>
      <c r="E23" s="67"/>
      <c r="F23" s="65"/>
      <c r="G23" s="24"/>
      <c r="H23" s="66"/>
      <c r="I23" s="26"/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92"/>
      <c r="C26" s="93"/>
      <c r="D26" s="93"/>
      <c r="E26" s="93"/>
      <c r="F26" s="94"/>
      <c r="G26" s="27"/>
      <c r="H26" s="28" t="s">
        <v>17</v>
      </c>
      <c r="I26" s="29">
        <f>SUM(I15:I25)</f>
        <v>3638.2</v>
      </c>
    </row>
    <row r="27" spans="2:9" x14ac:dyDescent="0.25">
      <c r="B27" s="30"/>
      <c r="C27" s="31"/>
      <c r="D27" s="32" t="s">
        <v>18</v>
      </c>
      <c r="E27" s="95">
        <f>SUM(G15:G25)</f>
        <v>4357.8</v>
      </c>
      <c r="F27" s="96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95">
        <f>SUM(I15:I25)</f>
        <v>3638.2</v>
      </c>
      <c r="F28" s="96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79">
        <f>E27-E28</f>
        <v>719.60000000000036</v>
      </c>
      <c r="F29" s="80"/>
      <c r="G29" s="36"/>
      <c r="H29" s="28" t="s">
        <v>23</v>
      </c>
      <c r="I29" s="37">
        <f>SUM(I26:I28)</f>
        <v>3638.2</v>
      </c>
    </row>
    <row r="30" spans="2:9" x14ac:dyDescent="0.25">
      <c r="B30" s="30"/>
      <c r="C30" s="31"/>
      <c r="D30" s="32"/>
      <c r="E30" s="81"/>
      <c r="F30" s="82"/>
      <c r="G30" s="38"/>
      <c r="H30" s="28" t="s">
        <v>24</v>
      </c>
      <c r="I30" s="37">
        <f>I29*0.05</f>
        <v>181.91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3" t="s">
        <v>26</v>
      </c>
      <c r="C32" s="74"/>
      <c r="D32" s="74"/>
      <c r="E32" s="74"/>
      <c r="F32" s="75"/>
      <c r="G32" s="41"/>
      <c r="H32" s="42" t="s">
        <v>27</v>
      </c>
      <c r="I32" s="43">
        <f>SUM(I29:I31)</f>
        <v>3820.1099999999997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0BF84C03-8B62-4B92-AED7-1126E5390CF4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7856-AE13-456C-9894-6D08D5C5914B}">
  <dimension ref="B1:I27"/>
  <sheetViews>
    <sheetView topLeftCell="A4" workbookViewId="0">
      <selection activeCell="H15" sqref="H15:H16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51" t="s">
        <v>175</v>
      </c>
      <c r="C15" s="127"/>
      <c r="D15" s="152" t="s">
        <v>177</v>
      </c>
      <c r="E15" s="153">
        <v>50</v>
      </c>
      <c r="F15" s="154">
        <v>157.63999999999999</v>
      </c>
      <c r="G15" s="24">
        <f>ROUND(E15*F15,2)</f>
        <v>7882</v>
      </c>
      <c r="H15" s="155">
        <v>55.17</v>
      </c>
      <c r="I15" s="26">
        <f t="shared" ref="I15:I16" si="0">ROUND(E15*H15,2)</f>
        <v>2758.5</v>
      </c>
    </row>
    <row r="16" spans="2:9" x14ac:dyDescent="0.25">
      <c r="B16" s="151" t="s">
        <v>176</v>
      </c>
      <c r="C16" s="127"/>
      <c r="D16" s="152" t="s">
        <v>178</v>
      </c>
      <c r="E16" s="153">
        <v>100</v>
      </c>
      <c r="F16" s="154">
        <v>0.39</v>
      </c>
      <c r="G16" s="24">
        <f t="shared" ref="G16" si="1">ROUND(E16*F16,2)</f>
        <v>39</v>
      </c>
      <c r="H16" s="155">
        <v>0.14000000000000001</v>
      </c>
      <c r="I16" s="26">
        <f t="shared" si="0"/>
        <v>14</v>
      </c>
    </row>
    <row r="17" spans="2:9" x14ac:dyDescent="0.25">
      <c r="B17" s="148"/>
      <c r="C17" s="127"/>
      <c r="D17" s="149"/>
      <c r="E17" s="145"/>
      <c r="F17" s="146"/>
      <c r="G17" s="24"/>
      <c r="H17" s="147">
        <v>17951.18</v>
      </c>
      <c r="I17" s="26"/>
    </row>
    <row r="18" spans="2:9" x14ac:dyDescent="0.25">
      <c r="B18" s="148"/>
      <c r="C18" s="127"/>
      <c r="D18" s="149"/>
      <c r="E18" s="145"/>
      <c r="F18" s="146"/>
      <c r="G18" s="24"/>
      <c r="H18" s="147"/>
      <c r="I18" s="26"/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148"/>
      <c r="C20" s="127"/>
      <c r="D20" s="149"/>
      <c r="E20" s="145"/>
      <c r="F20" s="146"/>
      <c r="G20" s="24"/>
      <c r="H20" s="147"/>
      <c r="I20" s="26"/>
    </row>
    <row r="21" spans="2:9" x14ac:dyDescent="0.25">
      <c r="B21" s="92"/>
      <c r="C21" s="93"/>
      <c r="D21" s="93"/>
      <c r="E21" s="93"/>
      <c r="F21" s="94"/>
      <c r="G21" s="150"/>
      <c r="H21" s="28" t="s">
        <v>17</v>
      </c>
      <c r="I21" s="126">
        <f>SUM(I15:I20)</f>
        <v>2772.5</v>
      </c>
    </row>
    <row r="22" spans="2:9" x14ac:dyDescent="0.25">
      <c r="B22" s="143"/>
      <c r="C22" s="31"/>
      <c r="D22" s="142" t="s">
        <v>18</v>
      </c>
      <c r="E22" s="95">
        <f>SUM(G15:G20)</f>
        <v>7921</v>
      </c>
      <c r="F22" s="96"/>
      <c r="G22" s="33"/>
      <c r="H22" s="28" t="s">
        <v>19</v>
      </c>
      <c r="I22" s="34">
        <v>0</v>
      </c>
    </row>
    <row r="23" spans="2:9" x14ac:dyDescent="0.25">
      <c r="B23" s="143"/>
      <c r="C23" s="31"/>
      <c r="D23" s="142" t="s">
        <v>20</v>
      </c>
      <c r="E23" s="95">
        <f>SUM(I15:I20)</f>
        <v>2772.5</v>
      </c>
      <c r="F23" s="96"/>
      <c r="G23" s="33"/>
      <c r="H23" s="35" t="s">
        <v>21</v>
      </c>
      <c r="I23" s="34">
        <v>0</v>
      </c>
    </row>
    <row r="24" spans="2:9" x14ac:dyDescent="0.25">
      <c r="B24" s="143"/>
      <c r="C24" s="31"/>
      <c r="D24" s="142" t="s">
        <v>22</v>
      </c>
      <c r="E24" s="79">
        <f>E22-E23</f>
        <v>5148.5</v>
      </c>
      <c r="F24" s="80"/>
      <c r="G24" s="144"/>
      <c r="H24" s="28" t="s">
        <v>23</v>
      </c>
      <c r="I24" s="125">
        <f>SUM(I21:I23)</f>
        <v>2772.5</v>
      </c>
    </row>
    <row r="25" spans="2:9" x14ac:dyDescent="0.25">
      <c r="B25" s="143"/>
      <c r="C25" s="31"/>
      <c r="D25" s="142"/>
      <c r="E25" s="81"/>
      <c r="F25" s="82"/>
      <c r="G25" s="38"/>
      <c r="H25" s="28" t="s">
        <v>24</v>
      </c>
      <c r="I25" s="125">
        <f>I24*0.05</f>
        <v>138.625</v>
      </c>
    </row>
    <row r="26" spans="2:9" x14ac:dyDescent="0.25">
      <c r="B26" s="143"/>
      <c r="C26" s="31"/>
      <c r="D26" s="39"/>
      <c r="E26" s="39"/>
      <c r="F26" s="40"/>
      <c r="G26" s="40"/>
      <c r="H26" s="28" t="s">
        <v>25</v>
      </c>
      <c r="I26" s="34"/>
    </row>
    <row r="27" spans="2:9" ht="15.75" x14ac:dyDescent="0.25">
      <c r="B27" s="73" t="s">
        <v>26</v>
      </c>
      <c r="C27" s="74"/>
      <c r="D27" s="74"/>
      <c r="E27" s="74"/>
      <c r="F27" s="75"/>
      <c r="G27" s="41"/>
      <c r="H27" s="124" t="s">
        <v>27</v>
      </c>
      <c r="I27" s="123">
        <f>SUM(I24:I26)</f>
        <v>2911.125</v>
      </c>
    </row>
  </sheetData>
  <autoFilter ref="B14:I27" xr:uid="{066E224B-BC2F-465F-81CA-F8BD556D9C19}"/>
  <mergeCells count="25">
    <mergeCell ref="B27:F27"/>
    <mergeCell ref="F13:I13"/>
    <mergeCell ref="B21:F21"/>
    <mergeCell ref="E22:F22"/>
    <mergeCell ref="E23:F23"/>
    <mergeCell ref="E24:F24"/>
    <mergeCell ref="E25:F25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24F97594-643A-4D78-93AE-C8CF4C399BA2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6624-F526-4D2E-A0F5-1FB4ED96A0C2}">
  <dimension ref="B1:I29"/>
  <sheetViews>
    <sheetView topLeftCell="A4" workbookViewId="0">
      <selection activeCell="M12" sqref="M12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56" t="s">
        <v>179</v>
      </c>
      <c r="C15" s="127"/>
      <c r="D15" s="157" t="s">
        <v>181</v>
      </c>
      <c r="E15" s="158">
        <v>20</v>
      </c>
      <c r="F15" s="159">
        <v>287.20999999999998</v>
      </c>
      <c r="G15" s="24">
        <f>ROUND(E15*F15,2)</f>
        <v>5744.2</v>
      </c>
      <c r="H15" s="160">
        <v>100.52</v>
      </c>
      <c r="I15" s="26">
        <f t="shared" ref="I15:I18" si="0">ROUND(E15*H15,2)</f>
        <v>2010.4</v>
      </c>
    </row>
    <row r="16" spans="2:9" x14ac:dyDescent="0.25">
      <c r="B16" s="156" t="s">
        <v>109</v>
      </c>
      <c r="C16" s="127"/>
      <c r="D16" s="157" t="s">
        <v>182</v>
      </c>
      <c r="E16" s="158">
        <v>60</v>
      </c>
      <c r="F16" s="159">
        <v>5.19</v>
      </c>
      <c r="G16" s="24">
        <f t="shared" ref="G16:G18" si="1">ROUND(E16*F16,2)</f>
        <v>311.39999999999998</v>
      </c>
      <c r="H16" s="160">
        <v>1.82</v>
      </c>
      <c r="I16" s="26">
        <f t="shared" si="0"/>
        <v>109.2</v>
      </c>
    </row>
    <row r="17" spans="2:9" x14ac:dyDescent="0.25">
      <c r="B17" s="156" t="s">
        <v>180</v>
      </c>
      <c r="C17" s="127"/>
      <c r="D17" s="157" t="s">
        <v>183</v>
      </c>
      <c r="E17" s="158">
        <v>60</v>
      </c>
      <c r="F17" s="159">
        <v>8.11</v>
      </c>
      <c r="G17" s="24">
        <f t="shared" si="1"/>
        <v>486.6</v>
      </c>
      <c r="H17" s="160">
        <v>2.84</v>
      </c>
      <c r="I17" s="26">
        <f t="shared" si="0"/>
        <v>170.4</v>
      </c>
    </row>
    <row r="18" spans="2:9" x14ac:dyDescent="0.25">
      <c r="B18" s="156" t="s">
        <v>107</v>
      </c>
      <c r="C18" s="127"/>
      <c r="D18" s="157" t="s">
        <v>184</v>
      </c>
      <c r="E18" s="158">
        <v>60</v>
      </c>
      <c r="F18" s="159">
        <v>5.59</v>
      </c>
      <c r="G18" s="24">
        <f t="shared" si="1"/>
        <v>335.4</v>
      </c>
      <c r="H18" s="160">
        <v>1.96</v>
      </c>
      <c r="I18" s="26">
        <f t="shared" si="0"/>
        <v>117.6</v>
      </c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148"/>
      <c r="C20" s="127"/>
      <c r="D20" s="149"/>
      <c r="E20" s="145"/>
      <c r="F20" s="146"/>
      <c r="G20" s="24"/>
      <c r="H20" s="147"/>
      <c r="I20" s="26"/>
    </row>
    <row r="21" spans="2:9" x14ac:dyDescent="0.25">
      <c r="B21" s="148"/>
      <c r="C21" s="127"/>
      <c r="D21" s="149"/>
      <c r="E21" s="145"/>
      <c r="F21" s="146"/>
      <c r="G21" s="24"/>
      <c r="H21" s="147"/>
      <c r="I21" s="26"/>
    </row>
    <row r="22" spans="2:9" x14ac:dyDescent="0.25">
      <c r="B22" s="148"/>
      <c r="C22" s="127"/>
      <c r="D22" s="149"/>
      <c r="E22" s="145"/>
      <c r="F22" s="146"/>
      <c r="G22" s="24"/>
      <c r="H22" s="147"/>
      <c r="I22" s="26"/>
    </row>
    <row r="23" spans="2:9" x14ac:dyDescent="0.25">
      <c r="B23" s="92"/>
      <c r="C23" s="93"/>
      <c r="D23" s="93"/>
      <c r="E23" s="93"/>
      <c r="F23" s="94"/>
      <c r="G23" s="150"/>
      <c r="H23" s="28" t="s">
        <v>17</v>
      </c>
      <c r="I23" s="126">
        <f>SUM(I15:I22)</f>
        <v>2407.6</v>
      </c>
    </row>
    <row r="24" spans="2:9" x14ac:dyDescent="0.25">
      <c r="B24" s="143"/>
      <c r="C24" s="31"/>
      <c r="D24" s="142" t="s">
        <v>18</v>
      </c>
      <c r="E24" s="95">
        <f>SUM(G15:G22)</f>
        <v>6877.5999999999995</v>
      </c>
      <c r="F24" s="96"/>
      <c r="G24" s="33"/>
      <c r="H24" s="28" t="s">
        <v>19</v>
      </c>
      <c r="I24" s="34">
        <v>0</v>
      </c>
    </row>
    <row r="25" spans="2:9" x14ac:dyDescent="0.25">
      <c r="B25" s="143"/>
      <c r="C25" s="31"/>
      <c r="D25" s="142" t="s">
        <v>20</v>
      </c>
      <c r="E25" s="95">
        <f>SUM(I15:I22)</f>
        <v>2407.6</v>
      </c>
      <c r="F25" s="96"/>
      <c r="G25" s="33"/>
      <c r="H25" s="35" t="s">
        <v>21</v>
      </c>
      <c r="I25" s="34">
        <v>0</v>
      </c>
    </row>
    <row r="26" spans="2:9" x14ac:dyDescent="0.25">
      <c r="B26" s="143"/>
      <c r="C26" s="31"/>
      <c r="D26" s="142" t="s">
        <v>22</v>
      </c>
      <c r="E26" s="79">
        <f>E24-E25</f>
        <v>4470</v>
      </c>
      <c r="F26" s="80"/>
      <c r="G26" s="144"/>
      <c r="H26" s="28" t="s">
        <v>23</v>
      </c>
      <c r="I26" s="125">
        <f>SUM(I23:I25)</f>
        <v>2407.6</v>
      </c>
    </row>
    <row r="27" spans="2:9" x14ac:dyDescent="0.25">
      <c r="B27" s="143"/>
      <c r="C27" s="31"/>
      <c r="D27" s="142"/>
      <c r="E27" s="81"/>
      <c r="F27" s="82"/>
      <c r="G27" s="38"/>
      <c r="H27" s="28" t="s">
        <v>24</v>
      </c>
      <c r="I27" s="125">
        <f>I26*0.05</f>
        <v>120.38</v>
      </c>
    </row>
    <row r="28" spans="2:9" x14ac:dyDescent="0.25">
      <c r="B28" s="143"/>
      <c r="C28" s="31"/>
      <c r="D28" s="39"/>
      <c r="E28" s="39"/>
      <c r="F28" s="40"/>
      <c r="G28" s="40"/>
      <c r="H28" s="28" t="s">
        <v>25</v>
      </c>
      <c r="I28" s="34"/>
    </row>
    <row r="29" spans="2:9" ht="15.75" x14ac:dyDescent="0.25">
      <c r="B29" s="73" t="s">
        <v>26</v>
      </c>
      <c r="C29" s="74"/>
      <c r="D29" s="74"/>
      <c r="E29" s="74"/>
      <c r="F29" s="75"/>
      <c r="G29" s="41"/>
      <c r="H29" s="124" t="s">
        <v>27</v>
      </c>
      <c r="I29" s="123">
        <f>SUM(I26:I28)</f>
        <v>2527.98</v>
      </c>
    </row>
  </sheetData>
  <autoFilter ref="B14:I29" xr:uid="{066E224B-BC2F-465F-81CA-F8BD556D9C19}"/>
  <mergeCells count="25">
    <mergeCell ref="B29:F29"/>
    <mergeCell ref="F13:I13"/>
    <mergeCell ref="B23:F23"/>
    <mergeCell ref="E24:F24"/>
    <mergeCell ref="E25:F25"/>
    <mergeCell ref="E26:F26"/>
    <mergeCell ref="E27:F27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A0609940-2288-41A2-8001-0FDFC9139F98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152E-9137-4432-B9A5-A6B1D9FCCA08}">
  <dimension ref="B1:I26"/>
  <sheetViews>
    <sheetView topLeftCell="A4" workbookViewId="0">
      <selection activeCell="H15" sqref="H15:H16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61" t="s">
        <v>185</v>
      </c>
      <c r="C15" s="127"/>
      <c r="D15" s="162" t="s">
        <v>186</v>
      </c>
      <c r="E15" s="163">
        <v>40</v>
      </c>
      <c r="F15" s="164">
        <v>208.4</v>
      </c>
      <c r="G15" s="24">
        <f>ROUND(E15*F15,2)</f>
        <v>8336</v>
      </c>
      <c r="H15" s="165">
        <v>72.94</v>
      </c>
      <c r="I15" s="26">
        <f t="shared" ref="I15:I16" si="0">ROUND(E15*H15,2)</f>
        <v>2917.6</v>
      </c>
    </row>
    <row r="16" spans="2:9" x14ac:dyDescent="0.25">
      <c r="B16" s="161" t="s">
        <v>176</v>
      </c>
      <c r="C16" s="127"/>
      <c r="D16" s="162" t="s">
        <v>178</v>
      </c>
      <c r="E16" s="163">
        <v>80</v>
      </c>
      <c r="F16" s="164">
        <v>0.39</v>
      </c>
      <c r="G16" s="24">
        <f t="shared" ref="G16" si="1">ROUND(E16*F16,2)</f>
        <v>31.2</v>
      </c>
      <c r="H16" s="165">
        <v>0.14000000000000001</v>
      </c>
      <c r="I16" s="26">
        <f t="shared" si="0"/>
        <v>11.2</v>
      </c>
    </row>
    <row r="17" spans="2:9" x14ac:dyDescent="0.25">
      <c r="B17" s="148"/>
      <c r="C17" s="127"/>
      <c r="D17" s="149"/>
      <c r="E17" s="145"/>
      <c r="F17" s="146"/>
      <c r="G17" s="24"/>
      <c r="H17" s="147"/>
      <c r="I17" s="26"/>
    </row>
    <row r="18" spans="2:9" x14ac:dyDescent="0.25">
      <c r="B18" s="148"/>
      <c r="C18" s="127"/>
      <c r="D18" s="149"/>
      <c r="E18" s="145"/>
      <c r="F18" s="146"/>
      <c r="G18" s="24"/>
      <c r="H18" s="147"/>
      <c r="I18" s="26"/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92"/>
      <c r="C20" s="93"/>
      <c r="D20" s="93"/>
      <c r="E20" s="93"/>
      <c r="F20" s="94"/>
      <c r="G20" s="150"/>
      <c r="H20" s="28" t="s">
        <v>17</v>
      </c>
      <c r="I20" s="126">
        <f>SUM(I15:I19)</f>
        <v>2928.7999999999997</v>
      </c>
    </row>
    <row r="21" spans="2:9" x14ac:dyDescent="0.25">
      <c r="B21" s="143"/>
      <c r="C21" s="31"/>
      <c r="D21" s="142" t="s">
        <v>18</v>
      </c>
      <c r="E21" s="95">
        <f>SUM(G15:G19)</f>
        <v>8367.2000000000007</v>
      </c>
      <c r="F21" s="96"/>
      <c r="G21" s="33"/>
      <c r="H21" s="28" t="s">
        <v>19</v>
      </c>
      <c r="I21" s="34">
        <v>0</v>
      </c>
    </row>
    <row r="22" spans="2:9" x14ac:dyDescent="0.25">
      <c r="B22" s="143"/>
      <c r="C22" s="31"/>
      <c r="D22" s="142" t="s">
        <v>20</v>
      </c>
      <c r="E22" s="95">
        <f>SUM(I15:I19)</f>
        <v>2928.7999999999997</v>
      </c>
      <c r="F22" s="96"/>
      <c r="G22" s="33"/>
      <c r="H22" s="35" t="s">
        <v>21</v>
      </c>
      <c r="I22" s="34">
        <v>0</v>
      </c>
    </row>
    <row r="23" spans="2:9" x14ac:dyDescent="0.25">
      <c r="B23" s="143"/>
      <c r="C23" s="31"/>
      <c r="D23" s="142" t="s">
        <v>22</v>
      </c>
      <c r="E23" s="79">
        <f>E21-E22</f>
        <v>5438.4000000000015</v>
      </c>
      <c r="F23" s="80"/>
      <c r="G23" s="144"/>
      <c r="H23" s="28" t="s">
        <v>23</v>
      </c>
      <c r="I23" s="125">
        <f>SUM(I20:I22)</f>
        <v>2928.7999999999997</v>
      </c>
    </row>
    <row r="24" spans="2:9" x14ac:dyDescent="0.25">
      <c r="B24" s="143"/>
      <c r="C24" s="31"/>
      <c r="D24" s="142"/>
      <c r="E24" s="81"/>
      <c r="F24" s="82"/>
      <c r="G24" s="38"/>
      <c r="H24" s="28" t="s">
        <v>24</v>
      </c>
      <c r="I24" s="125">
        <f>I23*0.05</f>
        <v>146.44</v>
      </c>
    </row>
    <row r="25" spans="2:9" x14ac:dyDescent="0.25">
      <c r="B25" s="143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73" t="s">
        <v>26</v>
      </c>
      <c r="C26" s="74"/>
      <c r="D26" s="74"/>
      <c r="E26" s="74"/>
      <c r="F26" s="75"/>
      <c r="G26" s="41"/>
      <c r="H26" s="124" t="s">
        <v>27</v>
      </c>
      <c r="I26" s="123">
        <f>SUM(I23:I25)</f>
        <v>3075.24</v>
      </c>
    </row>
  </sheetData>
  <autoFilter ref="B14:I26" xr:uid="{066E224B-BC2F-465F-81CA-F8BD556D9C19}"/>
  <mergeCells count="25">
    <mergeCell ref="B26:F26"/>
    <mergeCell ref="F13:I13"/>
    <mergeCell ref="B20:F20"/>
    <mergeCell ref="E21:F21"/>
    <mergeCell ref="E22:F22"/>
    <mergeCell ref="E23:F23"/>
    <mergeCell ref="E24:F24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A59879CE-EE5D-4CC0-B9F1-2F1DBFA395D2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693F-E6CC-41BC-9E7C-6D4FB5008B0B}">
  <dimension ref="B1:I26"/>
  <sheetViews>
    <sheetView topLeftCell="A8" workbookViewId="0">
      <selection activeCell="E34" sqref="E34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66" t="s">
        <v>185</v>
      </c>
      <c r="C15" s="127"/>
      <c r="D15" s="167" t="s">
        <v>186</v>
      </c>
      <c r="E15" s="168">
        <v>200</v>
      </c>
      <c r="F15" s="169">
        <v>234.05</v>
      </c>
      <c r="G15" s="24">
        <f>ROUND(E15*F15,2)</f>
        <v>46810</v>
      </c>
      <c r="H15" s="170">
        <v>117.03</v>
      </c>
      <c r="I15" s="26">
        <f t="shared" ref="I15:I16" si="0">ROUND(E15*H15,2)</f>
        <v>23406</v>
      </c>
    </row>
    <row r="16" spans="2:9" x14ac:dyDescent="0.25">
      <c r="B16" s="166" t="s">
        <v>176</v>
      </c>
      <c r="C16" s="127"/>
      <c r="D16" s="167" t="s">
        <v>178</v>
      </c>
      <c r="E16" s="168">
        <v>400</v>
      </c>
      <c r="F16" s="169">
        <v>0.39</v>
      </c>
      <c r="G16" s="24">
        <f t="shared" ref="G16" si="1">ROUND(E16*F16,2)</f>
        <v>156</v>
      </c>
      <c r="H16" s="170">
        <v>0.2</v>
      </c>
      <c r="I16" s="26">
        <f t="shared" si="0"/>
        <v>80</v>
      </c>
    </row>
    <row r="17" spans="2:9" x14ac:dyDescent="0.25">
      <c r="B17" s="148"/>
      <c r="C17" s="127"/>
      <c r="D17" s="149"/>
      <c r="E17" s="145"/>
      <c r="F17" s="146"/>
      <c r="G17" s="24"/>
      <c r="H17" s="147"/>
      <c r="I17" s="26"/>
    </row>
    <row r="18" spans="2:9" x14ac:dyDescent="0.25">
      <c r="B18" s="148"/>
      <c r="C18" s="127"/>
      <c r="D18" s="149"/>
      <c r="E18" s="145"/>
      <c r="F18" s="146"/>
      <c r="G18" s="24"/>
      <c r="H18" s="147"/>
      <c r="I18" s="26"/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92"/>
      <c r="C20" s="93"/>
      <c r="D20" s="93"/>
      <c r="E20" s="93"/>
      <c r="F20" s="94"/>
      <c r="G20" s="150"/>
      <c r="H20" s="28" t="s">
        <v>17</v>
      </c>
      <c r="I20" s="126">
        <f>SUM(I15:I19)</f>
        <v>23486</v>
      </c>
    </row>
    <row r="21" spans="2:9" x14ac:dyDescent="0.25">
      <c r="B21" s="143"/>
      <c r="C21" s="31"/>
      <c r="D21" s="142" t="s">
        <v>18</v>
      </c>
      <c r="E21" s="95">
        <f>SUM(G15:G19)</f>
        <v>46966</v>
      </c>
      <c r="F21" s="96"/>
      <c r="G21" s="33"/>
      <c r="H21" s="28" t="s">
        <v>19</v>
      </c>
      <c r="I21" s="34">
        <v>0</v>
      </c>
    </row>
    <row r="22" spans="2:9" x14ac:dyDescent="0.25">
      <c r="B22" s="143"/>
      <c r="C22" s="31"/>
      <c r="D22" s="142" t="s">
        <v>20</v>
      </c>
      <c r="E22" s="95">
        <f>SUM(I15:I19)</f>
        <v>23486</v>
      </c>
      <c r="F22" s="96"/>
      <c r="G22" s="33"/>
      <c r="H22" s="35" t="s">
        <v>21</v>
      </c>
      <c r="I22" s="34">
        <v>0</v>
      </c>
    </row>
    <row r="23" spans="2:9" x14ac:dyDescent="0.25">
      <c r="B23" s="143"/>
      <c r="C23" s="31"/>
      <c r="D23" s="142" t="s">
        <v>22</v>
      </c>
      <c r="E23" s="79">
        <f>E21-E22</f>
        <v>23480</v>
      </c>
      <c r="F23" s="80"/>
      <c r="G23" s="144"/>
      <c r="H23" s="28" t="s">
        <v>23</v>
      </c>
      <c r="I23" s="125">
        <f>SUM(I20:I22)</f>
        <v>23486</v>
      </c>
    </row>
    <row r="24" spans="2:9" x14ac:dyDescent="0.25">
      <c r="B24" s="143"/>
      <c r="C24" s="31"/>
      <c r="D24" s="142"/>
      <c r="E24" s="81"/>
      <c r="F24" s="82"/>
      <c r="G24" s="38"/>
      <c r="H24" s="28" t="s">
        <v>24</v>
      </c>
      <c r="I24" s="125">
        <f>I23*0.05</f>
        <v>1174.3</v>
      </c>
    </row>
    <row r="25" spans="2:9" x14ac:dyDescent="0.25">
      <c r="B25" s="143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73" t="s">
        <v>26</v>
      </c>
      <c r="C26" s="74"/>
      <c r="D26" s="74"/>
      <c r="E26" s="74"/>
      <c r="F26" s="75"/>
      <c r="G26" s="41"/>
      <c r="H26" s="124" t="s">
        <v>27</v>
      </c>
      <c r="I26" s="123">
        <f>SUM(I23:I25)</f>
        <v>24660.3</v>
      </c>
    </row>
  </sheetData>
  <autoFilter ref="B14:I26" xr:uid="{066E224B-BC2F-465F-81CA-F8BD556D9C19}"/>
  <mergeCells count="25">
    <mergeCell ref="B26:F26"/>
    <mergeCell ref="F13:I13"/>
    <mergeCell ref="B20:F20"/>
    <mergeCell ref="E21:F21"/>
    <mergeCell ref="E22:F22"/>
    <mergeCell ref="E23:F23"/>
    <mergeCell ref="E24:F24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B39CFB13-C890-4BC7-8D2B-08CE9E834E2F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D6BA-031B-47F1-8A2F-B241617177EA}">
  <dimension ref="B1:I28"/>
  <sheetViews>
    <sheetView topLeftCell="A8" workbookViewId="0">
      <selection activeCell="H15" sqref="H15:H18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71" t="s">
        <v>187</v>
      </c>
      <c r="C15" s="127"/>
      <c r="D15" s="172" t="s">
        <v>189</v>
      </c>
      <c r="E15" s="173">
        <v>100</v>
      </c>
      <c r="F15" s="174">
        <v>411.19</v>
      </c>
      <c r="G15" s="24">
        <f>ROUND(E15*F15,2)</f>
        <v>41119</v>
      </c>
      <c r="H15" s="175">
        <v>205.6</v>
      </c>
      <c r="I15" s="26">
        <f t="shared" ref="I15:I18" si="0">ROUND(E15*H15,2)</f>
        <v>20560</v>
      </c>
    </row>
    <row r="16" spans="2:9" x14ac:dyDescent="0.25">
      <c r="B16" s="171" t="s">
        <v>107</v>
      </c>
      <c r="C16" s="127"/>
      <c r="D16" s="172" t="s">
        <v>184</v>
      </c>
      <c r="E16" s="173">
        <v>400</v>
      </c>
      <c r="F16" s="174">
        <v>5.59</v>
      </c>
      <c r="G16" s="24">
        <f t="shared" ref="G16:G18" si="1">ROUND(E16*F16,2)</f>
        <v>2236</v>
      </c>
      <c r="H16" s="175">
        <v>2.8</v>
      </c>
      <c r="I16" s="26">
        <f t="shared" si="0"/>
        <v>1120</v>
      </c>
    </row>
    <row r="17" spans="2:9" x14ac:dyDescent="0.25">
      <c r="B17" s="171" t="s">
        <v>109</v>
      </c>
      <c r="C17" s="127"/>
      <c r="D17" s="172" t="s">
        <v>182</v>
      </c>
      <c r="E17" s="173">
        <v>400</v>
      </c>
      <c r="F17" s="174">
        <v>5.19</v>
      </c>
      <c r="G17" s="24">
        <f t="shared" si="1"/>
        <v>2076</v>
      </c>
      <c r="H17" s="175">
        <v>2.6</v>
      </c>
      <c r="I17" s="26">
        <f t="shared" si="0"/>
        <v>1040</v>
      </c>
    </row>
    <row r="18" spans="2:9" x14ac:dyDescent="0.25">
      <c r="B18" s="171" t="s">
        <v>188</v>
      </c>
      <c r="C18" s="127"/>
      <c r="D18" s="172" t="s">
        <v>183</v>
      </c>
      <c r="E18" s="173">
        <v>400</v>
      </c>
      <c r="F18" s="174">
        <v>8.11</v>
      </c>
      <c r="G18" s="24">
        <f t="shared" si="1"/>
        <v>3244</v>
      </c>
      <c r="H18" s="175">
        <v>4.0599999999999996</v>
      </c>
      <c r="I18" s="26">
        <f t="shared" si="0"/>
        <v>1624</v>
      </c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148"/>
      <c r="C20" s="127"/>
      <c r="D20" s="149"/>
      <c r="E20" s="145"/>
      <c r="F20" s="146"/>
      <c r="G20" s="24"/>
      <c r="H20" s="147"/>
      <c r="I20" s="26"/>
    </row>
    <row r="21" spans="2:9" x14ac:dyDescent="0.25">
      <c r="B21" s="148"/>
      <c r="C21" s="127"/>
      <c r="D21" s="149"/>
      <c r="E21" s="145"/>
      <c r="F21" s="146"/>
      <c r="G21" s="24"/>
      <c r="H21" s="147"/>
      <c r="I21" s="26"/>
    </row>
    <row r="22" spans="2:9" x14ac:dyDescent="0.25">
      <c r="B22" s="92"/>
      <c r="C22" s="93"/>
      <c r="D22" s="93"/>
      <c r="E22" s="93"/>
      <c r="F22" s="94"/>
      <c r="G22" s="150"/>
      <c r="H22" s="28" t="s">
        <v>17</v>
      </c>
      <c r="I22" s="126">
        <f>SUM(I15:I21)</f>
        <v>24344</v>
      </c>
    </row>
    <row r="23" spans="2:9" x14ac:dyDescent="0.25">
      <c r="B23" s="143"/>
      <c r="C23" s="31"/>
      <c r="D23" s="142" t="s">
        <v>18</v>
      </c>
      <c r="E23" s="95">
        <f>SUM(G15:G21)</f>
        <v>48675</v>
      </c>
      <c r="F23" s="96"/>
      <c r="G23" s="33"/>
      <c r="H23" s="28" t="s">
        <v>19</v>
      </c>
      <c r="I23" s="34">
        <v>0</v>
      </c>
    </row>
    <row r="24" spans="2:9" x14ac:dyDescent="0.25">
      <c r="B24" s="143"/>
      <c r="C24" s="31"/>
      <c r="D24" s="142" t="s">
        <v>20</v>
      </c>
      <c r="E24" s="95">
        <f>SUM(I15:I21)</f>
        <v>24344</v>
      </c>
      <c r="F24" s="96"/>
      <c r="G24" s="33"/>
      <c r="H24" s="35" t="s">
        <v>21</v>
      </c>
      <c r="I24" s="34">
        <v>0</v>
      </c>
    </row>
    <row r="25" spans="2:9" x14ac:dyDescent="0.25">
      <c r="B25" s="143"/>
      <c r="C25" s="31"/>
      <c r="D25" s="142" t="s">
        <v>22</v>
      </c>
      <c r="E25" s="79">
        <f>E23-E24</f>
        <v>24331</v>
      </c>
      <c r="F25" s="80"/>
      <c r="G25" s="144"/>
      <c r="H25" s="28" t="s">
        <v>23</v>
      </c>
      <c r="I25" s="125">
        <f>SUM(I22:I24)</f>
        <v>24344</v>
      </c>
    </row>
    <row r="26" spans="2:9" x14ac:dyDescent="0.25">
      <c r="B26" s="143"/>
      <c r="C26" s="31"/>
      <c r="D26" s="142"/>
      <c r="E26" s="81"/>
      <c r="F26" s="82"/>
      <c r="G26" s="38"/>
      <c r="H26" s="28" t="s">
        <v>24</v>
      </c>
      <c r="I26" s="125">
        <f>I25*0.05</f>
        <v>1217.2</v>
      </c>
    </row>
    <row r="27" spans="2:9" x14ac:dyDescent="0.25">
      <c r="B27" s="143"/>
      <c r="C27" s="31"/>
      <c r="D27" s="39"/>
      <c r="E27" s="39"/>
      <c r="F27" s="40"/>
      <c r="G27" s="40"/>
      <c r="H27" s="28" t="s">
        <v>25</v>
      </c>
      <c r="I27" s="34"/>
    </row>
    <row r="28" spans="2:9" ht="15.75" x14ac:dyDescent="0.25">
      <c r="B28" s="73" t="s">
        <v>26</v>
      </c>
      <c r="C28" s="74"/>
      <c r="D28" s="74"/>
      <c r="E28" s="74"/>
      <c r="F28" s="75"/>
      <c r="G28" s="41"/>
      <c r="H28" s="124" t="s">
        <v>27</v>
      </c>
      <c r="I28" s="123">
        <f>SUM(I25:I27)</f>
        <v>25561.200000000001</v>
      </c>
    </row>
  </sheetData>
  <autoFilter ref="B14:I28" xr:uid="{066E224B-BC2F-465F-81CA-F8BD556D9C19}"/>
  <mergeCells count="25">
    <mergeCell ref="B28:F28"/>
    <mergeCell ref="F13:I13"/>
    <mergeCell ref="B22:F22"/>
    <mergeCell ref="E23:F23"/>
    <mergeCell ref="E24:F24"/>
    <mergeCell ref="E25:F25"/>
    <mergeCell ref="E26:F26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E9CEACE7-BF15-4234-8EE6-0DC9BCA479F5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CCBE-98A2-43AF-B0BE-6FC48F6E5E9E}">
  <dimension ref="B1:I26"/>
  <sheetViews>
    <sheetView topLeftCell="A11" workbookViewId="0">
      <selection activeCell="H31" sqref="H31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76" t="s">
        <v>185</v>
      </c>
      <c r="C15" s="127"/>
      <c r="D15" s="177" t="s">
        <v>190</v>
      </c>
      <c r="E15" s="178">
        <v>50</v>
      </c>
      <c r="F15" s="179">
        <v>234.05</v>
      </c>
      <c r="G15" s="24">
        <f>ROUND(E15*F15,2)</f>
        <v>11702.5</v>
      </c>
      <c r="H15" s="180">
        <v>117.03</v>
      </c>
      <c r="I15" s="26">
        <f t="shared" ref="I15:I16" si="0">ROUND(E15*H15,2)</f>
        <v>5851.5</v>
      </c>
    </row>
    <row r="16" spans="2:9" x14ac:dyDescent="0.25">
      <c r="B16" s="176" t="s">
        <v>176</v>
      </c>
      <c r="C16" s="127"/>
      <c r="D16" s="177" t="s">
        <v>178</v>
      </c>
      <c r="E16" s="178">
        <v>100</v>
      </c>
      <c r="F16" s="179">
        <v>0.39</v>
      </c>
      <c r="G16" s="24">
        <f t="shared" ref="G16" si="1">ROUND(E16*F16,2)</f>
        <v>39</v>
      </c>
      <c r="H16" s="180">
        <v>0.2</v>
      </c>
      <c r="I16" s="26">
        <f t="shared" si="0"/>
        <v>20</v>
      </c>
    </row>
    <row r="17" spans="2:9" x14ac:dyDescent="0.25">
      <c r="B17" s="148"/>
      <c r="C17" s="127"/>
      <c r="D17" s="149"/>
      <c r="E17" s="145"/>
      <c r="F17" s="146"/>
      <c r="G17" s="24"/>
      <c r="H17" s="147"/>
      <c r="I17" s="26"/>
    </row>
    <row r="18" spans="2:9" x14ac:dyDescent="0.25">
      <c r="B18" s="148"/>
      <c r="C18" s="127"/>
      <c r="D18" s="149"/>
      <c r="E18" s="145"/>
      <c r="F18" s="146"/>
      <c r="G18" s="24"/>
      <c r="H18" s="147"/>
      <c r="I18" s="26"/>
    </row>
    <row r="19" spans="2:9" x14ac:dyDescent="0.25">
      <c r="B19" s="148"/>
      <c r="C19" s="127"/>
      <c r="D19" s="149"/>
      <c r="E19" s="145"/>
      <c r="F19" s="146"/>
      <c r="G19" s="24"/>
      <c r="H19" s="147"/>
      <c r="I19" s="26"/>
    </row>
    <row r="20" spans="2:9" x14ac:dyDescent="0.25">
      <c r="B20" s="92"/>
      <c r="C20" s="93"/>
      <c r="D20" s="93"/>
      <c r="E20" s="93"/>
      <c r="F20" s="94"/>
      <c r="G20" s="150"/>
      <c r="H20" s="28" t="s">
        <v>17</v>
      </c>
      <c r="I20" s="126">
        <f>SUM(I15:I19)</f>
        <v>5871.5</v>
      </c>
    </row>
    <row r="21" spans="2:9" x14ac:dyDescent="0.25">
      <c r="B21" s="143"/>
      <c r="C21" s="31"/>
      <c r="D21" s="142" t="s">
        <v>18</v>
      </c>
      <c r="E21" s="95">
        <f>SUM(G15:G19)</f>
        <v>11741.5</v>
      </c>
      <c r="F21" s="96"/>
      <c r="G21" s="33"/>
      <c r="H21" s="28" t="s">
        <v>19</v>
      </c>
      <c r="I21" s="34">
        <v>0</v>
      </c>
    </row>
    <row r="22" spans="2:9" x14ac:dyDescent="0.25">
      <c r="B22" s="143"/>
      <c r="C22" s="31"/>
      <c r="D22" s="142" t="s">
        <v>20</v>
      </c>
      <c r="E22" s="95">
        <f>SUM(I15:I19)</f>
        <v>5871.5</v>
      </c>
      <c r="F22" s="96"/>
      <c r="G22" s="33"/>
      <c r="H22" s="35" t="s">
        <v>21</v>
      </c>
      <c r="I22" s="34">
        <v>0</v>
      </c>
    </row>
    <row r="23" spans="2:9" x14ac:dyDescent="0.25">
      <c r="B23" s="143"/>
      <c r="C23" s="31"/>
      <c r="D23" s="142" t="s">
        <v>22</v>
      </c>
      <c r="E23" s="79">
        <f>E21-E22</f>
        <v>5870</v>
      </c>
      <c r="F23" s="80"/>
      <c r="G23" s="144"/>
      <c r="H23" s="28" t="s">
        <v>23</v>
      </c>
      <c r="I23" s="125">
        <f>SUM(I20:I22)</f>
        <v>5871.5</v>
      </c>
    </row>
    <row r="24" spans="2:9" x14ac:dyDescent="0.25">
      <c r="B24" s="143"/>
      <c r="C24" s="31"/>
      <c r="D24" s="142"/>
      <c r="E24" s="81"/>
      <c r="F24" s="82"/>
      <c r="G24" s="38"/>
      <c r="H24" s="28" t="s">
        <v>24</v>
      </c>
      <c r="I24" s="125">
        <f>I23*0.05</f>
        <v>293.57499999999999</v>
      </c>
    </row>
    <row r="25" spans="2:9" x14ac:dyDescent="0.25">
      <c r="B25" s="143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73" t="s">
        <v>26</v>
      </c>
      <c r="C26" s="74"/>
      <c r="D26" s="74"/>
      <c r="E26" s="74"/>
      <c r="F26" s="75"/>
      <c r="G26" s="41"/>
      <c r="H26" s="124" t="s">
        <v>27</v>
      </c>
      <c r="I26" s="123">
        <f>SUM(I23:I25)</f>
        <v>6165.0749999999998</v>
      </c>
    </row>
  </sheetData>
  <autoFilter ref="B14:I26" xr:uid="{066E224B-BC2F-465F-81CA-F8BD556D9C19}"/>
  <mergeCells count="25">
    <mergeCell ref="B26:F26"/>
    <mergeCell ref="F13:I13"/>
    <mergeCell ref="B20:F20"/>
    <mergeCell ref="E21:F21"/>
    <mergeCell ref="E22:F22"/>
    <mergeCell ref="E23:F23"/>
    <mergeCell ref="E24:F24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67F325A6-EFEA-48A8-901A-07D2B9A18D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0"/>
  <sheetViews>
    <sheetView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34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47</v>
      </c>
      <c r="C15" s="22"/>
      <c r="D15" s="64" t="s">
        <v>56</v>
      </c>
      <c r="E15" s="54">
        <v>60</v>
      </c>
      <c r="F15" s="65">
        <v>54.86</v>
      </c>
      <c r="G15" s="25">
        <f>ROUND(E15*F15,2)</f>
        <v>3291.6</v>
      </c>
      <c r="H15" s="66">
        <v>21.94</v>
      </c>
      <c r="I15" s="26">
        <f t="shared" ref="I15:I23" si="0">ROUND(E15*H15,2)</f>
        <v>1316.4</v>
      </c>
    </row>
    <row r="16" spans="2:9" x14ac:dyDescent="0.25">
      <c r="B16" s="62" t="s">
        <v>48</v>
      </c>
      <c r="C16" s="22"/>
      <c r="D16" s="64" t="s">
        <v>57</v>
      </c>
      <c r="E16" s="54">
        <v>60</v>
      </c>
      <c r="F16" s="65">
        <v>34.43</v>
      </c>
      <c r="G16" s="25">
        <f t="shared" ref="G16:G23" si="1">ROUND(E16*F16,2)</f>
        <v>2065.8000000000002</v>
      </c>
      <c r="H16" s="66">
        <v>13.77</v>
      </c>
      <c r="I16" s="26">
        <f t="shared" si="0"/>
        <v>826.2</v>
      </c>
    </row>
    <row r="17" spans="2:9" x14ac:dyDescent="0.25">
      <c r="B17" s="62" t="s">
        <v>49</v>
      </c>
      <c r="C17" s="22"/>
      <c r="D17" s="64" t="s">
        <v>57</v>
      </c>
      <c r="E17" s="54">
        <v>60</v>
      </c>
      <c r="F17" s="65">
        <v>45.07</v>
      </c>
      <c r="G17" s="25">
        <f t="shared" si="1"/>
        <v>2704.2</v>
      </c>
      <c r="H17" s="66">
        <v>18.03</v>
      </c>
      <c r="I17" s="26">
        <f t="shared" si="0"/>
        <v>1081.8</v>
      </c>
    </row>
    <row r="18" spans="2:9" x14ac:dyDescent="0.25">
      <c r="B18" s="62" t="s">
        <v>50</v>
      </c>
      <c r="C18" s="22"/>
      <c r="D18" s="64" t="s">
        <v>58</v>
      </c>
      <c r="E18" s="54">
        <v>60</v>
      </c>
      <c r="F18" s="65">
        <v>70.08</v>
      </c>
      <c r="G18" s="25">
        <f t="shared" si="1"/>
        <v>4204.8</v>
      </c>
      <c r="H18" s="66">
        <v>28.03</v>
      </c>
      <c r="I18" s="26">
        <f t="shared" si="0"/>
        <v>1681.8</v>
      </c>
    </row>
    <row r="19" spans="2:9" x14ac:dyDescent="0.25">
      <c r="B19" s="62" t="s">
        <v>51</v>
      </c>
      <c r="C19" s="22"/>
      <c r="D19" s="64" t="s">
        <v>59</v>
      </c>
      <c r="E19" s="54">
        <v>60</v>
      </c>
      <c r="F19" s="65">
        <v>57.2</v>
      </c>
      <c r="G19" s="25">
        <f t="shared" si="1"/>
        <v>3432</v>
      </c>
      <c r="H19" s="66">
        <v>22.88</v>
      </c>
      <c r="I19" s="26">
        <f t="shared" si="0"/>
        <v>1372.8</v>
      </c>
    </row>
    <row r="20" spans="2:9" x14ac:dyDescent="0.25">
      <c r="B20" s="62" t="s">
        <v>52</v>
      </c>
      <c r="C20" s="22"/>
      <c r="D20" s="64" t="s">
        <v>60</v>
      </c>
      <c r="E20" s="54">
        <v>30</v>
      </c>
      <c r="F20" s="65">
        <v>321.48</v>
      </c>
      <c r="G20" s="25">
        <f t="shared" si="1"/>
        <v>9644.4</v>
      </c>
      <c r="H20" s="66">
        <v>128.59</v>
      </c>
      <c r="I20" s="26">
        <f t="shared" si="0"/>
        <v>3857.7</v>
      </c>
    </row>
    <row r="21" spans="2:9" x14ac:dyDescent="0.25">
      <c r="B21" s="62" t="s">
        <v>53</v>
      </c>
      <c r="C21" s="22"/>
      <c r="D21" s="64" t="s">
        <v>61</v>
      </c>
      <c r="E21" s="54">
        <v>30</v>
      </c>
      <c r="F21" s="65">
        <v>99.5</v>
      </c>
      <c r="G21" s="25">
        <f t="shared" si="1"/>
        <v>2985</v>
      </c>
      <c r="H21" s="66">
        <v>39.799999999999997</v>
      </c>
      <c r="I21" s="26">
        <f t="shared" si="0"/>
        <v>1194</v>
      </c>
    </row>
    <row r="22" spans="2:9" x14ac:dyDescent="0.25">
      <c r="B22" s="62" t="s">
        <v>54</v>
      </c>
      <c r="C22" s="22"/>
      <c r="D22" s="64" t="s">
        <v>62</v>
      </c>
      <c r="E22" s="54">
        <v>30</v>
      </c>
      <c r="F22" s="65">
        <v>175.54</v>
      </c>
      <c r="G22" s="25">
        <f t="shared" si="1"/>
        <v>5266.2</v>
      </c>
      <c r="H22" s="66">
        <v>87.77</v>
      </c>
      <c r="I22" s="26">
        <f t="shared" si="0"/>
        <v>2633.1</v>
      </c>
    </row>
    <row r="23" spans="2:9" x14ac:dyDescent="0.25">
      <c r="B23" s="62" t="s">
        <v>55</v>
      </c>
      <c r="C23" s="22"/>
      <c r="D23" s="64" t="s">
        <v>63</v>
      </c>
      <c r="E23" s="54">
        <v>30</v>
      </c>
      <c r="F23" s="65">
        <v>97.37</v>
      </c>
      <c r="G23" s="25">
        <f t="shared" si="1"/>
        <v>2921.1</v>
      </c>
      <c r="H23" s="66">
        <v>48.69</v>
      </c>
      <c r="I23" s="26">
        <f t="shared" si="0"/>
        <v>1460.7</v>
      </c>
    </row>
    <row r="24" spans="2:9" x14ac:dyDescent="0.25">
      <c r="B24" s="92"/>
      <c r="C24" s="93"/>
      <c r="D24" s="93"/>
      <c r="E24" s="93"/>
      <c r="F24" s="94"/>
      <c r="G24" s="27"/>
      <c r="H24" s="28" t="s">
        <v>17</v>
      </c>
      <c r="I24" s="29">
        <f>SUM(I15:I23)</f>
        <v>15424.500000000002</v>
      </c>
    </row>
    <row r="25" spans="2:9" x14ac:dyDescent="0.25">
      <c r="B25" s="30"/>
      <c r="C25" s="31"/>
      <c r="D25" s="32" t="s">
        <v>18</v>
      </c>
      <c r="E25" s="95">
        <f>SUM(G15:G23)</f>
        <v>36515.1</v>
      </c>
      <c r="F25" s="9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95">
        <f>SUM(I15:I23)</f>
        <v>15424.500000000002</v>
      </c>
      <c r="F26" s="9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79">
        <f>E25-E26</f>
        <v>21090.6</v>
      </c>
      <c r="F27" s="80"/>
      <c r="G27" s="36"/>
      <c r="H27" s="28" t="s">
        <v>23</v>
      </c>
      <c r="I27" s="37">
        <f>SUM(I24:I26)</f>
        <v>15424.500000000002</v>
      </c>
    </row>
    <row r="28" spans="2:9" x14ac:dyDescent="0.25">
      <c r="B28" s="30"/>
      <c r="C28" s="31"/>
      <c r="D28" s="32"/>
      <c r="E28" s="81"/>
      <c r="F28" s="82"/>
      <c r="G28" s="38"/>
      <c r="H28" s="28" t="s">
        <v>24</v>
      </c>
      <c r="I28" s="37">
        <f>I27*0.05</f>
        <v>771.22500000000014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3" t="s">
        <v>26</v>
      </c>
      <c r="C30" s="74"/>
      <c r="D30" s="74"/>
      <c r="E30" s="74"/>
      <c r="F30" s="75"/>
      <c r="G30" s="41"/>
      <c r="H30" s="42" t="s">
        <v>27</v>
      </c>
      <c r="I30" s="43">
        <f>SUM(I27:I29)</f>
        <v>16195.725000000002</v>
      </c>
    </row>
  </sheetData>
  <autoFilter ref="B14:I30" xr:uid="{385D4A5F-3A2C-4DA2-9F3F-238E58578600}"/>
  <mergeCells count="25">
    <mergeCell ref="H1:I5"/>
    <mergeCell ref="F13:I13"/>
    <mergeCell ref="B24:F24"/>
    <mergeCell ref="E25:F25"/>
    <mergeCell ref="E26:F2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  <mergeCell ref="C10:D10"/>
    <mergeCell ref="C11:D11"/>
    <mergeCell ref="C12:D12"/>
    <mergeCell ref="B30:F30"/>
    <mergeCell ref="E1:F5"/>
    <mergeCell ref="E27:F27"/>
    <mergeCell ref="E28:F28"/>
    <mergeCell ref="C8:D8"/>
    <mergeCell ref="C9:D9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6676-7FDE-4EB0-8E0B-E06B88C0DCB8}">
  <dimension ref="B1:I31"/>
  <sheetViews>
    <sheetView topLeftCell="A11" workbookViewId="0">
      <selection activeCell="H15" sqref="H15:H19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81">
        <v>320</v>
      </c>
      <c r="C15" s="127"/>
      <c r="D15" s="182" t="s">
        <v>194</v>
      </c>
      <c r="E15" s="183">
        <v>0</v>
      </c>
      <c r="F15" s="184">
        <v>9737.14</v>
      </c>
      <c r="G15" s="24">
        <f>ROUND(E15*F15,2)</f>
        <v>0</v>
      </c>
      <c r="H15" s="185">
        <v>4868.57</v>
      </c>
      <c r="I15" s="26">
        <f t="shared" ref="I15:I19" si="0">ROUND(E15*H15,2)</f>
        <v>0</v>
      </c>
    </row>
    <row r="16" spans="2:9" x14ac:dyDescent="0.25">
      <c r="B16" s="181">
        <v>326</v>
      </c>
      <c r="C16" s="127"/>
      <c r="D16" s="182" t="s">
        <v>194</v>
      </c>
      <c r="E16" s="183">
        <v>2</v>
      </c>
      <c r="F16" s="184">
        <v>9737.14</v>
      </c>
      <c r="G16" s="24">
        <f t="shared" ref="G16:G19" si="1">ROUND(E16*F16,2)</f>
        <v>19474.28</v>
      </c>
      <c r="H16" s="185">
        <v>4868.57</v>
      </c>
      <c r="I16" s="26">
        <f t="shared" si="0"/>
        <v>9737.14</v>
      </c>
    </row>
    <row r="17" spans="2:9" x14ac:dyDescent="0.25">
      <c r="B17" s="181">
        <v>330</v>
      </c>
      <c r="C17" s="127"/>
      <c r="D17" s="182" t="s">
        <v>195</v>
      </c>
      <c r="E17" s="183">
        <v>2</v>
      </c>
      <c r="F17" s="184">
        <v>11111.43</v>
      </c>
      <c r="G17" s="24">
        <f t="shared" si="1"/>
        <v>22222.86</v>
      </c>
      <c r="H17" s="185">
        <v>5555.72</v>
      </c>
      <c r="I17" s="26">
        <f t="shared" si="0"/>
        <v>11111.44</v>
      </c>
    </row>
    <row r="18" spans="2:9" x14ac:dyDescent="0.25">
      <c r="B18" s="181">
        <v>336</v>
      </c>
      <c r="C18" s="127"/>
      <c r="D18" s="182" t="s">
        <v>195</v>
      </c>
      <c r="E18" s="183">
        <v>0</v>
      </c>
      <c r="F18" s="184">
        <v>11111.43</v>
      </c>
      <c r="G18" s="24">
        <f t="shared" si="1"/>
        <v>0</v>
      </c>
      <c r="H18" s="185">
        <v>5555.72</v>
      </c>
      <c r="I18" s="26">
        <f t="shared" si="0"/>
        <v>0</v>
      </c>
    </row>
    <row r="19" spans="2:9" x14ac:dyDescent="0.25">
      <c r="B19" s="181">
        <v>349</v>
      </c>
      <c r="C19" s="127"/>
      <c r="D19" s="182" t="s">
        <v>196</v>
      </c>
      <c r="E19" s="183">
        <v>0</v>
      </c>
      <c r="F19" s="184">
        <v>16338.91</v>
      </c>
      <c r="G19" s="24">
        <f t="shared" si="1"/>
        <v>0</v>
      </c>
      <c r="H19" s="185">
        <v>8169.46</v>
      </c>
      <c r="I19" s="26">
        <f t="shared" si="0"/>
        <v>0</v>
      </c>
    </row>
    <row r="20" spans="2:9" x14ac:dyDescent="0.25">
      <c r="B20" s="148"/>
      <c r="C20" s="127"/>
      <c r="D20" s="149"/>
      <c r="E20" s="145"/>
      <c r="F20" s="146"/>
      <c r="G20" s="24"/>
      <c r="H20" s="147"/>
      <c r="I20" s="26"/>
    </row>
    <row r="21" spans="2:9" x14ac:dyDescent="0.25">
      <c r="B21" s="148"/>
      <c r="C21" s="127"/>
      <c r="D21" s="149"/>
      <c r="E21" s="145"/>
      <c r="F21" s="146"/>
      <c r="G21" s="24"/>
      <c r="H21" s="147"/>
      <c r="I21" s="26"/>
    </row>
    <row r="22" spans="2:9" x14ac:dyDescent="0.25">
      <c r="B22" s="148"/>
      <c r="C22" s="127"/>
      <c r="D22" s="149"/>
      <c r="E22" s="145"/>
      <c r="F22" s="146"/>
      <c r="G22" s="24"/>
      <c r="H22" s="147"/>
      <c r="I22" s="26"/>
    </row>
    <row r="23" spans="2:9" x14ac:dyDescent="0.25">
      <c r="B23" s="148"/>
      <c r="C23" s="127"/>
      <c r="D23" s="149"/>
      <c r="E23" s="145"/>
      <c r="F23" s="146"/>
      <c r="G23" s="24"/>
      <c r="H23" s="147"/>
      <c r="I23" s="26"/>
    </row>
    <row r="24" spans="2:9" x14ac:dyDescent="0.25">
      <c r="B24" s="148"/>
      <c r="C24" s="127"/>
      <c r="D24" s="149"/>
      <c r="E24" s="145"/>
      <c r="F24" s="146"/>
      <c r="G24" s="24"/>
      <c r="H24" s="147"/>
      <c r="I24" s="26"/>
    </row>
    <row r="25" spans="2:9" x14ac:dyDescent="0.25">
      <c r="B25" s="92"/>
      <c r="C25" s="93"/>
      <c r="D25" s="93"/>
      <c r="E25" s="93"/>
      <c r="F25" s="94"/>
      <c r="G25" s="150"/>
      <c r="H25" s="28" t="s">
        <v>17</v>
      </c>
      <c r="I25" s="126">
        <f>SUM(I15:I24)</f>
        <v>20848.580000000002</v>
      </c>
    </row>
    <row r="26" spans="2:9" x14ac:dyDescent="0.25">
      <c r="B26" s="143"/>
      <c r="C26" s="31"/>
      <c r="D26" s="142" t="s">
        <v>18</v>
      </c>
      <c r="E26" s="95">
        <f>SUM(G15:G24)</f>
        <v>41697.14</v>
      </c>
      <c r="F26" s="96"/>
      <c r="G26" s="33"/>
      <c r="H26" s="28" t="s">
        <v>19</v>
      </c>
      <c r="I26" s="34">
        <v>0</v>
      </c>
    </row>
    <row r="27" spans="2:9" x14ac:dyDescent="0.25">
      <c r="B27" s="143"/>
      <c r="C27" s="31"/>
      <c r="D27" s="142" t="s">
        <v>20</v>
      </c>
      <c r="E27" s="95">
        <f>SUM(I15:I24)</f>
        <v>20848.580000000002</v>
      </c>
      <c r="F27" s="96"/>
      <c r="G27" s="33"/>
      <c r="H27" s="35" t="s">
        <v>21</v>
      </c>
      <c r="I27" s="34">
        <v>0</v>
      </c>
    </row>
    <row r="28" spans="2:9" x14ac:dyDescent="0.25">
      <c r="B28" s="143"/>
      <c r="C28" s="31"/>
      <c r="D28" s="142" t="s">
        <v>22</v>
      </c>
      <c r="E28" s="79">
        <f>E26-E27</f>
        <v>20848.559999999998</v>
      </c>
      <c r="F28" s="80"/>
      <c r="G28" s="144"/>
      <c r="H28" s="28" t="s">
        <v>23</v>
      </c>
      <c r="I28" s="125">
        <f>SUM(I25:I27)</f>
        <v>20848.580000000002</v>
      </c>
    </row>
    <row r="29" spans="2:9" x14ac:dyDescent="0.25">
      <c r="B29" s="143"/>
      <c r="C29" s="31"/>
      <c r="D29" s="142"/>
      <c r="E29" s="81"/>
      <c r="F29" s="82"/>
      <c r="G29" s="38"/>
      <c r="H29" s="28" t="s">
        <v>24</v>
      </c>
      <c r="I29" s="125">
        <f>I28*0.05</f>
        <v>1042.4290000000001</v>
      </c>
    </row>
    <row r="30" spans="2:9" x14ac:dyDescent="0.25">
      <c r="B30" s="143"/>
      <c r="C30" s="31"/>
      <c r="D30" s="39"/>
      <c r="E30" s="39"/>
      <c r="F30" s="40"/>
      <c r="G30" s="40"/>
      <c r="H30" s="28" t="s">
        <v>25</v>
      </c>
      <c r="I30" s="34"/>
    </row>
    <row r="31" spans="2:9" ht="15.75" x14ac:dyDescent="0.25">
      <c r="B31" s="73" t="s">
        <v>26</v>
      </c>
      <c r="C31" s="74"/>
      <c r="D31" s="74"/>
      <c r="E31" s="74"/>
      <c r="F31" s="75"/>
      <c r="G31" s="41"/>
      <c r="H31" s="124" t="s">
        <v>27</v>
      </c>
      <c r="I31" s="123">
        <f>SUM(I28:I30)</f>
        <v>21891.009000000002</v>
      </c>
    </row>
  </sheetData>
  <autoFilter ref="B14:I31" xr:uid="{066E224B-BC2F-465F-81CA-F8BD556D9C19}"/>
  <mergeCells count="25">
    <mergeCell ref="B31:F31"/>
    <mergeCell ref="F13:I13"/>
    <mergeCell ref="B25:F25"/>
    <mergeCell ref="E26:F26"/>
    <mergeCell ref="E27:F27"/>
    <mergeCell ref="E28:F28"/>
    <mergeCell ref="E29:F29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5D2D1F39-1465-4911-9FCD-43CCA1E81502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8DD1-829D-4D9A-B1EB-6ABECA03D5E4}">
  <dimension ref="B1:I29"/>
  <sheetViews>
    <sheetView topLeftCell="A8" workbookViewId="0">
      <selection activeCell="H15" sqref="H15:H19"/>
    </sheetView>
  </sheetViews>
  <sheetFormatPr defaultRowHeight="15" x14ac:dyDescent="0.25"/>
  <cols>
    <col min="1" max="1" width="2.7109375" style="122" customWidth="1"/>
    <col min="2" max="2" width="15.42578125" style="122" customWidth="1"/>
    <col min="3" max="3" width="40.7109375" style="122" customWidth="1"/>
    <col min="4" max="4" width="38.140625" style="122" bestFit="1" customWidth="1"/>
    <col min="5" max="5" width="7.28515625" style="122" customWidth="1"/>
    <col min="6" max="6" width="15.7109375" style="122" customWidth="1"/>
    <col min="7" max="7" width="14.7109375" style="122" hidden="1" customWidth="1"/>
    <col min="8" max="8" width="14.7109375" style="122" customWidth="1"/>
    <col min="9" max="9" width="20.42578125" style="122" bestFit="1" customWidth="1"/>
    <col min="10" max="16384" width="9.140625" style="122"/>
  </cols>
  <sheetData>
    <row r="1" spans="2:9" ht="15" customHeight="1" x14ac:dyDescent="0.25">
      <c r="B1" s="134"/>
      <c r="C1" s="135"/>
      <c r="D1" s="135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136"/>
      <c r="E2" s="77"/>
      <c r="F2" s="77"/>
      <c r="G2" s="45"/>
      <c r="H2" s="77"/>
      <c r="I2" s="89"/>
    </row>
    <row r="3" spans="2:9" ht="15" customHeight="1" x14ac:dyDescent="0.25">
      <c r="B3" s="136"/>
      <c r="E3" s="77"/>
      <c r="F3" s="77"/>
      <c r="G3" s="45"/>
      <c r="H3" s="77"/>
      <c r="I3" s="89"/>
    </row>
    <row r="4" spans="2:9" ht="15" customHeight="1" x14ac:dyDescent="0.25">
      <c r="B4" s="136"/>
      <c r="E4" s="77"/>
      <c r="F4" s="77"/>
      <c r="G4" s="45"/>
      <c r="H4" s="77"/>
      <c r="I4" s="89"/>
    </row>
    <row r="5" spans="2:9" ht="15" customHeight="1" x14ac:dyDescent="0.25">
      <c r="B5" s="137"/>
      <c r="C5" s="138"/>
      <c r="D5" s="138"/>
      <c r="E5" s="78"/>
      <c r="F5" s="78"/>
      <c r="G5" s="46"/>
      <c r="H5" s="78"/>
      <c r="I5" s="90"/>
    </row>
    <row r="6" spans="2:9" ht="36" x14ac:dyDescent="0.55000000000000004">
      <c r="B6" s="139"/>
      <c r="C6" s="140"/>
      <c r="D6" s="140"/>
      <c r="E6" s="141"/>
      <c r="F6" s="141"/>
      <c r="G6" s="141"/>
      <c r="H6" s="141"/>
      <c r="I6" s="141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28"/>
      <c r="C13" s="129"/>
      <c r="D13" s="129"/>
      <c r="E13" s="129"/>
      <c r="F13" s="91" t="s">
        <v>3</v>
      </c>
      <c r="G13" s="91"/>
      <c r="H13" s="91"/>
      <c r="I13" s="91"/>
    </row>
    <row r="14" spans="2:9" ht="15.75" thickBot="1" x14ac:dyDescent="0.3">
      <c r="B14" s="130" t="s">
        <v>0</v>
      </c>
      <c r="C14" s="18" t="s">
        <v>15</v>
      </c>
      <c r="D14" s="131" t="s">
        <v>1</v>
      </c>
      <c r="E14" s="132" t="s">
        <v>2</v>
      </c>
      <c r="F14" s="132" t="s">
        <v>4</v>
      </c>
      <c r="G14" s="132"/>
      <c r="H14" s="132" t="s">
        <v>5</v>
      </c>
      <c r="I14" s="133" t="s">
        <v>16</v>
      </c>
    </row>
    <row r="15" spans="2:9" x14ac:dyDescent="0.25">
      <c r="B15" s="186">
        <v>320</v>
      </c>
      <c r="C15" s="127"/>
      <c r="D15" s="187" t="s">
        <v>191</v>
      </c>
      <c r="E15" s="188">
        <v>1</v>
      </c>
      <c r="F15" s="189">
        <v>11414.29</v>
      </c>
      <c r="G15" s="24">
        <f>ROUND(E15*F15,2)</f>
        <v>11414.29</v>
      </c>
      <c r="H15" s="190">
        <v>5707.15</v>
      </c>
      <c r="I15" s="26">
        <f t="shared" ref="I15:I19" si="0">ROUND(E15*H15,2)</f>
        <v>5707.15</v>
      </c>
    </row>
    <row r="16" spans="2:9" x14ac:dyDescent="0.25">
      <c r="B16" s="186">
        <v>326</v>
      </c>
      <c r="C16" s="127"/>
      <c r="D16" s="187" t="s">
        <v>192</v>
      </c>
      <c r="E16" s="188">
        <v>4</v>
      </c>
      <c r="F16" s="189">
        <v>12084.74</v>
      </c>
      <c r="G16" s="24">
        <f t="shared" ref="G16:G19" si="1">ROUND(E16*F16,2)</f>
        <v>48338.96</v>
      </c>
      <c r="H16" s="190">
        <v>6042.37</v>
      </c>
      <c r="I16" s="26">
        <f t="shared" si="0"/>
        <v>24169.48</v>
      </c>
    </row>
    <row r="17" spans="2:9" x14ac:dyDescent="0.25">
      <c r="B17" s="186">
        <v>330</v>
      </c>
      <c r="C17" s="127"/>
      <c r="D17" s="187" t="s">
        <v>193</v>
      </c>
      <c r="E17" s="188">
        <v>1</v>
      </c>
      <c r="F17" s="189">
        <v>15771.15</v>
      </c>
      <c r="G17" s="24">
        <f t="shared" si="1"/>
        <v>15771.15</v>
      </c>
      <c r="H17" s="190">
        <v>7885.58</v>
      </c>
      <c r="I17" s="26">
        <f t="shared" si="0"/>
        <v>7885.58</v>
      </c>
    </row>
    <row r="18" spans="2:9" x14ac:dyDescent="0.25">
      <c r="B18" s="186">
        <v>336</v>
      </c>
      <c r="C18" s="127"/>
      <c r="D18" s="187" t="s">
        <v>193</v>
      </c>
      <c r="E18" s="188">
        <v>0</v>
      </c>
      <c r="F18" s="189">
        <v>15771.15</v>
      </c>
      <c r="G18" s="24">
        <f t="shared" si="1"/>
        <v>0</v>
      </c>
      <c r="H18" s="190">
        <v>7885.58</v>
      </c>
      <c r="I18" s="26">
        <f t="shared" si="0"/>
        <v>0</v>
      </c>
    </row>
    <row r="19" spans="2:9" x14ac:dyDescent="0.25">
      <c r="B19" s="186">
        <v>349</v>
      </c>
      <c r="C19" s="127"/>
      <c r="D19" s="187" t="s">
        <v>197</v>
      </c>
      <c r="E19" s="188">
        <v>0</v>
      </c>
      <c r="F19" s="189">
        <v>20950</v>
      </c>
      <c r="G19" s="24">
        <f t="shared" si="1"/>
        <v>0</v>
      </c>
      <c r="H19" s="190">
        <v>10475</v>
      </c>
      <c r="I19" s="26">
        <f t="shared" si="0"/>
        <v>0</v>
      </c>
    </row>
    <row r="20" spans="2:9" x14ac:dyDescent="0.25">
      <c r="B20" s="148"/>
      <c r="C20" s="127"/>
      <c r="D20" s="149"/>
      <c r="E20" s="145"/>
      <c r="F20" s="146"/>
      <c r="G20" s="24"/>
      <c r="H20" s="147"/>
      <c r="I20" s="26"/>
    </row>
    <row r="21" spans="2:9" x14ac:dyDescent="0.25">
      <c r="B21" s="148"/>
      <c r="C21" s="127"/>
      <c r="D21" s="149"/>
      <c r="E21" s="145"/>
      <c r="F21" s="146"/>
      <c r="G21" s="24"/>
      <c r="H21" s="147"/>
      <c r="I21" s="26"/>
    </row>
    <row r="22" spans="2:9" x14ac:dyDescent="0.25">
      <c r="B22" s="148"/>
      <c r="C22" s="127"/>
      <c r="D22" s="149"/>
      <c r="E22" s="145"/>
      <c r="F22" s="146"/>
      <c r="G22" s="24"/>
      <c r="H22" s="147"/>
      <c r="I22" s="26"/>
    </row>
    <row r="23" spans="2:9" x14ac:dyDescent="0.25">
      <c r="B23" s="92"/>
      <c r="C23" s="93"/>
      <c r="D23" s="93"/>
      <c r="E23" s="93"/>
      <c r="F23" s="94"/>
      <c r="G23" s="150"/>
      <c r="H23" s="28" t="s">
        <v>17</v>
      </c>
      <c r="I23" s="126">
        <f>SUM(I15:I22)</f>
        <v>37762.21</v>
      </c>
    </row>
    <row r="24" spans="2:9" x14ac:dyDescent="0.25">
      <c r="B24" s="143"/>
      <c r="C24" s="31"/>
      <c r="D24" s="142" t="s">
        <v>18</v>
      </c>
      <c r="E24" s="95">
        <f>SUM(G15:G22)</f>
        <v>75524.399999999994</v>
      </c>
      <c r="F24" s="96"/>
      <c r="G24" s="33"/>
      <c r="H24" s="28" t="s">
        <v>19</v>
      </c>
      <c r="I24" s="34">
        <v>0</v>
      </c>
    </row>
    <row r="25" spans="2:9" x14ac:dyDescent="0.25">
      <c r="B25" s="143"/>
      <c r="C25" s="31"/>
      <c r="D25" s="142" t="s">
        <v>20</v>
      </c>
      <c r="E25" s="95">
        <f>SUM(I15:I22)</f>
        <v>37762.21</v>
      </c>
      <c r="F25" s="96"/>
      <c r="G25" s="33"/>
      <c r="H25" s="35" t="s">
        <v>21</v>
      </c>
      <c r="I25" s="34">
        <v>0</v>
      </c>
    </row>
    <row r="26" spans="2:9" x14ac:dyDescent="0.25">
      <c r="B26" s="143"/>
      <c r="C26" s="31"/>
      <c r="D26" s="142" t="s">
        <v>22</v>
      </c>
      <c r="E26" s="79">
        <f>E24-E25</f>
        <v>37762.189999999995</v>
      </c>
      <c r="F26" s="80"/>
      <c r="G26" s="144"/>
      <c r="H26" s="28" t="s">
        <v>23</v>
      </c>
      <c r="I26" s="125">
        <f>SUM(I23:I25)</f>
        <v>37762.21</v>
      </c>
    </row>
    <row r="27" spans="2:9" x14ac:dyDescent="0.25">
      <c r="B27" s="143"/>
      <c r="C27" s="31"/>
      <c r="D27" s="142"/>
      <c r="E27" s="81"/>
      <c r="F27" s="82"/>
      <c r="G27" s="38"/>
      <c r="H27" s="28" t="s">
        <v>24</v>
      </c>
      <c r="I27" s="125">
        <f>I26*0.05</f>
        <v>1888.1105</v>
      </c>
    </row>
    <row r="28" spans="2:9" x14ac:dyDescent="0.25">
      <c r="B28" s="143"/>
      <c r="C28" s="31"/>
      <c r="D28" s="39"/>
      <c r="E28" s="39"/>
      <c r="F28" s="40"/>
      <c r="G28" s="40"/>
      <c r="H28" s="28" t="s">
        <v>25</v>
      </c>
      <c r="I28" s="34"/>
    </row>
    <row r="29" spans="2:9" ht="15.75" x14ac:dyDescent="0.25">
      <c r="B29" s="73" t="s">
        <v>26</v>
      </c>
      <c r="C29" s="74"/>
      <c r="D29" s="74"/>
      <c r="E29" s="74"/>
      <c r="F29" s="75"/>
      <c r="G29" s="41"/>
      <c r="H29" s="124" t="s">
        <v>27</v>
      </c>
      <c r="I29" s="123">
        <f>SUM(I26:I28)</f>
        <v>39650.320500000002</v>
      </c>
    </row>
  </sheetData>
  <autoFilter ref="B14:I29" xr:uid="{066E224B-BC2F-465F-81CA-F8BD556D9C19}"/>
  <mergeCells count="25">
    <mergeCell ref="B29:F29"/>
    <mergeCell ref="F13:I13"/>
    <mergeCell ref="B23:F23"/>
    <mergeCell ref="E24:F24"/>
    <mergeCell ref="E25:F25"/>
    <mergeCell ref="E26:F26"/>
    <mergeCell ref="E27:F27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9A1F014E-A9FA-4014-93C6-E271DACD7A8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35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41</v>
      </c>
      <c r="C15" s="22"/>
      <c r="D15" s="64" t="s">
        <v>67</v>
      </c>
      <c r="E15" s="67">
        <v>2</v>
      </c>
      <c r="F15" s="65">
        <v>11611.23</v>
      </c>
      <c r="G15" s="25">
        <f>ROUND(E15*F15,2)</f>
        <v>23222.46</v>
      </c>
      <c r="H15" s="66">
        <v>4644.49</v>
      </c>
      <c r="I15" s="26">
        <f t="shared" ref="I15:I17" si="0">ROUND(E15*H15,2)</f>
        <v>9288.98</v>
      </c>
    </row>
    <row r="16" spans="2:9" x14ac:dyDescent="0.25">
      <c r="B16" s="52" t="s">
        <v>41</v>
      </c>
      <c r="C16" s="22"/>
      <c r="D16" s="64" t="s">
        <v>68</v>
      </c>
      <c r="E16" s="67">
        <v>2</v>
      </c>
      <c r="F16" s="65">
        <v>9926.59</v>
      </c>
      <c r="G16" s="25">
        <f t="shared" ref="G16:G17" si="1">ROUND(E16*F16,2)</f>
        <v>19853.18</v>
      </c>
      <c r="H16" s="66">
        <v>3970.64</v>
      </c>
      <c r="I16" s="26">
        <f t="shared" si="0"/>
        <v>7941.28</v>
      </c>
    </row>
    <row r="17" spans="2:9" x14ac:dyDescent="0.25">
      <c r="B17" s="52" t="s">
        <v>41</v>
      </c>
      <c r="C17" s="22"/>
      <c r="D17" s="64" t="s">
        <v>69</v>
      </c>
      <c r="E17" s="67">
        <v>2</v>
      </c>
      <c r="F17" s="65">
        <v>9208.5</v>
      </c>
      <c r="G17" s="25">
        <f t="shared" si="1"/>
        <v>18417</v>
      </c>
      <c r="H17" s="66">
        <v>3683.4</v>
      </c>
      <c r="I17" s="26">
        <f t="shared" si="0"/>
        <v>7366.8</v>
      </c>
    </row>
    <row r="18" spans="2:9" x14ac:dyDescent="0.25">
      <c r="B18" s="92"/>
      <c r="C18" s="93"/>
      <c r="D18" s="93"/>
      <c r="E18" s="93"/>
      <c r="F18" s="94"/>
      <c r="G18" s="27"/>
      <c r="H18" s="28" t="s">
        <v>17</v>
      </c>
      <c r="I18" s="29">
        <f>SUM(I15:I17)</f>
        <v>24597.059999999998</v>
      </c>
    </row>
    <row r="19" spans="2:9" x14ac:dyDescent="0.25">
      <c r="B19" s="30"/>
      <c r="C19" s="31"/>
      <c r="D19" s="32" t="s">
        <v>18</v>
      </c>
      <c r="E19" s="95">
        <f>SUM(G15:G17)</f>
        <v>61492.639999999999</v>
      </c>
      <c r="F19" s="96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95">
        <f>SUM(I15:I17)</f>
        <v>24597.059999999998</v>
      </c>
      <c r="F20" s="96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79">
        <f>E19-E20</f>
        <v>36895.58</v>
      </c>
      <c r="F21" s="80"/>
      <c r="G21" s="36"/>
      <c r="H21" s="28" t="s">
        <v>23</v>
      </c>
      <c r="I21" s="37">
        <f>SUM(I18:I20)</f>
        <v>24597.059999999998</v>
      </c>
    </row>
    <row r="22" spans="2:9" x14ac:dyDescent="0.25">
      <c r="B22" s="30"/>
      <c r="C22" s="31"/>
      <c r="D22" s="32"/>
      <c r="E22" s="81"/>
      <c r="F22" s="82"/>
      <c r="G22" s="38"/>
      <c r="H22" s="28" t="s">
        <v>24</v>
      </c>
      <c r="I22" s="37">
        <f>I21*0.05</f>
        <v>1229.8530000000001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3" t="s">
        <v>26</v>
      </c>
      <c r="C24" s="74"/>
      <c r="D24" s="74"/>
      <c r="E24" s="74"/>
      <c r="F24" s="75"/>
      <c r="G24" s="41"/>
      <c r="H24" s="42" t="s">
        <v>27</v>
      </c>
      <c r="I24" s="43">
        <f>SUM(I21:I23)</f>
        <v>25826.912999999997</v>
      </c>
    </row>
  </sheetData>
  <autoFilter ref="B14:I24" xr:uid="{385D4A5F-3A2C-4DA2-9F3F-238E58578600}"/>
  <mergeCells count="25">
    <mergeCell ref="B24:F24"/>
    <mergeCell ref="F13:I13"/>
    <mergeCell ref="B18:F18"/>
    <mergeCell ref="E19:F19"/>
    <mergeCell ref="E20:F20"/>
    <mergeCell ref="E21:F21"/>
    <mergeCell ref="E22:F2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24"/>
  <sheetViews>
    <sheetView topLeftCell="C1" workbookViewId="0">
      <selection activeCell="I31" sqref="I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32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70</v>
      </c>
      <c r="C15" s="22"/>
      <c r="D15" s="64" t="s">
        <v>64</v>
      </c>
      <c r="E15" s="54"/>
      <c r="F15" s="65">
        <v>5554.28</v>
      </c>
      <c r="G15" s="56">
        <v>2415.84</v>
      </c>
      <c r="H15" s="66">
        <v>2221.71</v>
      </c>
      <c r="I15" s="26">
        <f t="shared" ref="I15" si="0">ROUND(E15*H15,2)</f>
        <v>0</v>
      </c>
    </row>
    <row r="16" spans="2:9" x14ac:dyDescent="0.25">
      <c r="B16" s="62" t="s">
        <v>71</v>
      </c>
      <c r="C16" s="22"/>
      <c r="D16" s="64" t="s">
        <v>65</v>
      </c>
      <c r="E16" s="54"/>
      <c r="F16" s="65">
        <v>8105.95</v>
      </c>
      <c r="G16" s="56">
        <v>4838.17</v>
      </c>
      <c r="H16" s="66">
        <v>3242.38</v>
      </c>
      <c r="I16" s="26">
        <f t="shared" ref="I16:I17" si="1">ROUND(E16*H16,2)</f>
        <v>0</v>
      </c>
    </row>
    <row r="17" spans="2:9" x14ac:dyDescent="0.25">
      <c r="B17" s="62">
        <v>5459710</v>
      </c>
      <c r="C17" s="22"/>
      <c r="D17" s="64" t="s">
        <v>66</v>
      </c>
      <c r="E17" s="54"/>
      <c r="F17" s="65">
        <v>11565.17</v>
      </c>
      <c r="G17" s="56">
        <v>6707.8</v>
      </c>
      <c r="H17" s="66">
        <v>4626.07</v>
      </c>
      <c r="I17" s="26">
        <f t="shared" si="1"/>
        <v>0</v>
      </c>
    </row>
    <row r="18" spans="2:9" x14ac:dyDescent="0.25">
      <c r="B18" s="92"/>
      <c r="C18" s="93"/>
      <c r="D18" s="93"/>
      <c r="E18" s="93"/>
      <c r="F18" s="94"/>
      <c r="G18" s="27"/>
      <c r="H18" s="28" t="s">
        <v>17</v>
      </c>
      <c r="I18" s="29">
        <f>SUM(I15:I17)</f>
        <v>0</v>
      </c>
    </row>
    <row r="19" spans="2:9" x14ac:dyDescent="0.25">
      <c r="B19" s="30"/>
      <c r="C19" s="31"/>
      <c r="D19" s="32" t="s">
        <v>18</v>
      </c>
      <c r="E19" s="95">
        <f>SUM(G15:G17)</f>
        <v>13961.810000000001</v>
      </c>
      <c r="F19" s="96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95">
        <f>SUM(I15:I17)</f>
        <v>0</v>
      </c>
      <c r="F20" s="96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79">
        <f>E19-E20</f>
        <v>13961.810000000001</v>
      </c>
      <c r="F21" s="80"/>
      <c r="G21" s="36"/>
      <c r="H21" s="28" t="s">
        <v>23</v>
      </c>
      <c r="I21" s="37">
        <f>SUM(I18:I20)</f>
        <v>0</v>
      </c>
    </row>
    <row r="22" spans="2:9" x14ac:dyDescent="0.25">
      <c r="B22" s="30"/>
      <c r="C22" s="31"/>
      <c r="D22" s="32"/>
      <c r="E22" s="81"/>
      <c r="F22" s="82"/>
      <c r="G22" s="38"/>
      <c r="H22" s="28" t="s">
        <v>24</v>
      </c>
      <c r="I22" s="37">
        <f>I21*0.05</f>
        <v>0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3" t="s">
        <v>26</v>
      </c>
      <c r="C24" s="74"/>
      <c r="D24" s="74"/>
      <c r="E24" s="74"/>
      <c r="F24" s="75"/>
      <c r="G24" s="41"/>
      <c r="H24" s="42" t="s">
        <v>27</v>
      </c>
      <c r="I24" s="43">
        <f>SUM(I21:I23)</f>
        <v>0</v>
      </c>
    </row>
  </sheetData>
  <autoFilter ref="B14:I24" xr:uid="{B7555399-1473-420D-A9BF-5D9EDEAB72D5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24"/>
  <sheetViews>
    <sheetView topLeftCell="C1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29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72</v>
      </c>
      <c r="C15" s="22"/>
      <c r="D15" s="64" t="s">
        <v>74</v>
      </c>
      <c r="E15" s="67">
        <v>24</v>
      </c>
      <c r="F15" s="65">
        <v>1157.5899999999999</v>
      </c>
      <c r="G15" s="24">
        <f>ROUND(E15*F15,2)</f>
        <v>27782.16</v>
      </c>
      <c r="H15" s="66">
        <v>463.04</v>
      </c>
      <c r="I15" s="26">
        <f t="shared" ref="I15" si="0">ROUND(E15*H15,2)</f>
        <v>11112.96</v>
      </c>
    </row>
    <row r="16" spans="2:9" x14ac:dyDescent="0.25">
      <c r="B16" s="62" t="s">
        <v>73</v>
      </c>
      <c r="C16" s="22"/>
      <c r="D16" s="64" t="s">
        <v>75</v>
      </c>
      <c r="E16" s="67">
        <v>12</v>
      </c>
      <c r="F16" s="65">
        <v>1776.74</v>
      </c>
      <c r="G16" s="24">
        <f t="shared" ref="G16:G17" si="1">ROUND(E16*F16,2)</f>
        <v>21320.880000000001</v>
      </c>
      <c r="H16" s="66">
        <v>710.7</v>
      </c>
      <c r="I16" s="26">
        <f t="shared" ref="I16:I17" si="2">ROUND(E16*H16,2)</f>
        <v>8528.4</v>
      </c>
    </row>
    <row r="17" spans="2:9" x14ac:dyDescent="0.25">
      <c r="B17" s="62">
        <v>5579419</v>
      </c>
      <c r="C17" s="22"/>
      <c r="D17" s="64" t="s">
        <v>76</v>
      </c>
      <c r="E17" s="67">
        <v>12</v>
      </c>
      <c r="F17" s="65">
        <v>2193.23</v>
      </c>
      <c r="G17" s="24">
        <f t="shared" si="1"/>
        <v>26318.76</v>
      </c>
      <c r="H17" s="66">
        <v>877.29</v>
      </c>
      <c r="I17" s="26">
        <f t="shared" si="2"/>
        <v>10527.48</v>
      </c>
    </row>
    <row r="18" spans="2:9" x14ac:dyDescent="0.25">
      <c r="B18" s="92"/>
      <c r="C18" s="93"/>
      <c r="D18" s="93"/>
      <c r="E18" s="93"/>
      <c r="F18" s="94"/>
      <c r="G18" s="27"/>
      <c r="H18" s="28" t="s">
        <v>17</v>
      </c>
      <c r="I18" s="29">
        <f>SUM(I15:I17)</f>
        <v>30168.84</v>
      </c>
    </row>
    <row r="19" spans="2:9" x14ac:dyDescent="0.25">
      <c r="B19" s="30"/>
      <c r="C19" s="31"/>
      <c r="D19" s="32" t="s">
        <v>18</v>
      </c>
      <c r="E19" s="95">
        <f>SUM(G15:G17)</f>
        <v>75421.8</v>
      </c>
      <c r="F19" s="96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95">
        <f>SUM(I15:I17)</f>
        <v>30168.84</v>
      </c>
      <c r="F20" s="96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79">
        <f>E19-E20</f>
        <v>45252.960000000006</v>
      </c>
      <c r="F21" s="80"/>
      <c r="G21" s="36"/>
      <c r="H21" s="28" t="s">
        <v>23</v>
      </c>
      <c r="I21" s="37">
        <f>SUM(I18:I20)</f>
        <v>30168.84</v>
      </c>
    </row>
    <row r="22" spans="2:9" x14ac:dyDescent="0.25">
      <c r="B22" s="30"/>
      <c r="C22" s="31"/>
      <c r="D22" s="32"/>
      <c r="E22" s="81"/>
      <c r="F22" s="82"/>
      <c r="G22" s="38"/>
      <c r="H22" s="28" t="s">
        <v>24</v>
      </c>
      <c r="I22" s="37">
        <f>I21*0.05</f>
        <v>1508.442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3" t="s">
        <v>26</v>
      </c>
      <c r="C24" s="74"/>
      <c r="D24" s="74"/>
      <c r="E24" s="74"/>
      <c r="F24" s="75"/>
      <c r="G24" s="41"/>
      <c r="H24" s="42" t="s">
        <v>27</v>
      </c>
      <c r="I24" s="43">
        <f>SUM(I21:I23)</f>
        <v>31677.281999999999</v>
      </c>
    </row>
  </sheetData>
  <autoFilter ref="B14:I24" xr:uid="{667D775C-C777-482C-B3DD-888A06E506C2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6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77</v>
      </c>
      <c r="C15" s="51"/>
      <c r="D15" s="64" t="s">
        <v>79</v>
      </c>
      <c r="E15" s="67">
        <v>1</v>
      </c>
      <c r="F15" s="65">
        <v>11205.31</v>
      </c>
      <c r="G15" s="24">
        <f t="shared" ref="G15" si="0">ROUND(E15*F15,2)</f>
        <v>11205.31</v>
      </c>
      <c r="H15" s="66">
        <v>4482.12</v>
      </c>
      <c r="I15" s="26">
        <f t="shared" ref="I15" si="1">ROUND(E15*H15,2)</f>
        <v>4482.12</v>
      </c>
    </row>
    <row r="16" spans="2:9" x14ac:dyDescent="0.25">
      <c r="B16" s="62" t="s">
        <v>78</v>
      </c>
      <c r="C16" s="51"/>
      <c r="D16" s="64" t="s">
        <v>80</v>
      </c>
      <c r="E16" s="67">
        <v>1</v>
      </c>
      <c r="F16" s="65">
        <v>7477.33</v>
      </c>
      <c r="G16" s="24">
        <f t="shared" ref="G16:G17" si="2">ROUND(E16*F16,2)</f>
        <v>7477.33</v>
      </c>
      <c r="H16" s="66">
        <v>2990.93</v>
      </c>
      <c r="I16" s="26">
        <f t="shared" ref="I16:I17" si="3">ROUND(E16*H16,2)</f>
        <v>2990.93</v>
      </c>
    </row>
    <row r="17" spans="2:9" x14ac:dyDescent="0.25">
      <c r="B17" s="62">
        <v>4393462</v>
      </c>
      <c r="C17" s="51"/>
      <c r="D17" s="64" t="s">
        <v>80</v>
      </c>
      <c r="E17" s="67">
        <v>1</v>
      </c>
      <c r="F17" s="65">
        <v>7477.33</v>
      </c>
      <c r="G17" s="24">
        <f t="shared" si="2"/>
        <v>7477.33</v>
      </c>
      <c r="H17" s="66">
        <v>2990.93</v>
      </c>
      <c r="I17" s="26">
        <f t="shared" si="3"/>
        <v>2990.93</v>
      </c>
    </row>
    <row r="18" spans="2:9" x14ac:dyDescent="0.25">
      <c r="B18" s="92"/>
      <c r="C18" s="93"/>
      <c r="D18" s="93"/>
      <c r="E18" s="93"/>
      <c r="F18" s="94"/>
      <c r="G18" s="27"/>
      <c r="H18" s="28" t="s">
        <v>17</v>
      </c>
      <c r="I18" s="29">
        <f>SUM(I15:I17)</f>
        <v>10463.98</v>
      </c>
    </row>
    <row r="19" spans="2:9" x14ac:dyDescent="0.25">
      <c r="B19" s="30"/>
      <c r="C19" s="31"/>
      <c r="D19" s="32" t="s">
        <v>18</v>
      </c>
      <c r="E19" s="95">
        <f>SUM(G15:G17)</f>
        <v>26159.97</v>
      </c>
      <c r="F19" s="96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95">
        <f>SUM(I15:I17)</f>
        <v>10463.98</v>
      </c>
      <c r="F20" s="96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79">
        <f>E19-E20</f>
        <v>15695.990000000002</v>
      </c>
      <c r="F21" s="80"/>
      <c r="G21" s="36"/>
      <c r="H21" s="28" t="s">
        <v>23</v>
      </c>
      <c r="I21" s="37">
        <f>SUM(I18:I20)</f>
        <v>10463.98</v>
      </c>
    </row>
    <row r="22" spans="2:9" x14ac:dyDescent="0.25">
      <c r="B22" s="30"/>
      <c r="C22" s="31"/>
      <c r="D22" s="32"/>
      <c r="E22" s="81"/>
      <c r="F22" s="82"/>
      <c r="G22" s="38"/>
      <c r="H22" s="28" t="s">
        <v>24</v>
      </c>
      <c r="I22" s="37">
        <f>I21*0.05</f>
        <v>523.19899999999996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3" t="s">
        <v>26</v>
      </c>
      <c r="C24" s="74"/>
      <c r="D24" s="74"/>
      <c r="E24" s="74"/>
      <c r="F24" s="75"/>
      <c r="G24" s="41"/>
      <c r="H24" s="42" t="s">
        <v>27</v>
      </c>
      <c r="I24" s="43">
        <f>SUM(I21:I23)</f>
        <v>10987.179</v>
      </c>
    </row>
  </sheetData>
  <autoFilter ref="B14:I24" xr:uid="{A4513445-FB78-418E-9CD4-AFF919FEA4DA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B4CEA53D-1669-4489-B808-178BA1A3078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tabSelected="1" topLeftCell="A6" workbookViewId="0">
      <selection activeCell="C29" sqref="C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31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42</v>
      </c>
      <c r="C15" s="51"/>
      <c r="D15" s="52" t="s">
        <v>44</v>
      </c>
      <c r="E15" s="54">
        <v>10</v>
      </c>
      <c r="F15" s="55">
        <v>16019.67</v>
      </c>
      <c r="G15" s="24">
        <f t="shared" ref="G15" si="0">ROUND(E15*F15,2)</f>
        <v>160196.70000000001</v>
      </c>
      <c r="H15" s="56">
        <v>6407.87</v>
      </c>
      <c r="I15" s="26">
        <f t="shared" ref="I15" si="1">ROUND(E15*H15,2)</f>
        <v>64078.7</v>
      </c>
    </row>
    <row r="16" spans="2:9" x14ac:dyDescent="0.25">
      <c r="B16" s="52" t="s">
        <v>43</v>
      </c>
      <c r="C16" s="51"/>
      <c r="D16" s="52" t="s">
        <v>45</v>
      </c>
      <c r="E16" s="54">
        <v>10</v>
      </c>
      <c r="F16" s="55">
        <v>21152.67</v>
      </c>
      <c r="G16" s="24">
        <f t="shared" ref="G16:G17" si="2">ROUND(E16*F16,2)</f>
        <v>211526.7</v>
      </c>
      <c r="H16" s="56">
        <v>8461.07</v>
      </c>
      <c r="I16" s="26">
        <f t="shared" ref="I16:I17" si="3">ROUND(E16*H16,2)</f>
        <v>84610.7</v>
      </c>
    </row>
    <row r="17" spans="2:9" x14ac:dyDescent="0.25">
      <c r="B17" s="57">
        <v>4393462</v>
      </c>
      <c r="C17" s="51"/>
      <c r="D17" s="52" t="s">
        <v>46</v>
      </c>
      <c r="E17" s="54">
        <v>10</v>
      </c>
      <c r="F17" s="55">
        <v>10842.13</v>
      </c>
      <c r="G17" s="24">
        <f t="shared" si="2"/>
        <v>108421.3</v>
      </c>
      <c r="H17" s="56">
        <v>4336.8500000000004</v>
      </c>
      <c r="I17" s="26">
        <f t="shared" si="3"/>
        <v>43368.5</v>
      </c>
    </row>
    <row r="18" spans="2:9" x14ac:dyDescent="0.25">
      <c r="B18" s="92"/>
      <c r="C18" s="93"/>
      <c r="D18" s="93"/>
      <c r="E18" s="93"/>
      <c r="F18" s="94"/>
      <c r="G18" s="27"/>
      <c r="H18" s="28" t="s">
        <v>17</v>
      </c>
      <c r="I18" s="29">
        <f>SUM(I15:I17)</f>
        <v>192057.9</v>
      </c>
    </row>
    <row r="19" spans="2:9" x14ac:dyDescent="0.25">
      <c r="B19" s="30"/>
      <c r="C19" s="31"/>
      <c r="D19" s="32" t="s">
        <v>18</v>
      </c>
      <c r="E19" s="95">
        <f>SUM(G15:G17)</f>
        <v>480144.7</v>
      </c>
      <c r="F19" s="96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95">
        <f>SUM(I15:I17)</f>
        <v>192057.9</v>
      </c>
      <c r="F20" s="96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79">
        <f>E19-E20</f>
        <v>288086.80000000005</v>
      </c>
      <c r="F21" s="80"/>
      <c r="G21" s="36"/>
      <c r="H21" s="28" t="s">
        <v>23</v>
      </c>
      <c r="I21" s="37">
        <f>SUM(I18:I20)</f>
        <v>192057.9</v>
      </c>
    </row>
    <row r="22" spans="2:9" x14ac:dyDescent="0.25">
      <c r="B22" s="30"/>
      <c r="C22" s="31"/>
      <c r="D22" s="32"/>
      <c r="E22" s="81"/>
      <c r="F22" s="82"/>
      <c r="G22" s="38"/>
      <c r="H22" s="28" t="s">
        <v>24</v>
      </c>
      <c r="I22" s="37">
        <f>I21*0.05</f>
        <v>9602.8950000000004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3" t="s">
        <v>26</v>
      </c>
      <c r="C24" s="74"/>
      <c r="D24" s="74"/>
      <c r="E24" s="74"/>
      <c r="F24" s="75"/>
      <c r="G24" s="41"/>
      <c r="H24" s="42" t="s">
        <v>27</v>
      </c>
      <c r="I24" s="43">
        <f>SUM(I21:I23)</f>
        <v>201660.79499999998</v>
      </c>
    </row>
  </sheetData>
  <autoFilter ref="B14:I24" xr:uid="{B248568E-AFD2-4979-8321-41A5C301CF07}"/>
  <mergeCells count="25">
    <mergeCell ref="B24:F24"/>
    <mergeCell ref="F13:I13"/>
    <mergeCell ref="B18:F18"/>
    <mergeCell ref="E19:F19"/>
    <mergeCell ref="E20:F20"/>
    <mergeCell ref="E21:F21"/>
    <mergeCell ref="E22:F2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040AFB3C-07CE-4CC2-9085-4627C81BDA8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2"/>
  <sheetViews>
    <sheetView topLeftCell="C1" workbookViewId="0">
      <selection activeCell="D21" sqref="D2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33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 t="e">
        <f>#REF!</f>
        <v>#REF!</v>
      </c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81</v>
      </c>
      <c r="C15" s="22"/>
      <c r="D15" s="69" t="s">
        <v>83</v>
      </c>
      <c r="E15" s="67">
        <v>2</v>
      </c>
      <c r="F15" s="65">
        <v>38986.949999999997</v>
      </c>
      <c r="G15" s="24">
        <f>ROUND(E15*F15,2)</f>
        <v>77973.899999999994</v>
      </c>
      <c r="H15" s="66">
        <v>15594.78</v>
      </c>
      <c r="I15" s="26">
        <f t="shared" ref="I15" si="0">ROUND(E15*H15,2)</f>
        <v>31189.56</v>
      </c>
    </row>
    <row r="16" spans="2:9" x14ac:dyDescent="0.25">
      <c r="B16" s="68" t="s">
        <v>82</v>
      </c>
      <c r="C16" s="22"/>
      <c r="D16" s="69" t="s">
        <v>84</v>
      </c>
      <c r="E16" s="67">
        <v>5</v>
      </c>
      <c r="F16" s="65">
        <v>42721.19</v>
      </c>
      <c r="G16" s="24">
        <f t="shared" ref="G16:G25" si="1">ROUND(E16*F16,2)</f>
        <v>213605.95</v>
      </c>
      <c r="H16" s="66">
        <v>17088.48</v>
      </c>
      <c r="I16" s="26">
        <f t="shared" ref="I16:I25" si="2">ROUND(E16*H16,2)</f>
        <v>85442.4</v>
      </c>
    </row>
    <row r="17" spans="2:9" x14ac:dyDescent="0.25">
      <c r="B17" s="68" t="s">
        <v>82</v>
      </c>
      <c r="C17" s="22"/>
      <c r="D17" s="69" t="s">
        <v>85</v>
      </c>
      <c r="E17" s="67">
        <v>2</v>
      </c>
      <c r="F17" s="65">
        <v>45149.45</v>
      </c>
      <c r="G17" s="24">
        <f t="shared" si="1"/>
        <v>90298.9</v>
      </c>
      <c r="H17" s="66">
        <v>18059.78</v>
      </c>
      <c r="I17" s="26">
        <f t="shared" si="2"/>
        <v>36119.56</v>
      </c>
    </row>
    <row r="18" spans="2:9" x14ac:dyDescent="0.25">
      <c r="B18" s="68" t="s">
        <v>82</v>
      </c>
      <c r="C18" s="22"/>
      <c r="D18" s="69" t="s">
        <v>86</v>
      </c>
      <c r="E18" s="67">
        <v>2</v>
      </c>
      <c r="F18" s="65">
        <v>53049.919999999998</v>
      </c>
      <c r="G18" s="24">
        <f t="shared" si="1"/>
        <v>106099.84</v>
      </c>
      <c r="H18" s="66">
        <v>21219.97</v>
      </c>
      <c r="I18" s="26">
        <f t="shared" si="2"/>
        <v>42439.94</v>
      </c>
    </row>
    <row r="19" spans="2:9" x14ac:dyDescent="0.25">
      <c r="B19" s="68" t="s">
        <v>82</v>
      </c>
      <c r="C19" s="22"/>
      <c r="D19" s="69" t="s">
        <v>87</v>
      </c>
      <c r="E19" s="67">
        <v>0</v>
      </c>
      <c r="F19" s="65">
        <v>61924.36</v>
      </c>
      <c r="G19" s="24">
        <f t="shared" si="1"/>
        <v>0</v>
      </c>
      <c r="H19" s="66">
        <v>24769.74</v>
      </c>
      <c r="I19" s="26">
        <f t="shared" si="2"/>
        <v>0</v>
      </c>
    </row>
    <row r="20" spans="2:9" x14ac:dyDescent="0.25">
      <c r="B20" s="68" t="s">
        <v>82</v>
      </c>
      <c r="C20" s="22"/>
      <c r="D20" s="69" t="s">
        <v>88</v>
      </c>
      <c r="E20" s="67">
        <v>1</v>
      </c>
      <c r="F20" s="65">
        <v>64269.01</v>
      </c>
      <c r="G20" s="24">
        <f t="shared" si="1"/>
        <v>64269.01</v>
      </c>
      <c r="H20" s="66">
        <v>25707.599999999999</v>
      </c>
      <c r="I20" s="26">
        <f t="shared" si="2"/>
        <v>25707.599999999999</v>
      </c>
    </row>
    <row r="21" spans="2:9" x14ac:dyDescent="0.25">
      <c r="B21" s="68" t="s">
        <v>82</v>
      </c>
      <c r="C21" s="22"/>
      <c r="D21" s="69" t="s">
        <v>89</v>
      </c>
      <c r="E21" s="67">
        <v>1</v>
      </c>
      <c r="F21" s="65">
        <v>29391.17</v>
      </c>
      <c r="G21" s="24">
        <f t="shared" si="1"/>
        <v>29391.17</v>
      </c>
      <c r="H21" s="66">
        <v>11756.47</v>
      </c>
      <c r="I21" s="26">
        <f t="shared" si="2"/>
        <v>11756.47</v>
      </c>
    </row>
    <row r="22" spans="2:9" x14ac:dyDescent="0.25">
      <c r="B22" s="68" t="s">
        <v>82</v>
      </c>
      <c r="C22" s="22"/>
      <c r="D22" s="69" t="s">
        <v>90</v>
      </c>
      <c r="E22" s="67">
        <v>1</v>
      </c>
      <c r="F22" s="65">
        <v>28078.63</v>
      </c>
      <c r="G22" s="24">
        <f t="shared" si="1"/>
        <v>28078.63</v>
      </c>
      <c r="H22" s="66">
        <v>11231.45</v>
      </c>
      <c r="I22" s="26">
        <f t="shared" si="2"/>
        <v>11231.45</v>
      </c>
    </row>
    <row r="23" spans="2:9" x14ac:dyDescent="0.25">
      <c r="B23" s="68" t="s">
        <v>82</v>
      </c>
      <c r="C23" s="22"/>
      <c r="D23" s="69" t="s">
        <v>91</v>
      </c>
      <c r="E23" s="67">
        <v>1</v>
      </c>
      <c r="F23" s="65">
        <v>30503.61</v>
      </c>
      <c r="G23" s="24"/>
      <c r="H23" s="66">
        <v>12201.44</v>
      </c>
      <c r="I23" s="26">
        <f>ROUND(E23*H23,2)</f>
        <v>12201.44</v>
      </c>
    </row>
    <row r="24" spans="2:9" x14ac:dyDescent="0.25">
      <c r="B24" s="68" t="s">
        <v>82</v>
      </c>
      <c r="C24" s="22"/>
      <c r="D24" s="69" t="s">
        <v>92</v>
      </c>
      <c r="E24" s="67">
        <v>1</v>
      </c>
      <c r="F24" s="65">
        <v>34486.9</v>
      </c>
      <c r="G24" s="24"/>
      <c r="H24" s="66">
        <v>13794.76</v>
      </c>
      <c r="I24" s="26"/>
    </row>
    <row r="25" spans="2:9" x14ac:dyDescent="0.25">
      <c r="B25" s="68" t="s">
        <v>82</v>
      </c>
      <c r="C25" s="22"/>
      <c r="D25" s="69" t="s">
        <v>93</v>
      </c>
      <c r="E25" s="67">
        <v>1</v>
      </c>
      <c r="F25" s="65">
        <v>51333.78</v>
      </c>
      <c r="G25" s="24">
        <f t="shared" si="1"/>
        <v>51333.78</v>
      </c>
      <c r="H25" s="66">
        <v>20533.509999999998</v>
      </c>
      <c r="I25" s="26">
        <f t="shared" si="2"/>
        <v>20533.509999999998</v>
      </c>
    </row>
    <row r="26" spans="2:9" x14ac:dyDescent="0.25">
      <c r="B26" s="92"/>
      <c r="C26" s="93"/>
      <c r="D26" s="93"/>
      <c r="E26" s="93"/>
      <c r="F26" s="94"/>
      <c r="G26" s="27"/>
      <c r="H26" s="28" t="s">
        <v>17</v>
      </c>
      <c r="I26" s="29">
        <f>SUM(I15:I25)</f>
        <v>276621.93</v>
      </c>
    </row>
    <row r="27" spans="2:9" x14ac:dyDescent="0.25">
      <c r="B27" s="30"/>
      <c r="C27" s="31"/>
      <c r="D27" s="32" t="s">
        <v>18</v>
      </c>
      <c r="E27" s="95">
        <f>SUM(G15:G25)</f>
        <v>661051.18000000005</v>
      </c>
      <c r="F27" s="96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95">
        <f>SUM(I15:I25)</f>
        <v>276621.93</v>
      </c>
      <c r="F28" s="96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79">
        <f>E27-E28</f>
        <v>384429.25000000006</v>
      </c>
      <c r="F29" s="80"/>
      <c r="G29" s="36"/>
      <c r="H29" s="28" t="s">
        <v>23</v>
      </c>
      <c r="I29" s="37">
        <f>SUM(I26:I28)</f>
        <v>276621.93</v>
      </c>
    </row>
    <row r="30" spans="2:9" x14ac:dyDescent="0.25">
      <c r="B30" s="30"/>
      <c r="C30" s="31"/>
      <c r="D30" s="32"/>
      <c r="E30" s="81"/>
      <c r="F30" s="82"/>
      <c r="G30" s="38"/>
      <c r="H30" s="28" t="s">
        <v>24</v>
      </c>
      <c r="I30" s="37">
        <f>I29*0.05</f>
        <v>13831.0965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3" t="s">
        <v>26</v>
      </c>
      <c r="C32" s="74"/>
      <c r="D32" s="74"/>
      <c r="E32" s="74"/>
      <c r="F32" s="75"/>
      <c r="G32" s="41"/>
      <c r="H32" s="42" t="s">
        <v>27</v>
      </c>
      <c r="I32" s="43">
        <f>SUM(I29:I31)</f>
        <v>290453.02649999998</v>
      </c>
    </row>
  </sheetData>
  <autoFilter ref="B14:I32" xr:uid="{066E224B-BC2F-465F-81CA-F8BD556D9C19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2:F32"/>
    <mergeCell ref="F13:I13"/>
    <mergeCell ref="B26:F26"/>
    <mergeCell ref="E27:F27"/>
    <mergeCell ref="E28:F28"/>
    <mergeCell ref="E29:F29"/>
    <mergeCell ref="E30:F30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34"/>
  <sheetViews>
    <sheetView topLeftCell="A4" workbookViewId="0">
      <selection activeCell="L32" sqref="L3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6" t="s">
        <v>28</v>
      </c>
      <c r="F1" s="76"/>
      <c r="G1" s="44"/>
      <c r="H1" s="76" t="s">
        <v>36</v>
      </c>
      <c r="I1" s="88"/>
    </row>
    <row r="2" spans="2:9" ht="15" customHeight="1" x14ac:dyDescent="0.25">
      <c r="B2" s="4"/>
      <c r="E2" s="77"/>
      <c r="F2" s="77"/>
      <c r="G2" s="45"/>
      <c r="H2" s="77"/>
      <c r="I2" s="89"/>
    </row>
    <row r="3" spans="2:9" ht="15" customHeight="1" x14ac:dyDescent="0.25">
      <c r="B3" s="4"/>
      <c r="E3" s="77"/>
      <c r="F3" s="77"/>
      <c r="G3" s="45"/>
      <c r="H3" s="77"/>
      <c r="I3" s="89"/>
    </row>
    <row r="4" spans="2:9" ht="15" customHeight="1" x14ac:dyDescent="0.25">
      <c r="B4" s="4"/>
      <c r="E4" s="77"/>
      <c r="F4" s="77"/>
      <c r="G4" s="45"/>
      <c r="H4" s="77"/>
      <c r="I4" s="89"/>
    </row>
    <row r="5" spans="2:9" ht="15" customHeight="1" x14ac:dyDescent="0.25">
      <c r="B5" s="5"/>
      <c r="C5" s="1"/>
      <c r="D5" s="1"/>
      <c r="E5" s="78"/>
      <c r="F5" s="78"/>
      <c r="G5" s="46"/>
      <c r="H5" s="78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3" t="s">
        <v>37</v>
      </c>
      <c r="D7" s="8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3" t="s">
        <v>38</v>
      </c>
      <c r="D8" s="84"/>
      <c r="E8" s="86" t="s">
        <v>11</v>
      </c>
      <c r="F8" s="86"/>
      <c r="G8" s="13"/>
      <c r="H8" s="100">
        <v>13064411532</v>
      </c>
      <c r="I8" s="100"/>
    </row>
    <row r="9" spans="2:9" x14ac:dyDescent="0.25">
      <c r="B9" s="48" t="s">
        <v>12</v>
      </c>
      <c r="C9" s="83" t="s">
        <v>39</v>
      </c>
      <c r="D9" s="84"/>
      <c r="E9" s="86" t="s">
        <v>13</v>
      </c>
      <c r="F9" s="86"/>
      <c r="G9" s="13"/>
      <c r="H9" s="99"/>
      <c r="I9" s="99"/>
    </row>
    <row r="10" spans="2:9" x14ac:dyDescent="0.25">
      <c r="B10" s="48"/>
      <c r="C10" s="83"/>
      <c r="D10" s="84"/>
      <c r="E10" s="86" t="s">
        <v>14</v>
      </c>
      <c r="F10" s="86"/>
      <c r="G10" s="13"/>
      <c r="H10" s="97"/>
      <c r="I10" s="97"/>
    </row>
    <row r="11" spans="2:9" x14ac:dyDescent="0.25">
      <c r="B11" s="48"/>
      <c r="C11" s="85" t="s">
        <v>40</v>
      </c>
      <c r="D11" s="84"/>
      <c r="E11" s="86"/>
      <c r="F11" s="86"/>
      <c r="G11" s="13"/>
      <c r="H11" s="97"/>
      <c r="I11" s="97"/>
    </row>
    <row r="12" spans="2:9" x14ac:dyDescent="0.25">
      <c r="B12" s="49"/>
      <c r="C12" s="83"/>
      <c r="D12" s="84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1" t="s">
        <v>98</v>
      </c>
      <c r="C15" s="58"/>
      <c r="D15" s="69" t="s">
        <v>110</v>
      </c>
      <c r="E15" s="67">
        <v>24</v>
      </c>
      <c r="F15" s="65">
        <v>163.06</v>
      </c>
      <c r="G15" s="24">
        <f t="shared" ref="G15:G26" si="0">ROUND(E15*F15,2)</f>
        <v>3913.44</v>
      </c>
      <c r="H15" s="66">
        <v>57.07</v>
      </c>
      <c r="I15" s="26">
        <f t="shared" ref="I15:I26" si="1">ROUND(E15*H15,2)</f>
        <v>1369.68</v>
      </c>
    </row>
    <row r="16" spans="2:9" x14ac:dyDescent="0.25">
      <c r="B16" s="61" t="s">
        <v>99</v>
      </c>
      <c r="C16" s="58"/>
      <c r="D16" s="69" t="s">
        <v>110</v>
      </c>
      <c r="E16" s="67">
        <v>24</v>
      </c>
      <c r="F16" s="65">
        <v>163.06</v>
      </c>
      <c r="G16" s="24">
        <f t="shared" si="0"/>
        <v>3913.44</v>
      </c>
      <c r="H16" s="66">
        <v>57.07</v>
      </c>
      <c r="I16" s="26">
        <f t="shared" si="1"/>
        <v>1369.68</v>
      </c>
    </row>
    <row r="17" spans="2:9" x14ac:dyDescent="0.25">
      <c r="B17" s="61" t="s">
        <v>100</v>
      </c>
      <c r="C17" s="58"/>
      <c r="D17" s="69" t="s">
        <v>111</v>
      </c>
      <c r="E17" s="67">
        <v>48</v>
      </c>
      <c r="F17" s="65">
        <v>412.99</v>
      </c>
      <c r="G17" s="24">
        <f t="shared" si="0"/>
        <v>19823.52</v>
      </c>
      <c r="H17" s="66">
        <v>144.55000000000001</v>
      </c>
      <c r="I17" s="26">
        <f t="shared" si="1"/>
        <v>6938.4</v>
      </c>
    </row>
    <row r="18" spans="2:9" x14ac:dyDescent="0.25">
      <c r="B18" s="61" t="s">
        <v>101</v>
      </c>
      <c r="C18" s="58"/>
      <c r="D18" s="69" t="s">
        <v>112</v>
      </c>
      <c r="E18" s="67">
        <v>1000</v>
      </c>
      <c r="F18" s="65">
        <v>2.44</v>
      </c>
      <c r="G18" s="24">
        <f t="shared" si="0"/>
        <v>2440</v>
      </c>
      <c r="H18" s="66">
        <v>0.85</v>
      </c>
      <c r="I18" s="26">
        <f t="shared" si="1"/>
        <v>850</v>
      </c>
    </row>
    <row r="19" spans="2:9" x14ac:dyDescent="0.25">
      <c r="B19" s="61" t="s">
        <v>102</v>
      </c>
      <c r="C19" s="58"/>
      <c r="D19" s="69" t="s">
        <v>113</v>
      </c>
      <c r="E19" s="67">
        <v>1000</v>
      </c>
      <c r="F19" s="65">
        <v>2.79</v>
      </c>
      <c r="G19" s="24">
        <f t="shared" si="0"/>
        <v>2790</v>
      </c>
      <c r="H19" s="66">
        <v>0.98</v>
      </c>
      <c r="I19" s="26">
        <f t="shared" si="1"/>
        <v>980</v>
      </c>
    </row>
    <row r="20" spans="2:9" x14ac:dyDescent="0.25">
      <c r="B20" s="61" t="s">
        <v>103</v>
      </c>
      <c r="C20" s="58"/>
      <c r="D20" s="69" t="s">
        <v>114</v>
      </c>
      <c r="E20" s="67">
        <v>1000</v>
      </c>
      <c r="F20" s="65">
        <v>2.38</v>
      </c>
      <c r="G20" s="24">
        <f t="shared" si="0"/>
        <v>2380</v>
      </c>
      <c r="H20" s="66">
        <v>0.83</v>
      </c>
      <c r="I20" s="26">
        <f t="shared" si="1"/>
        <v>830</v>
      </c>
    </row>
    <row r="21" spans="2:9" x14ac:dyDescent="0.25">
      <c r="B21" s="61" t="s">
        <v>104</v>
      </c>
      <c r="C21" s="58"/>
      <c r="D21" s="69" t="s">
        <v>115</v>
      </c>
      <c r="E21" s="67">
        <v>10</v>
      </c>
      <c r="F21" s="65">
        <v>533.74</v>
      </c>
      <c r="G21" s="24">
        <f t="shared" si="0"/>
        <v>5337.4</v>
      </c>
      <c r="H21" s="66">
        <v>186.81</v>
      </c>
      <c r="I21" s="26">
        <f t="shared" si="1"/>
        <v>1868.1</v>
      </c>
    </row>
    <row r="22" spans="2:9" x14ac:dyDescent="0.25">
      <c r="B22" s="61" t="s">
        <v>105</v>
      </c>
      <c r="C22" s="58"/>
      <c r="D22" s="69" t="s">
        <v>115</v>
      </c>
      <c r="E22" s="67">
        <v>10</v>
      </c>
      <c r="F22" s="65">
        <v>533.74</v>
      </c>
      <c r="G22" s="24">
        <f t="shared" si="0"/>
        <v>5337.4</v>
      </c>
      <c r="H22" s="66">
        <v>186.81</v>
      </c>
      <c r="I22" s="26">
        <f t="shared" si="1"/>
        <v>1868.1</v>
      </c>
    </row>
    <row r="23" spans="2:9" x14ac:dyDescent="0.25">
      <c r="B23" s="61" t="s">
        <v>106</v>
      </c>
      <c r="C23" s="58"/>
      <c r="D23" s="69" t="s">
        <v>116</v>
      </c>
      <c r="E23" s="67">
        <v>20</v>
      </c>
      <c r="F23" s="65">
        <v>603.80999999999995</v>
      </c>
      <c r="G23" s="24">
        <f t="shared" si="0"/>
        <v>12076.2</v>
      </c>
      <c r="H23" s="66">
        <v>211.33</v>
      </c>
      <c r="I23" s="26">
        <f t="shared" si="1"/>
        <v>4226.6000000000004</v>
      </c>
    </row>
    <row r="24" spans="2:9" x14ac:dyDescent="0.25">
      <c r="B24" s="61" t="s">
        <v>107</v>
      </c>
      <c r="C24" s="58"/>
      <c r="D24" s="69" t="s">
        <v>117</v>
      </c>
      <c r="E24" s="67">
        <v>300</v>
      </c>
      <c r="F24" s="65">
        <v>5.52</v>
      </c>
      <c r="G24" s="24">
        <f t="shared" si="0"/>
        <v>1656</v>
      </c>
      <c r="H24" s="66">
        <v>1.93</v>
      </c>
      <c r="I24" s="26">
        <f t="shared" si="1"/>
        <v>579</v>
      </c>
    </row>
    <row r="25" spans="2:9" x14ac:dyDescent="0.25">
      <c r="B25" s="61" t="s">
        <v>108</v>
      </c>
      <c r="C25" s="58"/>
      <c r="D25" s="69" t="s">
        <v>118</v>
      </c>
      <c r="E25" s="67">
        <v>300</v>
      </c>
      <c r="F25" s="65">
        <v>6.93</v>
      </c>
      <c r="G25" s="24">
        <f t="shared" si="0"/>
        <v>2079</v>
      </c>
      <c r="H25" s="66">
        <v>2.4300000000000002</v>
      </c>
      <c r="I25" s="26">
        <f t="shared" si="1"/>
        <v>729</v>
      </c>
    </row>
    <row r="26" spans="2:9" x14ac:dyDescent="0.25">
      <c r="B26" s="61" t="s">
        <v>109</v>
      </c>
      <c r="C26" s="58"/>
      <c r="D26" s="69" t="s">
        <v>119</v>
      </c>
      <c r="E26" s="67">
        <v>300</v>
      </c>
      <c r="F26" s="65">
        <v>5.1100000000000003</v>
      </c>
      <c r="G26" s="24">
        <f t="shared" si="0"/>
        <v>1533</v>
      </c>
      <c r="H26" s="66">
        <v>1.79</v>
      </c>
      <c r="I26" s="26">
        <f t="shared" si="1"/>
        <v>537</v>
      </c>
    </row>
    <row r="27" spans="2:9" x14ac:dyDescent="0.25">
      <c r="B27" s="60"/>
      <c r="C27" s="63"/>
      <c r="D27" s="60"/>
      <c r="E27" s="59"/>
      <c r="F27" s="70"/>
      <c r="G27" s="71"/>
      <c r="H27" s="72"/>
      <c r="I27" s="26"/>
    </row>
    <row r="28" spans="2:9" x14ac:dyDescent="0.25">
      <c r="B28" s="92"/>
      <c r="C28" s="93"/>
      <c r="D28" s="93"/>
      <c r="E28" s="93"/>
      <c r="F28" s="94"/>
      <c r="G28" s="27"/>
      <c r="H28" s="28" t="s">
        <v>17</v>
      </c>
      <c r="I28" s="29">
        <f>SUM(I15:I26)</f>
        <v>22145.56</v>
      </c>
    </row>
    <row r="29" spans="2:9" x14ac:dyDescent="0.25">
      <c r="B29" s="30"/>
      <c r="C29" s="31"/>
      <c r="D29" s="32" t="s">
        <v>18</v>
      </c>
      <c r="E29" s="95">
        <f>SUM(G15:G26)</f>
        <v>63279.400000000009</v>
      </c>
      <c r="F29" s="96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95">
        <f>SUM(I15:I26)</f>
        <v>22145.56</v>
      </c>
      <c r="F30" s="96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79">
        <f>E29-E30</f>
        <v>41133.840000000011</v>
      </c>
      <c r="F31" s="80"/>
      <c r="G31" s="36"/>
      <c r="H31" s="28" t="s">
        <v>23</v>
      </c>
      <c r="I31" s="37">
        <f>SUM(I28:I30)</f>
        <v>22145.56</v>
      </c>
    </row>
    <row r="32" spans="2:9" x14ac:dyDescent="0.25">
      <c r="B32" s="30"/>
      <c r="C32" s="31"/>
      <c r="D32" s="32"/>
      <c r="E32" s="81"/>
      <c r="F32" s="82"/>
      <c r="G32" s="38"/>
      <c r="H32" s="28" t="s">
        <v>24</v>
      </c>
      <c r="I32" s="37">
        <f>I31*0.05</f>
        <v>1107.278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3" t="s">
        <v>26</v>
      </c>
      <c r="C34" s="74"/>
      <c r="D34" s="74"/>
      <c r="E34" s="74"/>
      <c r="F34" s="75"/>
      <c r="G34" s="41"/>
      <c r="H34" s="42" t="s">
        <v>27</v>
      </c>
      <c r="I34" s="43">
        <f>SUM(I31:I33)</f>
        <v>23252.838</v>
      </c>
    </row>
  </sheetData>
  <autoFilter ref="B14:I34" xr:uid="{627AEAAF-E9D4-4F41-920A-F55BC0791038}"/>
  <mergeCells count="25">
    <mergeCell ref="B34:F34"/>
    <mergeCell ref="F13:I13"/>
    <mergeCell ref="B28:F28"/>
    <mergeCell ref="E29:F29"/>
    <mergeCell ref="E30:F30"/>
    <mergeCell ref="E31:F31"/>
    <mergeCell ref="E32:F3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honeticPr fontId="19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MOQ Batteries</vt:lpstr>
      <vt:lpstr>MOQ Filter</vt:lpstr>
      <vt:lpstr>MOQ Inframe Overhaul kit</vt:lpstr>
      <vt:lpstr>MOQ Turbos</vt:lpstr>
      <vt:lpstr>MOQ Injectors</vt:lpstr>
      <vt:lpstr>MOQ Cylinder Head</vt:lpstr>
      <vt:lpstr>MOQ Crankshaft</vt:lpstr>
      <vt:lpstr>MOQ Undercarriage</vt:lpstr>
      <vt:lpstr>MOQ GET</vt:lpstr>
      <vt:lpstr>MOQ RIPPER - D6N DOZER CURVED 5</vt:lpstr>
      <vt:lpstr>MOQ RIPPER - D6T DOZER</vt:lpstr>
      <vt:lpstr>MOQ RIPPER - D7R DOZER</vt:lpstr>
      <vt:lpstr>MOQ RIPPER - D8T DOZER</vt:lpstr>
      <vt:lpstr>MOQ 320 EXCAVATOR - 36IN DIGGIN</vt:lpstr>
      <vt:lpstr>MOQ 320 EXCAVATOR - 60IN CLEANI</vt:lpstr>
      <vt:lpstr>MOQ 326 EXCAVATOR - 66IN DIGGIN</vt:lpstr>
      <vt:lpstr>MOQ 336 EXCAVATOR - 42IN DIGGIN</vt:lpstr>
      <vt:lpstr>MOQ 336 EXCAVATOR - 72IN CLEANI</vt:lpstr>
      <vt:lpstr>MOQ 349 EXCAVATOR - 54IN DIGGIN</vt:lpstr>
      <vt:lpstr>MOQ EXCAVATOR BUCKET - DIGGING </vt:lpstr>
      <vt:lpstr>MOQ EXCAVATOR BUCKET -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2025-01-20T15:30:58Z</dcterms:modified>
</cp:coreProperties>
</file>