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3FA5D16_ECF2_4BC2_8169_B62A8BAADC86_.wvu.FilterData">Dictionary!$A$1:$Q$5112</definedName>
    <definedName hidden="1" localSheetId="0" name="Z_03EEEF6C_AA6B_442E_8A21_59AE09B95682_.wvu.FilterData">Dictionary!$A$1:$Q$5394</definedName>
  </definedNames>
  <calcPr/>
  <customWorkbookViews>
    <customWorkbookView activeSheetId="0" maximized="1" windowHeight="0" windowWidth="0" guid="{13FA5D16-ECF2-4BC2-8169-B62A8BAADC86}" name="Genolexi"/>
    <customWorkbookView activeSheetId="0" maximized="1" windowHeight="0" windowWidth="0" guid="{03EEEF6C-AA6B-442E-8A21-59AE09B95682}" name="Fikso"/>
  </customWorkbookViews>
</workbook>
</file>

<file path=xl/sharedStrings.xml><?xml version="1.0" encoding="utf-8"?>
<sst xmlns="http://schemas.openxmlformats.org/spreadsheetml/2006/main" count="45960" uniqueCount="30565">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</sst>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59164767"/>
        <c:axId val="1047250352"/>
      </c:barChart>
      <c:catAx>
        <c:axId val="11591647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7250352"/>
      </c:catAx>
      <c:valAx>
        <c:axId val="10472503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916476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1"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1"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1"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1"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1"/>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1"/>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1"/>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1"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1"/>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03EEEF6C-AA6B-442E-8A21-59AE09B95682}" filter="1" showAutoFilter="1">
      <autoFilter ref="$A$1:$Q$5394">
        <filterColumn colId="1">
          <filters>
            <filter val="phrase"/>
            <filter val="affix"/>
            <filter val="proper noun"/>
          </filters>
        </filterColumn>
      </autoFilter>
    </customSheetView>
    <customSheetView guid="{13FA5D16-ECF2-4BC2-8169-B62A8BAADC86}"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6231</v>
      </c>
      <c r="B2" s="22" t="s">
        <v>30505</v>
      </c>
    </row>
    <row r="4">
      <c r="A4" s="22" t="s">
        <v>30506</v>
      </c>
      <c r="B4" s="22" t="s">
        <v>30507</v>
      </c>
      <c r="C4" s="22" t="s">
        <v>30508</v>
      </c>
      <c r="D4" s="23" t="s">
        <v>30509</v>
      </c>
    </row>
    <row r="5">
      <c r="A5" s="22">
        <f>countif(Dictionary!N:N, "*"&amp;B5&amp;"*")</f>
        <v>1599</v>
      </c>
      <c r="B5" s="22" t="s">
        <v>7410</v>
      </c>
      <c r="C5" s="24">
        <f>countif(Dictionary!N:N, "*"&amp;B5&amp;"*")/(countif(Dictionary!B:B, B25)-1)</f>
        <v>0.6131134969</v>
      </c>
      <c r="D5" s="25">
        <f t="array" ref="D5">row(index(Dictionary!N:N,match(true, isnumber(search("*"&amp;B5&amp;"*", Dictionary!N:N)),0)))</f>
        <v>8</v>
      </c>
    </row>
    <row r="6">
      <c r="A6" s="22">
        <f>countif(Dictionary!N:N, "*"&amp;B6&amp;"*")</f>
        <v>1442</v>
      </c>
      <c r="B6" s="22" t="s">
        <v>9647</v>
      </c>
      <c r="C6" s="24">
        <f>countif(Dictionary!N:N, "*"&amp;B6&amp;"*")/(countif(Dictionary!B:B, B25)-1)</f>
        <v>0.5529141104</v>
      </c>
      <c r="D6" s="25">
        <f t="array" ref="D6">row(index(Dictionary!N:N,match(true, isnumber(search("*"&amp;B6&amp;"*", Dictionary!N:N)),0)))</f>
        <v>22</v>
      </c>
    </row>
    <row r="7">
      <c r="A7" s="22">
        <f>countif(Dictionary!N:N, "*"&amp;B7&amp;"*")</f>
        <v>1345</v>
      </c>
      <c r="B7" s="22" t="s">
        <v>6708</v>
      </c>
      <c r="C7" s="24">
        <f>countif(Dictionary!N:N, "*"&amp;B7&amp;"*")/(countif(Dictionary!B:B, B25)-1)</f>
        <v>0.5157208589</v>
      </c>
      <c r="D7" s="25">
        <f t="array" ref="D7">row(index(Dictionary!N:N,match(true, isnumber(search("*"&amp;B7&amp;"*", Dictionary!N:N)),0)))</f>
        <v>22</v>
      </c>
    </row>
    <row r="8">
      <c r="A8" s="22">
        <f>countif(Dictionary!N:N, "*"&amp;B8&amp;"*")</f>
        <v>1234</v>
      </c>
      <c r="B8" s="22" t="s">
        <v>24362</v>
      </c>
      <c r="C8" s="24">
        <f>countif(Dictionary!N:N, "*"&amp;B8&amp;"*")/(countif(Dictionary!B:B, B25)-1)</f>
        <v>0.4731595092</v>
      </c>
      <c r="D8" s="25">
        <f t="array" ref="D8">row(index(Dictionary!N:N,match(true, isnumber(search("*"&amp;B8&amp;"*", Dictionary!N:N)),0)))</f>
        <v>22</v>
      </c>
    </row>
    <row r="9">
      <c r="A9" s="22">
        <f>countif(Dictionary!N:N, "*"&amp;B9&amp;"*")</f>
        <v>1484</v>
      </c>
      <c r="B9" s="22" t="s">
        <v>7732</v>
      </c>
      <c r="C9" s="24">
        <f>countif(Dictionary!N:N, "*"&amp;B9&amp;"*")/(countif(Dictionary!B:B, B25)-1)</f>
        <v>0.5690184049</v>
      </c>
      <c r="D9" s="25">
        <f t="array" ref="D9">row(index(Dictionary!N:N,match(true, isnumber(search("*"&amp;B9&amp;"*", Dictionary!N:N)),0)))</f>
        <v>8</v>
      </c>
    </row>
    <row r="10">
      <c r="A10" s="22">
        <f>countif(Dictionary!N:N, "*"&amp;B10&amp;"*")</f>
        <v>1270</v>
      </c>
      <c r="B10" s="22" t="s">
        <v>12186</v>
      </c>
      <c r="C10" s="24">
        <f>countif(Dictionary!N:N, "*"&amp;B10&amp;"*")/(countif(Dictionary!B:B, B25)-1)</f>
        <v>0.4869631902</v>
      </c>
      <c r="D10" s="25">
        <f t="array" ref="D10">row(index(Dictionary!N:N,match(true, isnumber(search("*"&amp;B10&amp;"*", Dictionary!N:N)),0)))</f>
        <v>22</v>
      </c>
    </row>
    <row r="11">
      <c r="A11" s="22">
        <f>countif(Dictionary!N:N, "*"&amp;B11&amp;"*")</f>
        <v>1067</v>
      </c>
      <c r="B11" s="22" t="s">
        <v>22639</v>
      </c>
      <c r="C11" s="24">
        <f>countif(Dictionary!N:N, "*"&amp;B11&amp;"*")/(countif(Dictionary!B:B, B25)-1)</f>
        <v>0.4091257669</v>
      </c>
      <c r="D11" s="25">
        <f t="array" ref="D11">row(index(Dictionary!N:N,match(true, isnumber(search("*"&amp;B11&amp;"*", Dictionary!N:N)),0)))</f>
        <v>22</v>
      </c>
    </row>
    <row r="12">
      <c r="A12" s="22">
        <f>countif(Dictionary!N:N, "*"&amp;B12&amp;"*")</f>
        <v>568</v>
      </c>
      <c r="B12" s="22" t="s">
        <v>23651</v>
      </c>
      <c r="C12" s="24">
        <f>countif(Dictionary!N:N, "*"&amp;B12&amp;"*")/(countif(Dictionary!B:B, B25)-1)</f>
        <v>0.217791411</v>
      </c>
      <c r="D12" s="25">
        <f t="array" ref="D12">row(index(Dictionary!N:N,match(true, isnumber(search("*"&amp;B12&amp;"*", Dictionary!N:N)),0)))</f>
        <v>22</v>
      </c>
    </row>
    <row r="13">
      <c r="A13" s="22">
        <f>countif(Dictionary!N:N, "*"&amp;B13&amp;"*")</f>
        <v>949</v>
      </c>
      <c r="B13" s="22" t="s">
        <v>10906</v>
      </c>
      <c r="C13" s="24">
        <f>countif(Dictionary!N:N, "*"&amp;B13&amp;"*")/(countif(Dictionary!B:B, B25)-1)</f>
        <v>0.3638803681</v>
      </c>
      <c r="D13" s="25">
        <f t="array" ref="D13">row(index(Dictionary!N:N,match(true, isnumber(search("*"&amp;B13&amp;"*", Dictionary!N:N)),0)))</f>
        <v>22</v>
      </c>
    </row>
    <row r="14">
      <c r="A14" s="22">
        <f>countif(Dictionary!N:N, "*"&amp;B14&amp;"*")</f>
        <v>1099</v>
      </c>
      <c r="B14" s="22" t="s">
        <v>20814</v>
      </c>
      <c r="C14" s="24">
        <f>countif(Dictionary!N:N, "*"&amp;B14&amp;"*")/(countif(Dictionary!B:B, B25)-1)</f>
        <v>0.4213957055</v>
      </c>
      <c r="D14" s="25">
        <f t="array" ref="D14">row(index(Dictionary!N:N,match(true, isnumber(search("*"&amp;B14&amp;"*", Dictionary!N:N)),0)))</f>
        <v>22</v>
      </c>
    </row>
    <row r="15">
      <c r="A15" s="22">
        <f>countif(Dictionary!N:N, "*"&amp;B15&amp;"*")</f>
        <v>538</v>
      </c>
      <c r="B15" s="22" t="s">
        <v>28878</v>
      </c>
      <c r="C15" s="24">
        <f>countif(Dictionary!N:N, "*"&amp;B15&amp;"*")/(countif(Dictionary!B:B, B25)-1)</f>
        <v>0.2062883436</v>
      </c>
      <c r="D15" s="25">
        <f t="array" ref="D15">row(index(Dictionary!N:N,match(true, isnumber(search("*"&amp;B15&amp;"*", Dictionary!N:N)),0)))</f>
        <v>22</v>
      </c>
    </row>
    <row r="16">
      <c r="A16" s="22">
        <f>countif(Dictionary!N:N, "*"&amp;B16&amp;"*")</f>
        <v>1042</v>
      </c>
      <c r="B16" s="22" t="s">
        <v>11538</v>
      </c>
      <c r="C16" s="24">
        <f>countif(Dictionary!N:N, "*"&amp;B16&amp;"*")/(countif(Dictionary!B:B, B25)-1)</f>
        <v>0.3995398773</v>
      </c>
      <c r="D16" s="25">
        <f t="array" ref="D16">row(index(Dictionary!N:N,match(true, isnumber(search("*"&amp;B16&amp;"*", Dictionary!N:N)),0)))</f>
        <v>22</v>
      </c>
    </row>
    <row r="17">
      <c r="A17" s="22">
        <f>countif(Dictionary!N:N, "*"&amp;B17&amp;"*")</f>
        <v>591</v>
      </c>
      <c r="B17" s="22" t="s">
        <v>27088</v>
      </c>
      <c r="C17" s="24">
        <f>countif(Dictionary!N:N, "*"&amp;B17&amp;"*")/(countif(Dictionary!B:B, B25)-1)</f>
        <v>0.2266104294</v>
      </c>
      <c r="D17" s="25">
        <f t="array" ref="D17">row(index(Dictionary!N:N,match(true, isnumber(search("*"&amp;B17&amp;"*", Dictionary!N:N)),0)))</f>
        <v>22</v>
      </c>
    </row>
    <row r="18">
      <c r="A18" s="22">
        <f>countif(Dictionary!N:N, "*"&amp;B18&amp;"*")</f>
        <v>1020</v>
      </c>
      <c r="B18" s="22" t="s">
        <v>1558</v>
      </c>
      <c r="C18" s="24">
        <f>countif(Dictionary!N:N, "*"&amp;B18&amp;"*")/(countif(Dictionary!B:B, B25)-1)</f>
        <v>0.3911042945</v>
      </c>
      <c r="D18" s="25">
        <f t="array" ref="D18">row(index(Dictionary!N:N,match(true, isnumber(search("*"&amp;B18&amp;"*", Dictionary!N:N)),0)))</f>
        <v>22</v>
      </c>
    </row>
    <row r="19">
      <c r="A19" s="22">
        <f>countif(Dictionary!N:N, "*"&amp;B19&amp;"*")</f>
        <v>805</v>
      </c>
      <c r="B19" s="22" t="s">
        <v>26437</v>
      </c>
      <c r="C19" s="24">
        <f>countif(Dictionary!N:N, "*"&amp;B19&amp;"*")/(countif(Dictionary!B:B, B25)-1)</f>
        <v>0.3086656442</v>
      </c>
      <c r="D19" s="25">
        <f t="array" ref="D19">row(index(Dictionary!N:N,match(true, isnumber(search("*"&amp;B19&amp;"*", Dictionary!N:N)),0)))</f>
        <v>22</v>
      </c>
    </row>
    <row r="20">
      <c r="A20" s="22">
        <f>countif(Dictionary!N:N, "*"&amp;B20&amp;"*")</f>
        <v>1266</v>
      </c>
      <c r="B20" s="22" t="s">
        <v>22069</v>
      </c>
      <c r="C20" s="24">
        <f>countif(Dictionary!N:N, "*"&amp;B20&amp;"*")/(countif(Dictionary!B:B, B25)-1)</f>
        <v>0.4854294479</v>
      </c>
      <c r="D20" s="25">
        <f t="array" ref="D20">row(index(Dictionary!N:N,match(true, isnumber(search("*"&amp;B20&amp;"*", Dictionary!N:N)),0)))</f>
        <v>22</v>
      </c>
    </row>
    <row r="21">
      <c r="A21" s="22">
        <f>countif(Dictionary!N:N, "*"&amp;B21&amp;"*")</f>
        <v>1350</v>
      </c>
      <c r="B21" s="22" t="s">
        <v>28096</v>
      </c>
      <c r="C21" s="24">
        <f>countif(Dictionary!N:N, "*"&amp;B21&amp;"*")/(countif(Dictionary!B:B, B25)-1)</f>
        <v>0.5176380368</v>
      </c>
      <c r="D21" s="25">
        <f t="array" ref="D21">row(index(Dictionary!N:N,match(true, isnumber(search("*"&amp;B21&amp;"*", Dictionary!N:N)),0)))</f>
        <v>22</v>
      </c>
    </row>
    <row r="22">
      <c r="A22" s="25">
        <f>countif(Dictionary!N:N, "*"&amp;B22&amp;"*")</f>
        <v>33</v>
      </c>
      <c r="B22" s="22" t="s">
        <v>16213</v>
      </c>
      <c r="C22" s="24">
        <f>countif(Dictionary!N:N, "*"&amp;B22&amp;"*")/(countif(Dictionary!B:B, B25)-1)</f>
        <v>0.01265337423</v>
      </c>
      <c r="D22" s="25">
        <f t="array" ref="D22">row(index(Dictionary!N:N,match(true, isnumber(search("*"&amp;B22&amp;"*", Dictionary!N:N)),0)))</f>
        <v>87</v>
      </c>
    </row>
    <row r="23">
      <c r="A23" s="26"/>
      <c r="B23" s="15"/>
    </row>
    <row r="24">
      <c r="A24" s="27" t="s">
        <v>30506</v>
      </c>
      <c r="B24" s="27" t="s">
        <v>30510</v>
      </c>
      <c r="C24" s="27" t="s">
        <v>30511</v>
      </c>
    </row>
    <row r="25">
      <c r="A25" s="22">
        <f>countif(Dictionary!B:B, B25)</f>
        <v>2609</v>
      </c>
      <c r="B25" s="22" t="s">
        <v>403</v>
      </c>
      <c r="C25" s="28">
        <f>A25/(counta(Dictionary!A:A)-1)</f>
        <v>0.4187128872</v>
      </c>
    </row>
    <row r="26">
      <c r="A26" s="22">
        <f>countif(Dictionary!B:B, B26)</f>
        <v>251</v>
      </c>
      <c r="B26" s="22" t="s">
        <v>587</v>
      </c>
      <c r="C26" s="28">
        <f>A26/(counta(Dictionary!A:A)-1)</f>
        <v>0.04028245867</v>
      </c>
    </row>
    <row r="27">
      <c r="A27" s="22">
        <f>countif(Dictionary!B:B, B27)</f>
        <v>2971</v>
      </c>
      <c r="B27" s="22" t="s">
        <v>419</v>
      </c>
      <c r="C27" s="24">
        <f>A27/(counta(Dictionary!A:A)-1)</f>
        <v>0.4768095009</v>
      </c>
    </row>
    <row r="28">
      <c r="A28" s="22">
        <f>countif(Dictionary!B:B, B28)</f>
        <v>272</v>
      </c>
      <c r="B28" s="22" t="s">
        <v>336</v>
      </c>
      <c r="C28" s="24">
        <f>A28/(counta(Dictionary!A:A)-1)</f>
        <v>0.04365270422</v>
      </c>
    </row>
    <row r="29">
      <c r="A29" s="22">
        <f>countif(Dictionary!B:B, B29)</f>
        <v>128</v>
      </c>
      <c r="B29" s="22" t="s">
        <v>18</v>
      </c>
      <c r="C29" s="24">
        <f>A29/(counta(Dictionary!A:A)-1)</f>
        <v>0.02054244905</v>
      </c>
    </row>
    <row r="31">
      <c r="A31" s="22" t="s">
        <v>30506</v>
      </c>
      <c r="B31" s="22" t="s">
        <v>30512</v>
      </c>
      <c r="C31" s="21"/>
    </row>
    <row r="32">
      <c r="A32" s="22">
        <f>countif(Dictionary!E:E, "*"&amp;B32&amp;"*")</f>
        <v>0</v>
      </c>
      <c r="B32" s="22" t="s">
        <v>30513</v>
      </c>
      <c r="C32" s="22" t="s">
        <v>30514</v>
      </c>
    </row>
    <row r="33">
      <c r="A33" s="22">
        <f>countif(Dictionary!E:E, "*"&amp;B33&amp;"*")</f>
        <v>0</v>
      </c>
      <c r="B33" s="22" t="s">
        <v>30515</v>
      </c>
      <c r="C33" s="22" t="s">
        <v>30516</v>
      </c>
    </row>
    <row r="34">
      <c r="A34" s="22">
        <f>countif(Dictionary!E:E, "*"&amp;B34&amp;"*")</f>
        <v>0</v>
      </c>
      <c r="B34" s="22" t="s">
        <v>30517</v>
      </c>
      <c r="C34" s="22" t="s">
        <v>30518</v>
      </c>
    </row>
    <row r="35">
      <c r="A35" s="22">
        <f>countif(Dictionary!E:E, "*"&amp;B35&amp;"*")</f>
        <v>13</v>
      </c>
      <c r="B35" s="22" t="s">
        <v>30519</v>
      </c>
      <c r="C35" s="22" t="s">
        <v>17848</v>
      </c>
    </row>
    <row r="36">
      <c r="A36" s="22">
        <f>countif(Dictionary!E:E, "*"&amp;B36&amp;"*")</f>
        <v>38</v>
      </c>
      <c r="B36" s="22" t="s">
        <v>30520</v>
      </c>
      <c r="C36" s="22" t="s">
        <v>30521</v>
      </c>
    </row>
    <row r="37">
      <c r="A37" s="22">
        <f>countif(Dictionary!E:E, "*"&amp;B37&amp;"*")</f>
        <v>11</v>
      </c>
      <c r="B37" s="22" t="s">
        <v>30522</v>
      </c>
      <c r="C37" s="22" t="s">
        <v>23034</v>
      </c>
    </row>
    <row r="38">
      <c r="A38" s="22">
        <f>countif(Dictionary!E:E, "*"&amp;B38&amp;"*")</f>
        <v>3</v>
      </c>
      <c r="B38" s="22" t="s">
        <v>30523</v>
      </c>
      <c r="C38" s="22" t="s">
        <v>30524</v>
      </c>
    </row>
    <row r="39">
      <c r="A39" s="22">
        <f>countif(Dictionary!E:E, "*"&amp;B39&amp;"*")</f>
        <v>10</v>
      </c>
      <c r="B39" s="22" t="s">
        <v>30525</v>
      </c>
      <c r="C39" s="22" t="s">
        <v>30526</v>
      </c>
    </row>
    <row r="40">
      <c r="A40" s="22">
        <f>countif(Dictionary!E:E, "*"&amp;B40&amp;"*")</f>
        <v>0</v>
      </c>
      <c r="B40" s="22" t="s">
        <v>30513</v>
      </c>
      <c r="C40" s="22" t="s">
        <v>30527</v>
      </c>
    </row>
    <row r="41">
      <c r="A41" s="22">
        <f>countif(Dictionary!E:E, "*"&amp;B41&amp;"*")</f>
        <v>0</v>
      </c>
      <c r="B41" s="22" t="s">
        <v>30515</v>
      </c>
      <c r="C41" s="22" t="s">
        <v>30528</v>
      </c>
    </row>
    <row r="42">
      <c r="A42" s="22">
        <f>countif(Dictionary!E:E, "*"&amp;B42&amp;"*")</f>
        <v>2</v>
      </c>
      <c r="B42" s="22" t="s">
        <v>30529</v>
      </c>
      <c r="C42" s="22" t="s">
        <v>12556</v>
      </c>
    </row>
    <row r="43">
      <c r="A43" s="22">
        <f>countif(Dictionary!E:E, "*"&amp;B43&amp;"*")</f>
        <v>14</v>
      </c>
      <c r="B43" s="22" t="s">
        <v>4392</v>
      </c>
      <c r="C43" s="22" t="s">
        <v>21034</v>
      </c>
    </row>
    <row r="44">
      <c r="A44" s="22">
        <f>countif(Dictionary!E:E, "*"&amp;B44&amp;"*")</f>
        <v>1</v>
      </c>
      <c r="B44" s="22" t="s">
        <v>30530</v>
      </c>
      <c r="C44" s="22" t="s">
        <v>587</v>
      </c>
    </row>
    <row r="46">
      <c r="A46" s="29" t="s">
        <v>30531</v>
      </c>
      <c r="B46" s="29" t="s">
        <v>30532</v>
      </c>
      <c r="C46" s="29" t="s">
        <v>30533</v>
      </c>
      <c r="D46" s="29" t="s">
        <v>30534</v>
      </c>
      <c r="E46" s="29" t="s">
        <v>30535</v>
      </c>
    </row>
    <row r="47">
      <c r="A47" s="21">
        <f>COUNTA(Dictionary!A:A)-COUNTA(Dictionary!B:B)</f>
        <v>0</v>
      </c>
      <c r="B47" s="30" t="str">
        <f>Dictionary!B1</f>
        <v>Category</v>
      </c>
      <c r="C47" s="28">
        <f>1-A47/A2</f>
        <v>1</v>
      </c>
      <c r="D47" s="31">
        <f t="array" ref="D47">row(index(Dictionary!B:B,match(false,index((Dictionary!B:B&gt;0),0),0)))</f>
        <v>6233</v>
      </c>
      <c r="E47" s="32" t="str">
        <f t="shared" ref="E47:E61" si="1">indirect("Dictionary!A"&amp;D47)</f>
        <v/>
      </c>
    </row>
    <row r="48">
      <c r="A48" s="21">
        <f>COUNTA(Dictionary!A:A)-COUNTA(Dictionary!C:C)</f>
        <v>1</v>
      </c>
      <c r="B48" s="30" t="str">
        <f>Dictionary!C1</f>
        <v>WordClass</v>
      </c>
      <c r="C48" s="28">
        <f>1-A48/A2</f>
        <v>0.9998395121</v>
      </c>
      <c r="D48" s="31">
        <f t="array" ref="D48">row(index(Dictionary!E:E,match(false,index((Dictionary!C:C&gt;0),0),0)))</f>
        <v>4035</v>
      </c>
      <c r="E48" s="32" t="str">
        <f t="shared" si="1"/>
        <v>nafiku</v>
      </c>
    </row>
    <row r="49">
      <c r="A49" s="21">
        <f>COUNTA(Dictionary!A:A)-COUNTA(Dictionary!E:E)</f>
        <v>0</v>
      </c>
      <c r="B49" s="30" t="str">
        <f>Dictionary!E1</f>
        <v>TranslationEng</v>
      </c>
      <c r="C49" s="28">
        <f>1-A49/A2</f>
        <v>1</v>
      </c>
      <c r="D49" s="31">
        <f t="array" ref="D49">row(index(Dictionary!E:E,match(false,index((Dictionary!E:E&gt;0),0),0)))</f>
        <v>6233</v>
      </c>
      <c r="E49" s="32" t="str">
        <f t="shared" si="1"/>
        <v/>
      </c>
    </row>
    <row r="50">
      <c r="A50" s="21">
        <f>COUNTA(Dictionary!A:A)-COUNTA(Dictionary!F:F)</f>
        <v>6143</v>
      </c>
      <c r="B50" s="30" t="str">
        <f>Dictionary!F1</f>
        <v>SearchTermsEng</v>
      </c>
      <c r="C50" s="28">
        <f>1-A50/A2</f>
        <v>0.01412293372</v>
      </c>
      <c r="D50" s="31">
        <f t="array" ref="D50">row(index(Dictionary!F:F,match(false,index((Dictionary!F:F&gt;0),0),0)))</f>
        <v>2</v>
      </c>
      <c r="E50" s="32" t="str">
        <f t="shared" si="1"/>
        <v>-abil</v>
      </c>
    </row>
    <row r="51">
      <c r="A51" s="21">
        <f>COUNTA(Dictionary!A:A)-COUNTA(#REF!)</f>
        <v>6231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0.9979136575</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6233</v>
      </c>
      <c r="E53" s="34" t="str">
        <f t="shared" si="1"/>
        <v/>
      </c>
    </row>
    <row r="54">
      <c r="A54" s="35">
        <f>COUNTA(Dictionary!A:A)-COUNTA(Dictionary!I:I)</f>
        <v>6104</v>
      </c>
      <c r="B54" s="34" t="str">
        <f>Dictionary!I1</f>
        <v>TranslationDeu</v>
      </c>
      <c r="C54" s="36">
        <f>1-A54/A2</f>
        <v>0.02038196116</v>
      </c>
      <c r="D54" s="33">
        <f t="array" ref="D54">row(index(Dictionary!I:I,match(false,index((Dictionary!I:I&gt;0),0),0)))</f>
        <v>3</v>
      </c>
      <c r="E54" s="34" t="str">
        <f t="shared" si="1"/>
        <v>-bimar</v>
      </c>
    </row>
    <row r="55">
      <c r="A55" s="35">
        <f>COUNTA(Dictionary!A:A)-COUNTA(Dictionary!L:L)</f>
        <v>6224</v>
      </c>
      <c r="B55" s="34" t="str">
        <f>Dictionary!L1</f>
        <v>Example</v>
      </c>
      <c r="C55" s="36">
        <f>1-A55/A2</f>
        <v>0.001123415182</v>
      </c>
      <c r="D55" s="33">
        <f t="array" ref="D55">row(index(Dictionary!L:L,match(false,index((Dictionary!L:L&gt;0),0),0)))</f>
        <v>2</v>
      </c>
      <c r="E55" s="34" t="str">
        <f t="shared" si="1"/>
        <v>-abil</v>
      </c>
    </row>
    <row r="56">
      <c r="A56" s="35">
        <f>COUNTA(Dictionary!A:A)-COUNTA(Dictionary!M:M)</f>
        <v>4793</v>
      </c>
      <c r="B56" s="34" t="str">
        <f>Dictionary!M1</f>
        <v>Tags</v>
      </c>
      <c r="C56" s="36">
        <f>1-A56/A2</f>
        <v>0.230781576</v>
      </c>
      <c r="D56" s="33">
        <f t="array" ref="D56">row(index(Dictionary!M:M,match(false,index((Dictionary!M:M&gt;0),0),0)))</f>
        <v>2</v>
      </c>
      <c r="E56" s="34" t="str">
        <f t="shared" si="1"/>
        <v>-abil</v>
      </c>
    </row>
    <row r="57">
      <c r="A57" s="35">
        <f>COUNTA(Dictionary!A:A)-COUNTA(Dictionary!N:N)</f>
        <v>1</v>
      </c>
      <c r="B57" s="34" t="str">
        <f>Dictionary!N1</f>
        <v>LexiliAsel</v>
      </c>
      <c r="C57" s="36">
        <f>1-A57/A2</f>
        <v>0.9998395121</v>
      </c>
      <c r="D57" s="33">
        <f t="array" ref="D57">row(index(Dictionary!N:N,match(false,index((Dictionary!N:N&gt;0),0),0)))</f>
        <v>3213</v>
      </c>
      <c r="E57" s="34" t="str">
        <f t="shared" si="1"/>
        <v>kuki</v>
      </c>
    </row>
    <row r="58">
      <c r="A58" s="35">
        <f>COUNTA(Dictionary!A:A)-COUNTA(#REF!)</f>
        <v>6231</v>
      </c>
      <c r="B58" s="33" t="str">
        <f>#REF!</f>
        <v>#REF!</v>
      </c>
      <c r="C58" s="36">
        <f>1-A58/A2</f>
        <v>0</v>
      </c>
      <c r="D58" s="33" t="str">
        <f t="array" ref="D58">row(index(#REF!,match(false,index((#REF!&gt;0),0),0)))</f>
        <v>#REF!</v>
      </c>
      <c r="E58" s="33" t="str">
        <f t="shared" si="1"/>
        <v>#REF!</v>
      </c>
    </row>
    <row r="59">
      <c r="A59" s="35">
        <f>COUNTA(Dictionary!A:A)-COUNTA(Dictionary!O:O)</f>
        <v>6166</v>
      </c>
      <c r="B59" s="34" t="str">
        <f>Dictionary!O1</f>
        <v>TranslationFra</v>
      </c>
      <c r="C59" s="36">
        <f>1-A59/A2</f>
        <v>0.01043171241</v>
      </c>
      <c r="D59" s="33">
        <f t="array" ref="D59">row(index(Dictionary!O:O,match(false,index((Dictionary!O:O&gt;0),0),0)))</f>
        <v>2</v>
      </c>
      <c r="E59" s="34" t="str">
        <f t="shared" si="1"/>
        <v>-abil</v>
      </c>
    </row>
    <row r="60">
      <c r="A60" s="35">
        <f>COUNTA(Dictionary!A:A)-COUNTA(Dictionary!P:P)</f>
        <v>6180</v>
      </c>
      <c r="B60" s="34" t="str">
        <f>Dictionary!P1</f>
        <v>TranslationRus</v>
      </c>
      <c r="C60" s="36">
        <f>1-A60/A2</f>
        <v>0.008184882041</v>
      </c>
      <c r="D60" s="33">
        <f t="array" ref="D60">row(index(Dictionary!P:P,match(false,index((Dictionary!P:P&gt;0),0),0)))</f>
        <v>2</v>
      </c>
      <c r="E60" s="34" t="str">
        <f t="shared" si="1"/>
        <v>-abil</v>
      </c>
    </row>
    <row r="61">
      <c r="A61" s="35">
        <f>COUNTA(Dictionary!A:A)-COUNTA(Dictionary!Q:Q)</f>
        <v>6186</v>
      </c>
      <c r="B61" s="34" t="str">
        <f>Dictionary!Q1</f>
        <v>TranslationZho</v>
      </c>
      <c r="C61" s="36">
        <f>1-A61/A2</f>
        <v>0.007221954742</v>
      </c>
      <c r="D61" s="33">
        <f t="array" ref="D61">row(index(Dictionary!Q:Q,match(false,index((Dictionary!Q:Q&gt;0),0),0)))</f>
        <v>2</v>
      </c>
      <c r="E61" s="34" t="str">
        <f t="shared" si="1"/>
        <v>-abil</v>
      </c>
    </row>
    <row r="63">
      <c r="A63" s="22" t="s">
        <v>30536</v>
      </c>
      <c r="B63" s="22" t="s">
        <v>30537</v>
      </c>
      <c r="C63" s="22" t="s">
        <v>30511</v>
      </c>
      <c r="D63" s="22" t="s">
        <v>30538</v>
      </c>
      <c r="E63" s="22" t="s">
        <v>30511</v>
      </c>
      <c r="F63" s="22" t="s">
        <v>30539</v>
      </c>
      <c r="G63" s="22" t="s">
        <v>30511</v>
      </c>
      <c r="H63" s="22" t="s">
        <v>30540</v>
      </c>
      <c r="I63" s="22" t="s">
        <v>30511</v>
      </c>
      <c r="J63" s="22" t="s">
        <v>30541</v>
      </c>
      <c r="K63" s="22" t="s">
        <v>30511</v>
      </c>
    </row>
    <row r="64">
      <c r="A64" s="22" t="s">
        <v>402</v>
      </c>
      <c r="B64" s="37">
        <f>IFERROR(__xludf.DUMMYFUNCTION("sumproduct(len(filter(Dictionary!A:A,Dictionary!B:B=""root""))-len(substitute(lower(filter(Dictionary!A:A,Dictionary!B:B=""root"")),A64,"""")))"),1999.0)</f>
        <v>1999</v>
      </c>
      <c r="C64" s="28">
        <f>IFERROR(__xludf.DUMMYFUNCTION("B64/sumproduct(len(filter(Dictionary!A:A,Dictionary!B:B=""root"")))"),0.13989782350059488)</f>
        <v>0.1398978235</v>
      </c>
      <c r="D64" s="21">
        <f>countifs(Dictionary!A:A,"*"&amp;A64,Dictionary!B:B,"root")</f>
        <v>499</v>
      </c>
      <c r="E64" s="28">
        <f>D64/(countif(Dictionary!B:B,"root")-1)</f>
        <v>0.1913343558</v>
      </c>
      <c r="F64" s="21">
        <f>countifs(Dictionary!A:A,"*"&amp;A64&amp;"*",Dictionary!B:B,"root")</f>
        <v>1535</v>
      </c>
      <c r="G64" s="28">
        <f>F64/(countif(Dictionary!B:B,"root")-1)</f>
        <v>0.5885736196</v>
      </c>
      <c r="H64" s="21">
        <f>countifs(Dictionary!A:A,"*"&amp;A64&amp;"*"&amp;A64&amp;"*",Dictionary!B:B,"root")</f>
        <v>431</v>
      </c>
      <c r="I64" s="28">
        <f>H64/(countif(Dictionary!B:B,"root")-1)</f>
        <v>0.1652607362</v>
      </c>
      <c r="J64" s="22">
        <f>countifs(Dictionary!A:A,A64&amp;"*",Dictionary!B:B,"root")</f>
        <v>156</v>
      </c>
      <c r="K64" s="28">
        <f>J64/(countif(Dictionary!B:B,"root")-1)</f>
        <v>0.05981595092</v>
      </c>
    </row>
    <row r="65">
      <c r="A65" s="22" t="s">
        <v>30542</v>
      </c>
      <c r="B65" s="37">
        <f>IFERROR(__xludf.DUMMYFUNCTION("sumproduct(len(filter(Dictionary!A:A,Dictionary!B:B=""root""))-len(substitute(lower(filter(Dictionary!A:A,Dictionary!B:B=""root"")),A65,"""")))"),343.0)</f>
        <v>343</v>
      </c>
      <c r="C65" s="28">
        <f>IFERROR(__xludf.DUMMYFUNCTION("B65/sumproduct(len(filter(Dictionary!A:A,Dictionary!B:B=""root"")))"),0.02400447896983694)</f>
        <v>0.02400447897</v>
      </c>
      <c r="D65" s="21">
        <f>countifs(Dictionary!A:A,"*"&amp;A65,Dictionary!B:B,"root")</f>
        <v>0</v>
      </c>
      <c r="E65" s="28">
        <f>D65/(countif(Dictionary!B:B,"root")-1)</f>
        <v>0</v>
      </c>
      <c r="F65" s="21">
        <f>countifs(Dictionary!A:A,"*"&amp;A65&amp;"*",Dictionary!B:B,"root")</f>
        <v>327</v>
      </c>
      <c r="G65" s="28">
        <f>F65/(countif(Dictionary!B:B,"root")-1)</f>
        <v>0.1253834356</v>
      </c>
      <c r="H65" s="21">
        <f>countifs(Dictionary!A:A,"*"&amp;A65&amp;"*"&amp;A65&amp;"*",Dictionary!B:B,"root")</f>
        <v>16</v>
      </c>
      <c r="I65" s="28">
        <f>H65/(countif(Dictionary!B:B,"root")-1)</f>
        <v>0.006134969325</v>
      </c>
      <c r="J65" s="22">
        <f>countifs(Dictionary!A:A,A65&amp;"*",Dictionary!B:B,"root")</f>
        <v>150</v>
      </c>
      <c r="K65" s="28">
        <f>J65/(countif(Dictionary!B:B,"root")-1)</f>
        <v>0.05751533742</v>
      </c>
    </row>
    <row r="66">
      <c r="A66" s="22" t="s">
        <v>30543</v>
      </c>
      <c r="B66" s="37">
        <f>IFERROR(__xludf.DUMMYFUNCTION("sumproduct(len(filter(Dictionary!A:A,Dictionary!B:B=""root""))-len(substitute(lower(filter(Dictionary!A:A,Dictionary!B:B=""root"")),A66,"""")))"),142.0)</f>
        <v>142</v>
      </c>
      <c r="C66" s="28">
        <f>IFERROR(__xludf.DUMMYFUNCTION("B66/sumproduct(len(filter(Dictionary!A:A,Dictionary!B:B=""root"")))"),0.009937714325705088)</f>
        <v>0.009937714326</v>
      </c>
      <c r="D66" s="21">
        <f>countifs(Dictionary!A:A,"*"&amp;A66,Dictionary!B:B,"root")</f>
        <v>0</v>
      </c>
      <c r="E66" s="28">
        <f>D66/(countif(Dictionary!B:B,"root")-1)</f>
        <v>0</v>
      </c>
      <c r="F66" s="21">
        <f>countifs(Dictionary!A:A,"*"&amp;A66&amp;"*",Dictionary!B:B,"root")</f>
        <v>139</v>
      </c>
      <c r="G66" s="28">
        <f>F66/(countif(Dictionary!B:B,"root")-1)</f>
        <v>0.05329754601</v>
      </c>
      <c r="H66" s="21">
        <f>countifs(Dictionary!A:A,"*"&amp;A66&amp;"*"&amp;A66&amp;"*",Dictionary!B:B,"root")</f>
        <v>3</v>
      </c>
      <c r="I66" s="28">
        <f>H66/(countif(Dictionary!B:B,"root")-1)</f>
        <v>0.001150306748</v>
      </c>
      <c r="J66" s="22">
        <f>countifs(Dictionary!A:A,A66&amp;"*",Dictionary!B:B,"root")</f>
        <v>69</v>
      </c>
      <c r="K66" s="28">
        <f>J66/(countif(Dictionary!B:B,"root")-1)</f>
        <v>0.02645705521</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IFERROR(__xludf.DUMMYFUNCTION("B67/sumproduct(len(filter(Dictionary!A:A,Dictionary!B:B=""root"")))"),0.026034012177199244)</f>
        <v>0.02603401218</v>
      </c>
      <c r="D67" s="21">
        <f>countifs(Dictionary!A:A,"*"&amp;A67,Dictionary!B:B,"root")</f>
        <v>0</v>
      </c>
      <c r="E67" s="28">
        <f>D67/(countif(Dictionary!B:B,"root")-1)</f>
        <v>0</v>
      </c>
      <c r="F67" s="21">
        <f>countifs(Dictionary!A:A,"*"&amp;A67&amp;"*",Dictionary!B:B,"root")</f>
        <v>360</v>
      </c>
      <c r="G67" s="28">
        <f>F67/(countif(Dictionary!B:B,"root")-1)</f>
        <v>0.1380368098</v>
      </c>
      <c r="H67" s="21">
        <f>countifs(Dictionary!A:A,"*"&amp;A67&amp;"*"&amp;A67&amp;"*",Dictionary!B:B,"root")</f>
        <v>12</v>
      </c>
      <c r="I67" s="28">
        <f>H67/(countif(Dictionary!B:B,"root")-1)</f>
        <v>0.004601226994</v>
      </c>
      <c r="J67" s="22">
        <f>countifs(Dictionary!A:A,A67&amp;"*",Dictionary!B:B,"root")</f>
        <v>117</v>
      </c>
      <c r="K67" s="28">
        <f>J67/(countif(Dictionary!B:B,"root")-1)</f>
        <v>0.04486196319</v>
      </c>
    </row>
    <row r="68">
      <c r="A68" s="22" t="s">
        <v>7115</v>
      </c>
      <c r="B68" s="37">
        <f>IFERROR(__xludf.DUMMYFUNCTION("sumproduct(len(filter(Dictionary!A:A,Dictionary!B:B=""root""))-len(substitute(lower(filter(Dictionary!A:A,Dictionary!B:B=""root"")),A68,"""")))"),1106.0)</f>
        <v>1106</v>
      </c>
      <c r="C68" s="28">
        <f>IFERROR(__xludf.DUMMYFUNCTION("B68/sumproduct(len(filter(Dictionary!A:A,Dictionary!B:B=""root"")))"),0.07740219749457625)</f>
        <v>0.07740219749</v>
      </c>
      <c r="D68" s="21">
        <f>countifs(Dictionary!A:A,"*"&amp;A68,Dictionary!B:B,"root")</f>
        <v>243</v>
      </c>
      <c r="E68" s="28">
        <f>D68/(countif(Dictionary!B:B,"root")-1)</f>
        <v>0.09317484663</v>
      </c>
      <c r="F68" s="21">
        <f>countifs(Dictionary!A:A,"*"&amp;A68&amp;"*",Dictionary!B:B,"root")</f>
        <v>961</v>
      </c>
      <c r="G68" s="28">
        <f>F68/(countif(Dictionary!B:B,"root")-1)</f>
        <v>0.3684815951</v>
      </c>
      <c r="H68" s="21">
        <f>countifs(Dictionary!A:A,"*"&amp;A68&amp;"*"&amp;A68&amp;"*",Dictionary!B:B,"root")</f>
        <v>141</v>
      </c>
      <c r="I68" s="28">
        <f>H68/(countif(Dictionary!B:B,"root")-1)</f>
        <v>0.05406441718</v>
      </c>
      <c r="J68" s="22">
        <f>countifs(Dictionary!A:A,A68&amp;"*",Dictionary!B:B,"root")</f>
        <v>104</v>
      </c>
      <c r="K68" s="28">
        <f>J68/(countif(Dictionary!B:B,"root")-1)</f>
        <v>0.03987730061</v>
      </c>
    </row>
    <row r="69">
      <c r="A69" s="22" t="s">
        <v>30544</v>
      </c>
      <c r="B69" s="37">
        <f>IFERROR(__xludf.DUMMYFUNCTION("sumproduct(len(filter(Dictionary!A:A,Dictionary!B:B=""root""))-len(substitute(lower(filter(Dictionary!A:A,Dictionary!B:B=""root"")),A69,"""")))"),227.0)</f>
        <v>227</v>
      </c>
      <c r="C69" s="28">
        <f>IFERROR(__xludf.DUMMYFUNCTION("B69/sumproduct(len(filter(Dictionary!A:A,Dictionary!B:B=""root"")))"),0.01588634614038771)</f>
        <v>0.01588634614</v>
      </c>
      <c r="D69" s="21">
        <f>countifs(Dictionary!A:A,"*"&amp;A69,Dictionary!B:B,"root")</f>
        <v>16</v>
      </c>
      <c r="E69" s="28">
        <f>D69/(countif(Dictionary!B:B,"root")-1)</f>
        <v>0.006134969325</v>
      </c>
      <c r="F69" s="21">
        <f>countifs(Dictionary!A:A,"*"&amp;A69&amp;"*",Dictionary!B:B,"root")</f>
        <v>223</v>
      </c>
      <c r="G69" s="28">
        <f>F69/(countif(Dictionary!B:B,"root")-1)</f>
        <v>0.08550613497</v>
      </c>
      <c r="H69" s="21">
        <f>countifs(Dictionary!A:A,"*"&amp;A69&amp;"*"&amp;A69&amp;"*",Dictionary!B:B,"root")</f>
        <v>4</v>
      </c>
      <c r="I69" s="28">
        <f>H69/(countif(Dictionary!B:B,"root")-1)</f>
        <v>0.001533742331</v>
      </c>
      <c r="J69" s="22">
        <f>countifs(Dictionary!A:A,A69&amp;"*",Dictionary!B:B,"root")</f>
        <v>107</v>
      </c>
      <c r="K69" s="28">
        <f>J69/(countif(Dictionary!B:B,"root")-1)</f>
        <v>0.04102760736</v>
      </c>
    </row>
    <row r="70">
      <c r="A70" s="22" t="s">
        <v>30545</v>
      </c>
      <c r="B70" s="37">
        <f>IFERROR(__xludf.DUMMYFUNCTION("sumproduct(len(filter(Dictionary!A:A,Dictionary!B:B=""root""))-len(substitute(lower(filter(Dictionary!A:A,Dictionary!B:B=""root"")),A70,"""")))"),263.0)</f>
        <v>263</v>
      </c>
      <c r="C70" s="28">
        <f>IFERROR(__xludf.DUMMYFUNCTION("B70/sumproduct(len(filter(Dictionary!A:A,Dictionary!B:B=""root"")))"),0.018405766673665058)</f>
        <v>0.01840576667</v>
      </c>
      <c r="D70" s="21">
        <f>countifs(Dictionary!A:A,"*"&amp;A70,Dictionary!B:B,"root")</f>
        <v>0</v>
      </c>
      <c r="E70" s="28">
        <f>D70/(countif(Dictionary!B:B,"root")-1)</f>
        <v>0</v>
      </c>
      <c r="F70" s="21">
        <f>countifs(Dictionary!A:A,"*"&amp;A70&amp;"*",Dictionary!B:B,"root")</f>
        <v>255</v>
      </c>
      <c r="G70" s="28">
        <f>F70/(countif(Dictionary!B:B,"root")-1)</f>
        <v>0.09777607362</v>
      </c>
      <c r="H70" s="21">
        <f>countifs(Dictionary!A:A,"*"&amp;A70&amp;"*"&amp;A70&amp;"*",Dictionary!B:B,"root")</f>
        <v>8</v>
      </c>
      <c r="I70" s="28">
        <f>H70/(countif(Dictionary!B:B,"root")-1)</f>
        <v>0.003067484663</v>
      </c>
      <c r="J70" s="22">
        <f>countifs(Dictionary!A:A,A70&amp;"*",Dictionary!B:B,"root")</f>
        <v>107</v>
      </c>
      <c r="K70" s="28">
        <f>J70/(countif(Dictionary!B:B,"root")-1)</f>
        <v>0.04102760736</v>
      </c>
    </row>
    <row r="71">
      <c r="A71" s="22" t="s">
        <v>30546</v>
      </c>
      <c r="B71" s="37">
        <f>IFERROR(__xludf.DUMMYFUNCTION("sumproduct(len(filter(Dictionary!A:A,Dictionary!B:B=""root""))-len(substitute(lower(filter(Dictionary!A:A,Dictionary!B:B=""root"")),A71,"""")))"),205.0)</f>
        <v>205</v>
      </c>
      <c r="C71" s="28">
        <f>IFERROR(__xludf.DUMMYFUNCTION("B71/sumproduct(len(filter(Dictionary!A:A,Dictionary!B:B=""root"")))"),0.014346700258940444)</f>
        <v>0.01434670026</v>
      </c>
      <c r="D71" s="21">
        <f>countifs(Dictionary!A:A,"*"&amp;A71,Dictionary!B:B,"root")</f>
        <v>0</v>
      </c>
      <c r="E71" s="28">
        <f>D71/(countif(Dictionary!B:B,"root")-1)</f>
        <v>0</v>
      </c>
      <c r="F71" s="21">
        <f>countifs(Dictionary!A:A,"*"&amp;A71&amp;"*",Dictionary!B:B,"root")</f>
        <v>203</v>
      </c>
      <c r="G71" s="28">
        <f>F71/(countif(Dictionary!B:B,"root")-1)</f>
        <v>0.07783742331</v>
      </c>
      <c r="H71" s="21">
        <f>countifs(Dictionary!A:A,"*"&amp;A71&amp;"*"&amp;A71&amp;"*",Dictionary!B:B,"root")</f>
        <v>2</v>
      </c>
      <c r="I71" s="28">
        <f>H71/(countif(Dictionary!B:B,"root")-1)</f>
        <v>0.0007668711656</v>
      </c>
      <c r="J71" s="22">
        <f>countifs(Dictionary!A:A,A71&amp;"*",Dictionary!B:B,"root")</f>
        <v>117</v>
      </c>
      <c r="K71" s="28">
        <f>J71/(countif(Dictionary!B:B,"root")-1)</f>
        <v>0.04486196319</v>
      </c>
    </row>
    <row r="72">
      <c r="A72" s="22" t="s">
        <v>30547</v>
      </c>
      <c r="B72" s="37">
        <f>IFERROR(__xludf.DUMMYFUNCTION("sumproduct(len(filter(Dictionary!A:A,Dictionary!B:B=""root""))-len(substitute(lower(filter(Dictionary!A:A,Dictionary!B:B=""root"")),A72,"""")))"),1211.0)</f>
        <v>1211</v>
      </c>
      <c r="C72" s="28">
        <f>IFERROR(__xludf.DUMMYFUNCTION("B72/sumproduct(len(filter(Dictionary!A:A,Dictionary!B:B=""root"")))"),0.08475050738330184)</f>
        <v>0.08475050738</v>
      </c>
      <c r="D72" s="21">
        <f>countifs(Dictionary!A:A,"*"&amp;A72,Dictionary!B:B,"root")</f>
        <v>429</v>
      </c>
      <c r="E72" s="28">
        <f>D72/(countif(Dictionary!B:B,"root")-1)</f>
        <v>0.164493865</v>
      </c>
      <c r="F72" s="21">
        <f>countifs(Dictionary!A:A,"*"&amp;A72&amp;"*",Dictionary!B:B,"root")</f>
        <v>1047</v>
      </c>
      <c r="G72" s="28">
        <f>F72/(countif(Dictionary!B:B,"root")-1)</f>
        <v>0.4014570552</v>
      </c>
      <c r="H72" s="21">
        <f>countifs(Dictionary!A:A,"*"&amp;A72&amp;"*"&amp;A72&amp;"*",Dictionary!B:B,"root")</f>
        <v>155</v>
      </c>
      <c r="I72" s="28">
        <f>H72/(countif(Dictionary!B:B,"root")-1)</f>
        <v>0.05943251534</v>
      </c>
      <c r="J72" s="22">
        <f>countifs(Dictionary!A:A,A72&amp;"*",Dictionary!B:B,"root")</f>
        <v>86</v>
      </c>
      <c r="K72" s="28">
        <f>J72/(countif(Dictionary!B:B,"root")-1)</f>
        <v>0.03297546012</v>
      </c>
    </row>
    <row r="73">
      <c r="A73" s="22" t="s">
        <v>30548</v>
      </c>
      <c r="B73" s="37">
        <f>IFERROR(__xludf.DUMMYFUNCTION("sumproduct(len(filter(Dictionary!A:A,Dictionary!B:B=""root""))-len(substitute(lower(filter(Dictionary!A:A,Dictionary!B:B=""root"")),A73,"""")))"),173.0)</f>
        <v>173</v>
      </c>
      <c r="C73" s="28">
        <f>IFERROR(__xludf.DUMMYFUNCTION("B73/sumproduct(len(filter(Dictionary!A:A,Dictionary!B:B=""root"")))"),0.012107215340471692)</f>
        <v>0.01210721534</v>
      </c>
      <c r="D73" s="21">
        <f>countifs(Dictionary!A:A,"*"&amp;A73,Dictionary!B:B,"root")</f>
        <v>0</v>
      </c>
      <c r="E73" s="28">
        <f>D73/(countif(Dictionary!B:B,"root")-1)</f>
        <v>0</v>
      </c>
      <c r="F73" s="21">
        <f>countifs(Dictionary!A:A,"*"&amp;A73&amp;"*",Dictionary!B:B,"root")</f>
        <v>169</v>
      </c>
      <c r="G73" s="28">
        <f>F73/(countif(Dictionary!B:B,"root")-1)</f>
        <v>0.0648006135</v>
      </c>
      <c r="H73" s="21">
        <f>countifs(Dictionary!A:A,"*"&amp;A73&amp;"*"&amp;A73&amp;"*",Dictionary!B:B,"root")</f>
        <v>4</v>
      </c>
      <c r="I73" s="28">
        <f>H73/(countif(Dictionary!B:B,"root")-1)</f>
        <v>0.001533742331</v>
      </c>
      <c r="J73" s="22">
        <f>countifs(Dictionary!A:A,A73&amp;"*",Dictionary!B:B,"root")</f>
        <v>92</v>
      </c>
      <c r="K73" s="28">
        <f>J73/(countif(Dictionary!B:B,"root")-1)</f>
        <v>0.03527607362</v>
      </c>
    </row>
    <row r="74">
      <c r="A74" s="22" t="s">
        <v>30549</v>
      </c>
      <c r="B74" s="37">
        <f>IFERROR(__xludf.DUMMYFUNCTION("sumproduct(len(filter(Dictionary!A:A,Dictionary!B:B=""root""))-len(substitute(lower(filter(Dictionary!A:A,Dictionary!B:B=""root"")),A74,"""")))"),652.0)</f>
        <v>652</v>
      </c>
      <c r="C74" s="28">
        <f>IFERROR(__xludf.DUMMYFUNCTION("B74/sumproduct(len(filter(Dictionary!A:A,Dictionary!B:B=""root"")))"),0.045629505213800825)</f>
        <v>0.04562950521</v>
      </c>
      <c r="D74" s="21">
        <f>countifs(Dictionary!A:A,"*"&amp;A74,Dictionary!B:B,"root")</f>
        <v>0</v>
      </c>
      <c r="E74" s="28">
        <f>D74/(countif(Dictionary!B:B,"root")-1)</f>
        <v>0</v>
      </c>
      <c r="F74" s="21">
        <f>countifs(Dictionary!A:A,"*"&amp;A74&amp;"*",Dictionary!B:B,"root")</f>
        <v>614</v>
      </c>
      <c r="G74" s="28">
        <f>F74/(countif(Dictionary!B:B,"root")-1)</f>
        <v>0.2354294479</v>
      </c>
      <c r="H74" s="21">
        <f>countifs(Dictionary!A:A,"*"&amp;A74&amp;"*"&amp;A74&amp;"*",Dictionary!B:B,"root")</f>
        <v>38</v>
      </c>
      <c r="I74" s="28">
        <f>H74/(countif(Dictionary!B:B,"root")-1)</f>
        <v>0.01457055215</v>
      </c>
      <c r="J74" s="22">
        <f>countifs(Dictionary!A:A,A74&amp;"*",Dictionary!B:B,"root")</f>
        <v>288</v>
      </c>
      <c r="K74" s="28">
        <f>J74/(countif(Dictionary!B:B,"root")-1)</f>
        <v>0.1104294479</v>
      </c>
    </row>
    <row r="75">
      <c r="A75" s="22" t="s">
        <v>985</v>
      </c>
      <c r="B75" s="37">
        <f>IFERROR(__xludf.DUMMYFUNCTION("sumproduct(len(filter(Dictionary!A:A,Dictionary!B:B=""root""))-len(substitute(lower(filter(Dictionary!A:A,Dictionary!B:B=""root"")),A75,"""")))"),609.0)</f>
        <v>609</v>
      </c>
      <c r="C75" s="28">
        <f>IFERROR(__xludf.DUMMYFUNCTION("B75/sumproduct(len(filter(Dictionary!A:A,Dictionary!B:B=""root"")))"),0.04262019735460844)</f>
        <v>0.04262019735</v>
      </c>
      <c r="D75" s="21">
        <f>countifs(Dictionary!A:A,"*"&amp;A75,Dictionary!B:B,"root")</f>
        <v>118</v>
      </c>
      <c r="E75" s="28">
        <f>D75/(countif(Dictionary!B:B,"root")-1)</f>
        <v>0.04524539877</v>
      </c>
      <c r="F75" s="21">
        <f>countifs(Dictionary!A:A,"*"&amp;A75&amp;"*",Dictionary!B:B,"root")</f>
        <v>589</v>
      </c>
      <c r="G75" s="28">
        <f>F75/(countif(Dictionary!B:B,"root")-1)</f>
        <v>0.2258435583</v>
      </c>
      <c r="H75" s="21">
        <f>countifs(Dictionary!A:A,"*"&amp;A75&amp;"*"&amp;A75&amp;"*",Dictionary!B:B,"root")</f>
        <v>20</v>
      </c>
      <c r="I75" s="28">
        <f>H75/(countif(Dictionary!B:B,"root")-1)</f>
        <v>0.007668711656</v>
      </c>
      <c r="J75" s="22">
        <f>countifs(Dictionary!A:A,A75&amp;"*",Dictionary!B:B,"root")</f>
        <v>87</v>
      </c>
      <c r="K75" s="28">
        <f>J75/(countif(Dictionary!B:B,"root")-1)</f>
        <v>0.03335889571</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IFERROR(__xludf.DUMMYFUNCTION("B76/sumproduct(len(filter(Dictionary!A:A,Dictionary!B:B=""root"")))"),0.04646931205822661)</f>
        <v>0.04646931206</v>
      </c>
      <c r="D76" s="21">
        <f>countifs(Dictionary!A:A,"*"&amp;A76,Dictionary!B:B,"root")</f>
        <v>160</v>
      </c>
      <c r="E76" s="28">
        <f>D76/(countif(Dictionary!B:B,"root")-1)</f>
        <v>0.06134969325</v>
      </c>
      <c r="F76" s="21">
        <f>countifs(Dictionary!A:A,"*"&amp;A76&amp;"*",Dictionary!B:B,"root")</f>
        <v>609</v>
      </c>
      <c r="G76" s="28">
        <f>F76/(countif(Dictionary!B:B,"root")-1)</f>
        <v>0.2335122699</v>
      </c>
      <c r="H76" s="21">
        <f>countifs(Dictionary!A:A,"*"&amp;A76&amp;"*"&amp;A76&amp;"*",Dictionary!B:B,"root")</f>
        <v>53</v>
      </c>
      <c r="I76" s="28">
        <f>H76/(countif(Dictionary!B:B,"root")-1)</f>
        <v>0.02032208589</v>
      </c>
      <c r="J76" s="22">
        <f>countifs(Dictionary!A:A,A76&amp;"*",Dictionary!B:B,"root")</f>
        <v>192</v>
      </c>
      <c r="K76" s="28">
        <f>J76/(countif(Dictionary!B:B,"root")-1)</f>
        <v>0.0736196319</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IFERROR(__xludf.DUMMYFUNCTION("B77/sumproduct(len(filter(Dictionary!A:A,Dictionary!B:B=""root"")))"),0.06592483728742389)</f>
        <v>0.06592483729</v>
      </c>
      <c r="D77" s="21">
        <f>countifs(Dictionary!A:A,"*"&amp;A77,Dictionary!B:B,"root")</f>
        <v>286</v>
      </c>
      <c r="E77" s="28">
        <f>D77/(countif(Dictionary!B:B,"root")-1)</f>
        <v>0.1096625767</v>
      </c>
      <c r="F77" s="21">
        <f>countifs(Dictionary!A:A,"*"&amp;A77&amp;"*",Dictionary!B:B,"root")</f>
        <v>842</v>
      </c>
      <c r="G77" s="28">
        <f>F77/(countif(Dictionary!B:B,"root")-1)</f>
        <v>0.3228527607</v>
      </c>
      <c r="H77" s="21">
        <f>countifs(Dictionary!A:A,"*"&amp;A77&amp;"*"&amp;A77&amp;"*",Dictionary!B:B,"root")</f>
        <v>99</v>
      </c>
      <c r="I77" s="28">
        <f>H77/(countif(Dictionary!B:B,"root")-1)</f>
        <v>0.0379601227</v>
      </c>
      <c r="J77" s="22">
        <f>countifs(Dictionary!A:A,A77&amp;"*",Dictionary!B:B,"root")</f>
        <v>71</v>
      </c>
      <c r="K77" s="28">
        <f>J77/(countif(Dictionary!B:B,"root")-1)</f>
        <v>0.02722392638</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IFERROR(__xludf.DUMMYFUNCTION("B78/sumproduct(len(filter(Dictionary!A:A,Dictionary!B:B=""root"")))"),0.06774441878367975)</f>
        <v>0.06774441878</v>
      </c>
      <c r="D78" s="21">
        <f>countifs(Dictionary!A:A,"*"&amp;A78,Dictionary!B:B,"root")</f>
        <v>285</v>
      </c>
      <c r="E78" s="28">
        <f>D78/(countif(Dictionary!B:B,"root")-1)</f>
        <v>0.1092791411</v>
      </c>
      <c r="F78" s="21">
        <f>countifs(Dictionary!A:A,"*"&amp;A78&amp;"*",Dictionary!B:B,"root")</f>
        <v>847</v>
      </c>
      <c r="G78" s="28">
        <f>F78/(countif(Dictionary!B:B,"root")-1)</f>
        <v>0.3247699387</v>
      </c>
      <c r="H78" s="21">
        <f>countifs(Dictionary!A:A,"*"&amp;A78&amp;"*"&amp;A78&amp;"*",Dictionary!B:B,"root")</f>
        <v>117</v>
      </c>
      <c r="I78" s="28">
        <f>H78/(countif(Dictionary!B:B,"root")-1)</f>
        <v>0.04486196319</v>
      </c>
      <c r="J78" s="22">
        <f>countifs(Dictionary!A:A,A78&amp;"*",Dictionary!B:B,"root")</f>
        <v>48</v>
      </c>
      <c r="K78" s="28">
        <f>J78/(countif(Dictionary!B:B,"root")-1)</f>
        <v>0.01840490798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IFERROR(__xludf.DUMMYFUNCTION("B79/sumproduct(len(filter(Dictionary!A:A,Dictionary!B:B=""root"")))"),0.023374623836517602)</f>
        <v>0.02337462384</v>
      </c>
      <c r="D79" s="21">
        <f>countifs(Dictionary!A:A,"*"&amp;A79,Dictionary!B:B,"root")</f>
        <v>0</v>
      </c>
      <c r="E79" s="28">
        <f>D79/(countif(Dictionary!B:B,"root")-1)</f>
        <v>0</v>
      </c>
      <c r="F79" s="21">
        <f>countifs(Dictionary!A:A,"*"&amp;A79&amp;"*",Dictionary!B:B,"root")</f>
        <v>310</v>
      </c>
      <c r="G79" s="28">
        <f>F79/(countif(Dictionary!B:B,"root")-1)</f>
        <v>0.1188650307</v>
      </c>
      <c r="H79" s="21">
        <f>countifs(Dictionary!A:A,"*"&amp;A79&amp;"*"&amp;A79&amp;"*",Dictionary!B:B,"root")</f>
        <v>24</v>
      </c>
      <c r="I79" s="28">
        <f>H79/(countif(Dictionary!B:B,"root")-1)</f>
        <v>0.009202453988</v>
      </c>
      <c r="J79" s="22">
        <f>countifs(Dictionary!A:A,A79&amp;"*",Dictionary!B:B,"root")</f>
        <v>185</v>
      </c>
      <c r="K79" s="28">
        <f>J79/(countif(Dictionary!B:B,"root")-1)</f>
        <v>0.07093558282</v>
      </c>
    </row>
    <row r="80">
      <c r="A80" s="22" t="s">
        <v>30550</v>
      </c>
      <c r="B80" s="37">
        <f>IFERROR(__xludf.DUMMYFUNCTION("sumproduct(len(filter(Dictionary!A:A,Dictionary!B:B=""root""))-len(substitute(lower(filter(Dictionary!A:A,Dictionary!B:B=""root"")),A80,"""")))"),869.0)</f>
        <v>869</v>
      </c>
      <c r="C80" s="28">
        <f>IFERROR(__xludf.DUMMYFUNCTION("B80/sumproduct(len(filter(Dictionary!A:A,Dictionary!B:B=""root"")))"),0.06081601231716705)</f>
        <v>0.06081601232</v>
      </c>
      <c r="D80" s="21">
        <f>countifs(Dictionary!A:A,"*"&amp;A80,Dictionary!B:B,"root")</f>
        <v>119</v>
      </c>
      <c r="E80" s="28">
        <f>D80/(countif(Dictionary!B:B,"root")-1)</f>
        <v>0.04562883436</v>
      </c>
      <c r="F80" s="21">
        <f>countifs(Dictionary!A:A,"*"&amp;A80&amp;"*",Dictionary!B:B,"root")</f>
        <v>821</v>
      </c>
      <c r="G80" s="28">
        <f>F80/(countif(Dictionary!B:B,"root")-1)</f>
        <v>0.3148006135</v>
      </c>
      <c r="H80" s="21">
        <f>countifs(Dictionary!A:A,"*"&amp;A80&amp;"*"&amp;A80&amp;"*",Dictionary!B:B,"root")</f>
        <v>47</v>
      </c>
      <c r="I80" s="28">
        <f>H80/(countif(Dictionary!B:B,"root")-1)</f>
        <v>0.01802147239</v>
      </c>
      <c r="J80" s="22">
        <f>countifs(Dictionary!A:A,A80&amp;"*",Dictionary!B:B,"root")</f>
        <v>80</v>
      </c>
      <c r="K80" s="28">
        <f>J80/(countif(Dictionary!B:B,"root")-1)</f>
        <v>0.03067484663</v>
      </c>
    </row>
    <row r="81">
      <c r="A81" s="22" t="s">
        <v>30551</v>
      </c>
      <c r="B81" s="37">
        <f>IFERROR(__xludf.DUMMYFUNCTION("sumproduct(len(filter(Dictionary!A:A,Dictionary!B:B=""root""))-len(substitute(lower(filter(Dictionary!A:A,Dictionary!B:B=""root"")),A81,"""")))"),665.0)</f>
        <v>665</v>
      </c>
      <c r="C81" s="28">
        <f>IFERROR(__xludf.DUMMYFUNCTION("B81/sumproduct(len(filter(Dictionary!A:A,Dictionary!B:B=""root"")))"),0.04653929596192875)</f>
        <v>0.04653929596</v>
      </c>
      <c r="D81" s="21">
        <f>countifs(Dictionary!A:A,"*"&amp;A81,Dictionary!B:B,"root")</f>
        <v>62</v>
      </c>
      <c r="E81" s="28">
        <f>D81/(countif(Dictionary!B:B,"root")-1)</f>
        <v>0.02377300613</v>
      </c>
      <c r="F81" s="21">
        <f>countifs(Dictionary!A:A,"*"&amp;A81&amp;"*",Dictionary!B:B,"root")</f>
        <v>615</v>
      </c>
      <c r="G81" s="28">
        <f>F81/(countif(Dictionary!B:B,"root")-1)</f>
        <v>0.2358128834</v>
      </c>
      <c r="H81" s="21">
        <f>countifs(Dictionary!A:A,"*"&amp;A81&amp;"*"&amp;A81&amp;"*",Dictionary!B:B,"root")</f>
        <v>47</v>
      </c>
      <c r="I81" s="28">
        <f>H81/(countif(Dictionary!B:B,"root")-1)</f>
        <v>0.01802147239</v>
      </c>
      <c r="J81" s="22">
        <f>countifs(Dictionary!A:A,A81&amp;"*",Dictionary!B:B,"root")</f>
        <v>172</v>
      </c>
      <c r="K81" s="28">
        <f>J81/(countif(Dictionary!B:B,"root")-1)</f>
        <v>0.06595092025</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IFERROR(__xludf.DUMMYFUNCTION("B82/sumproduct(len(filter(Dictionary!A:A,Dictionary!B:B=""root"")))"),0.05178808873958989)</f>
        <v>0.05178808874</v>
      </c>
      <c r="D82" s="21">
        <f>countifs(Dictionary!A:A,"*"&amp;A82,Dictionary!B:B,"root")</f>
        <v>0</v>
      </c>
      <c r="E82" s="28">
        <f>D82/(countif(Dictionary!B:B,"root")-1)</f>
        <v>0</v>
      </c>
      <c r="F82" s="21">
        <f>countifs(Dictionary!A:A,"*"&amp;A82&amp;"*",Dictionary!B:B,"root")</f>
        <v>684</v>
      </c>
      <c r="G82" s="28">
        <f>F82/(countif(Dictionary!B:B,"root")-1)</f>
        <v>0.2622699387</v>
      </c>
      <c r="H82" s="21">
        <f>countifs(Dictionary!A:A,"*"&amp;A82&amp;"*"&amp;A82&amp;"*",Dictionary!B:B,"root")</f>
        <v>55</v>
      </c>
      <c r="I82" s="28">
        <f>H82/(countif(Dictionary!B:B,"root")-1)</f>
        <v>0.02108895706</v>
      </c>
      <c r="J82" s="22">
        <f>countifs(Dictionary!A:A,A82&amp;"*",Dictionary!B:B,"root")</f>
        <v>165</v>
      </c>
      <c r="K82" s="28">
        <f>J82/(countif(Dictionary!B:B,"root")-1)</f>
        <v>0.06326687117</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IFERROR(__xludf.DUMMYFUNCTION("B83/sumproduct(len(filter(Dictionary!A:A,Dictionary!B:B=""root"")))"),0.06557491776891315)</f>
        <v>0.06557491777</v>
      </c>
      <c r="D83" s="21">
        <f>countifs(Dictionary!A:A,"*"&amp;A83,Dictionary!B:B,"root")</f>
        <v>309</v>
      </c>
      <c r="E83" s="28">
        <f>D83/(countif(Dictionary!B:B,"root")-1)</f>
        <v>0.1184815951</v>
      </c>
      <c r="F83" s="21">
        <f>countifs(Dictionary!A:A,"*"&amp;A83&amp;"*",Dictionary!B:B,"root")</f>
        <v>825</v>
      </c>
      <c r="G83" s="28">
        <f>F83/(countif(Dictionary!B:B,"root")-1)</f>
        <v>0.3163343558</v>
      </c>
      <c r="H83" s="21">
        <f>countifs(Dictionary!A:A,"*"&amp;A83&amp;"*"&amp;A83&amp;"*",Dictionary!B:B,"root")</f>
        <v>106</v>
      </c>
      <c r="I83" s="28">
        <f>H83/(countif(Dictionary!B:B,"root")-1)</f>
        <v>0.04064417178</v>
      </c>
      <c r="J83" s="22">
        <f>countifs(Dictionary!A:A,A83&amp;"*",Dictionary!B:B,"root")</f>
        <v>21</v>
      </c>
      <c r="K83" s="28">
        <f>J83/(countif(Dictionary!B:B,"root")-1)</f>
        <v>0.008052147239</v>
      </c>
    </row>
    <row r="84">
      <c r="A84" s="22" t="s">
        <v>30552</v>
      </c>
      <c r="B84" s="37">
        <f>IFERROR(__xludf.DUMMYFUNCTION("sumproduct(len(filter(Dictionary!A:A,Dictionary!B:B=""root""))-len(substitute(lower(filter(Dictionary!A:A,Dictionary!B:B=""root"")),A84,"""")))"),100.0)</f>
        <v>100</v>
      </c>
      <c r="C84" s="28">
        <f>IFERROR(__xludf.DUMMYFUNCTION("B84/sumproduct(len(filter(Dictionary!A:A,Dictionary!B:B=""root"")))"),0.00699839037021485)</f>
        <v>0.00699839037</v>
      </c>
      <c r="D84" s="21">
        <f>countifs(Dictionary!A:A,"*"&amp;A84,Dictionary!B:B,"root")</f>
        <v>0</v>
      </c>
      <c r="E84" s="28">
        <f>D84/(countif(Dictionary!B:B,"root")-1)</f>
        <v>0</v>
      </c>
      <c r="F84" s="21">
        <f>countifs(Dictionary!A:A,"*"&amp;A84&amp;"*",Dictionary!B:B,"root")</f>
        <v>98</v>
      </c>
      <c r="G84" s="28">
        <f>F84/(countif(Dictionary!B:B,"root")-1)</f>
        <v>0.03757668712</v>
      </c>
      <c r="H84" s="21">
        <f>countifs(Dictionary!A:A,"*"&amp;A84&amp;"*"&amp;A84&amp;"*",Dictionary!B:B,"root")</f>
        <v>2</v>
      </c>
      <c r="I84" s="28">
        <f>H84/(countif(Dictionary!B:B,"root")-1)</f>
        <v>0.0007668711656</v>
      </c>
      <c r="J84" s="22">
        <f>countifs(Dictionary!A:A,A84&amp;"*",Dictionary!B:B,"root")</f>
        <v>40</v>
      </c>
      <c r="K84" s="28">
        <f>J84/(countif(Dictionary!B:B,"root")-1)</f>
        <v>0.01533742331</v>
      </c>
    </row>
    <row r="85">
      <c r="A85" s="22" t="s">
        <v>30553</v>
      </c>
      <c r="B85" s="37">
        <f>IFERROR(__xludf.DUMMYFUNCTION("sumproduct(len(filter(Dictionary!A:A,Dictionary!B:B=""root""))-len(substitute(lower(filter(Dictionary!A:A,Dictionary!B:B=""root"")),A85,"""")))"),164.0)</f>
        <v>164</v>
      </c>
      <c r="C85" s="28">
        <f>IFERROR(__xludf.DUMMYFUNCTION("B85/sumproduct(len(filter(Dictionary!A:A,Dictionary!B:B=""root"")))"),0.011477360207152355)</f>
        <v>0.01147736021</v>
      </c>
      <c r="D85" s="21">
        <f>countifs(Dictionary!A:A,"*"&amp;A85,Dictionary!B:B,"root")</f>
        <v>10</v>
      </c>
      <c r="E85" s="28">
        <f>D85/(countif(Dictionary!B:B,"root")-1)</f>
        <v>0.003834355828</v>
      </c>
      <c r="F85" s="21">
        <f>countifs(Dictionary!A:A,"*"&amp;A85&amp;"*",Dictionary!B:B,"root")</f>
        <v>162</v>
      </c>
      <c r="G85" s="28">
        <f>F85/(countif(Dictionary!B:B,"root")-1)</f>
        <v>0.06211656442</v>
      </c>
      <c r="H85" s="21">
        <f>countifs(Dictionary!A:A,"*"&amp;A85&amp;"*"&amp;A85&amp;"*",Dictionary!B:B,"root")</f>
        <v>2</v>
      </c>
      <c r="I85" s="28">
        <f>H85/(countif(Dictionary!B:B,"root")-1)</f>
        <v>0.0007668711656</v>
      </c>
      <c r="J85" s="22">
        <f>countifs(Dictionary!A:A,A85&amp;"*",Dictionary!B:B,"root")</f>
        <v>33</v>
      </c>
      <c r="K85" s="28">
        <f>J85/(countif(Dictionary!B:B,"root")-1)</f>
        <v>0.01265337423</v>
      </c>
    </row>
    <row r="86">
      <c r="A86" s="22" t="s">
        <v>30554</v>
      </c>
      <c r="B86" s="37">
        <f>IFERROR(__xludf.DUMMYFUNCTION("sumproduct(len(filter(Dictionary!A:A,Dictionary!B:B=""root""))-len(substitute(lower(filter(Dictionary!A:A,Dictionary!B:B=""root"")),A86,"""")))"),168.0)</f>
        <v>168</v>
      </c>
      <c r="C86" s="28">
        <f>IFERROR(__xludf.DUMMYFUNCTION("B86/sumproduct(len(filter(Dictionary!A:A,Dictionary!B:B=""root"")))"),0.011757295821960948)</f>
        <v>0.01175729582</v>
      </c>
      <c r="D86" s="21">
        <f>countifs(Dictionary!A:A,"*"&amp;A86,Dictionary!B:B,"root")</f>
        <v>22</v>
      </c>
      <c r="E86" s="28">
        <f>D86/(countif(Dictionary!B:B,"root")-1)</f>
        <v>0.008435582822</v>
      </c>
      <c r="F86" s="21">
        <f>countifs(Dictionary!A:A,"*"&amp;A86&amp;"*",Dictionary!B:B,"root")</f>
        <v>163</v>
      </c>
      <c r="G86" s="28">
        <f>F86/(countif(Dictionary!B:B,"root")-1)</f>
        <v>0.0625</v>
      </c>
      <c r="H86" s="21">
        <f>countifs(Dictionary!A:A,"*"&amp;A86&amp;"*"&amp;A86&amp;"*",Dictionary!B:B,"root")</f>
        <v>5</v>
      </c>
      <c r="I86" s="28">
        <f>H86/(countif(Dictionary!B:B,"root")-1)</f>
        <v>0.001917177914</v>
      </c>
      <c r="J86" s="22">
        <f>countifs(Dictionary!A:A,A86&amp;"*",Dictionary!B:B,"root")</f>
        <v>66</v>
      </c>
      <c r="K86" s="28">
        <f>J86/(countif(Dictionary!B:B,"root")-1)</f>
        <v>0.02530674847</v>
      </c>
    </row>
    <row r="87">
      <c r="A87" s="22" t="s">
        <v>30555</v>
      </c>
      <c r="B87" s="37">
        <f>IFERROR(__xludf.DUMMYFUNCTION("sumproduct(len(filter(Dictionary!A:A,Dictionary!B:B=""root""))-len(substitute(lower(filter(Dictionary!A:A,Dictionary!B:B=""root"")),A87,"""")))"),355.0)</f>
        <v>355</v>
      </c>
      <c r="C87" s="28">
        <f>IFERROR(__xludf.DUMMYFUNCTION("B87/sumproduct(len(filter(Dictionary!A:A,Dictionary!B:B=""root"")))"),0.02484428581426272)</f>
        <v>0.02484428581</v>
      </c>
      <c r="D87" s="21">
        <f>countifs(Dictionary!A:A,"*"&amp;A87,Dictionary!B:B,"root")</f>
        <v>48</v>
      </c>
      <c r="E87" s="28">
        <f>D87/(countif(Dictionary!B:B,"root")-1)</f>
        <v>0.01840490798</v>
      </c>
      <c r="F87" s="21">
        <f>countifs(Dictionary!A:A,"*"&amp;A87&amp;"*",Dictionary!B:B,"root")</f>
        <v>344</v>
      </c>
      <c r="G87" s="28">
        <f>F87/(countif(Dictionary!B:B,"root")-1)</f>
        <v>0.1319018405</v>
      </c>
      <c r="H87" s="21">
        <f>countifs(Dictionary!A:A,"*"&amp;A87&amp;"*"&amp;A87&amp;"*",Dictionary!B:B,"root")</f>
        <v>10</v>
      </c>
      <c r="I87" s="28">
        <f>H87/(countif(Dictionary!B:B,"root")-1)</f>
        <v>0.003834355828</v>
      </c>
      <c r="J87" s="22">
        <f>countifs(Dictionary!A:A,A87&amp;"*",Dictionary!B:B,"root")</f>
        <v>35</v>
      </c>
      <c r="K87" s="28">
        <f>J87/(countif(Dictionary!B:B,"root")-1)</f>
        <v>0.0134202454</v>
      </c>
    </row>
    <row r="88">
      <c r="A88" s="22" t="s">
        <v>30556</v>
      </c>
      <c r="B88" s="37">
        <f>IFERROR(__xludf.DUMMYFUNCTION("sumproduct(len(filter(Dictionary!A:A,Dictionary!B:B=""root""))-len(substitute(lower(filter(Dictionary!A:A,Dictionary!B:B=""root"")),A88,"""")))"),78.0)</f>
        <v>78</v>
      </c>
      <c r="C88" s="28">
        <f>IFERROR(__xludf.DUMMYFUNCTION("B88/sumproduct(len(filter(Dictionary!A:A,Dictionary!B:B=""root"")))"),0.0054587444887675834)</f>
        <v>0.005458744489</v>
      </c>
      <c r="D88" s="21">
        <f>countifs(Dictionary!A:A,"*"&amp;A88,Dictionary!B:B,"root")</f>
        <v>0</v>
      </c>
      <c r="E88" s="28">
        <f>D88/(countif(Dictionary!B:B,"root")-1)</f>
        <v>0</v>
      </c>
      <c r="F88" s="21">
        <f>countifs(Dictionary!A:A,"*"&amp;A88&amp;"*",Dictionary!B:B,"root")</f>
        <v>77</v>
      </c>
      <c r="G88" s="28">
        <f>F88/(countif(Dictionary!B:B,"root")-1)</f>
        <v>0.02952453988</v>
      </c>
      <c r="H88" s="21">
        <f>countifs(Dictionary!A:A,"*"&amp;A88&amp;"*"&amp;A88&amp;"*",Dictionary!B:B,"root")</f>
        <v>1</v>
      </c>
      <c r="I88" s="28">
        <f>H88/(countif(Dictionary!B:B,"root")-1)</f>
        <v>0.0003834355828</v>
      </c>
      <c r="J88" s="22">
        <f>countifs(Dictionary!A:A,A88&amp;"*",Dictionary!B:B,"root")</f>
        <v>21</v>
      </c>
      <c r="K88" s="28">
        <f>J88/(countif(Dictionary!B:B,"root")-1)</f>
        <v>0.008052147239</v>
      </c>
    </row>
    <row r="90">
      <c r="A90" s="31" t="s">
        <v>30536</v>
      </c>
      <c r="B90" s="31" t="s">
        <v>30537</v>
      </c>
      <c r="C90" s="31" t="s">
        <v>30511</v>
      </c>
    </row>
    <row r="91">
      <c r="A91" s="21" t="str">
        <f t="array" ref="A91:C115">sort(A64:C88,2,0)</f>
        <v>a</v>
      </c>
      <c r="B91" s="21">
        <v>1999.0</v>
      </c>
      <c r="C91" s="28">
        <v>0.13989782350059488</v>
      </c>
    </row>
    <row r="92">
      <c r="A92" s="21" t="s">
        <v>30547</v>
      </c>
      <c r="B92" s="21">
        <v>1211.0</v>
      </c>
      <c r="C92" s="28">
        <v>0.08475050738330184</v>
      </c>
    </row>
    <row r="93">
      <c r="A93" s="21" t="s">
        <v>7115</v>
      </c>
      <c r="B93" s="21">
        <v>1106.0</v>
      </c>
      <c r="C93" s="28">
        <v>0.07740219749457625</v>
      </c>
    </row>
    <row r="94">
      <c r="A94" s="21" t="s">
        <v>21123</v>
      </c>
      <c r="B94" s="21">
        <v>968.0</v>
      </c>
      <c r="C94" s="28">
        <v>0.06774441878367975</v>
      </c>
    </row>
    <row r="95">
      <c r="A95" s="21" t="s">
        <v>97</v>
      </c>
      <c r="B95" s="21">
        <v>942.0</v>
      </c>
      <c r="C95" s="28">
        <v>0.06592483728742389</v>
      </c>
    </row>
    <row r="96">
      <c r="A96" s="21" t="s">
        <v>28204</v>
      </c>
      <c r="B96" s="21">
        <v>937.0</v>
      </c>
      <c r="C96" s="28">
        <v>0.06557491776891315</v>
      </c>
    </row>
    <row r="97">
      <c r="A97" s="21" t="s">
        <v>30550</v>
      </c>
      <c r="B97" s="21">
        <v>869.0</v>
      </c>
      <c r="C97" s="28">
        <v>0.06081601231716705</v>
      </c>
    </row>
    <row r="98">
      <c r="A98" s="21" t="s">
        <v>454</v>
      </c>
      <c r="B98" s="21">
        <v>740.0</v>
      </c>
      <c r="C98" s="28">
        <v>0.05178808873958989</v>
      </c>
    </row>
    <row r="99">
      <c r="A99" s="21" t="s">
        <v>30551</v>
      </c>
      <c r="B99" s="21">
        <v>665.0</v>
      </c>
      <c r="C99" s="28">
        <v>0.04653929596192875</v>
      </c>
    </row>
    <row r="100">
      <c r="A100" s="21" t="s">
        <v>948</v>
      </c>
      <c r="B100" s="21">
        <v>664.0</v>
      </c>
      <c r="C100" s="28">
        <v>0.04646931205822661</v>
      </c>
    </row>
    <row r="101">
      <c r="A101" s="21" t="s">
        <v>30549</v>
      </c>
      <c r="B101" s="21">
        <v>652.0</v>
      </c>
      <c r="C101" s="28">
        <v>0.045629505213800825</v>
      </c>
    </row>
    <row r="102">
      <c r="A102" s="21" t="s">
        <v>985</v>
      </c>
      <c r="B102" s="21">
        <v>609.0</v>
      </c>
      <c r="C102" s="28">
        <v>0.04262019735460844</v>
      </c>
    </row>
    <row r="103">
      <c r="A103" s="21" t="s">
        <v>964</v>
      </c>
      <c r="B103" s="21">
        <v>372.0</v>
      </c>
      <c r="C103" s="28">
        <v>0.026034012177199244</v>
      </c>
    </row>
    <row r="104">
      <c r="A104" s="21" t="s">
        <v>30555</v>
      </c>
      <c r="B104" s="21">
        <v>355.0</v>
      </c>
      <c r="C104" s="28">
        <v>0.02484428581426272</v>
      </c>
    </row>
    <row r="105">
      <c r="A105" s="21" t="s">
        <v>30542</v>
      </c>
      <c r="B105" s="21">
        <v>343.0</v>
      </c>
      <c r="C105" s="28">
        <v>0.02400447896983694</v>
      </c>
    </row>
    <row r="106">
      <c r="A106" s="21" t="s">
        <v>1412</v>
      </c>
      <c r="B106" s="21">
        <v>334.0</v>
      </c>
      <c r="C106" s="28">
        <v>0.023374623836517602</v>
      </c>
    </row>
    <row r="107">
      <c r="A107" s="21" t="s">
        <v>30545</v>
      </c>
      <c r="B107" s="21">
        <v>263.0</v>
      </c>
      <c r="C107" s="28">
        <v>0.018405766673665058</v>
      </c>
    </row>
    <row r="108">
      <c r="A108" s="21" t="s">
        <v>30544</v>
      </c>
      <c r="B108" s="21">
        <v>227.0</v>
      </c>
      <c r="C108" s="28">
        <v>0.01588634614038771</v>
      </c>
    </row>
    <row r="109">
      <c r="A109" s="21" t="s">
        <v>30546</v>
      </c>
      <c r="B109" s="21">
        <v>205.0</v>
      </c>
      <c r="C109" s="28">
        <v>0.014346700258940444</v>
      </c>
    </row>
    <row r="110">
      <c r="A110" s="21" t="s">
        <v>30548</v>
      </c>
      <c r="B110" s="21">
        <v>173.0</v>
      </c>
      <c r="C110" s="28">
        <v>0.012107215340471692</v>
      </c>
    </row>
    <row r="111">
      <c r="A111" s="21" t="s">
        <v>30554</v>
      </c>
      <c r="B111" s="21">
        <v>168.0</v>
      </c>
      <c r="C111" s="28">
        <v>0.011757295821960948</v>
      </c>
    </row>
    <row r="112">
      <c r="A112" s="21" t="s">
        <v>30553</v>
      </c>
      <c r="B112" s="21">
        <v>164.0</v>
      </c>
      <c r="C112" s="28">
        <v>0.011477360207152355</v>
      </c>
    </row>
    <row r="113">
      <c r="A113" s="21" t="s">
        <v>30543</v>
      </c>
      <c r="B113" s="21">
        <v>142.0</v>
      </c>
      <c r="C113" s="28">
        <v>0.009937714325705088</v>
      </c>
    </row>
    <row r="114">
      <c r="A114" s="21" t="s">
        <v>30552</v>
      </c>
      <c r="B114" s="21">
        <v>100.0</v>
      </c>
      <c r="C114" s="28">
        <v>0.00699839037021485</v>
      </c>
    </row>
    <row r="115">
      <c r="A115" s="21" t="s">
        <v>30556</v>
      </c>
      <c r="B115" s="21">
        <v>78.0</v>
      </c>
      <c r="C115" s="28">
        <v>0.0054587444887675834</v>
      </c>
    </row>
    <row r="117">
      <c r="A117" s="22" t="s">
        <v>30557</v>
      </c>
      <c r="B117" s="22" t="s">
        <v>30506</v>
      </c>
      <c r="C117" s="22" t="s">
        <v>30511</v>
      </c>
    </row>
    <row r="118">
      <c r="A118" s="22">
        <v>1.0</v>
      </c>
      <c r="B118" s="31">
        <f>sumproduct(len(Dictionary!A:A)=A118,Dictionary!B:B="root")</f>
        <v>4</v>
      </c>
      <c r="C118" s="38">
        <f>B118/(countif(Dictionary!B:B,"root")-1)</f>
        <v>0.001533742331</v>
      </c>
    </row>
    <row r="119">
      <c r="A119" s="22">
        <v>2.0</v>
      </c>
      <c r="B119" s="31">
        <f>sumproduct(len(Dictionary!A:A)=A119,Dictionary!B:B="root")</f>
        <v>33</v>
      </c>
      <c r="C119" s="38">
        <f>B119/(countif(Dictionary!B:B,"root")-1)</f>
        <v>0.01265337423</v>
      </c>
    </row>
    <row r="120">
      <c r="A120" s="22">
        <v>3.0</v>
      </c>
      <c r="B120" s="31">
        <f>sumproduct(len(Dictionary!A:A)=A120,Dictionary!B:B="root")</f>
        <v>158</v>
      </c>
      <c r="C120" s="38">
        <f>B120/(countif(Dictionary!B:B,"root")-1)</f>
        <v>0.06058282209</v>
      </c>
    </row>
    <row r="121">
      <c r="A121" s="22">
        <v>4.0</v>
      </c>
      <c r="B121" s="31">
        <f>sumproduct(len(Dictionary!A:A)=A121,Dictionary!B:B="root")</f>
        <v>506</v>
      </c>
      <c r="C121" s="38">
        <f>B121/(countif(Dictionary!B:B,"root")-1)</f>
        <v>0.1940184049</v>
      </c>
    </row>
    <row r="122">
      <c r="A122" s="22">
        <v>5.0</v>
      </c>
      <c r="B122" s="31">
        <f>sumproduct(len(Dictionary!A:A)=A122,Dictionary!B:B="root")</f>
        <v>701</v>
      </c>
      <c r="C122" s="38">
        <f>B122/(countif(Dictionary!B:B,"root")-1)</f>
        <v>0.2687883436</v>
      </c>
    </row>
    <row r="123">
      <c r="A123" s="22">
        <v>6.0</v>
      </c>
      <c r="B123" s="31">
        <f>sumproduct(len(Dictionary!A:A)=A123,Dictionary!B:B="root")</f>
        <v>616</v>
      </c>
      <c r="C123" s="38">
        <f>B123/(countif(Dictionary!B:B,"root")-1)</f>
        <v>0.236196319</v>
      </c>
    </row>
    <row r="124">
      <c r="A124" s="22">
        <v>7.0</v>
      </c>
      <c r="B124" s="31">
        <f>sumproduct(len(Dictionary!A:A)=A124,Dictionary!B:B="root")</f>
        <v>338</v>
      </c>
      <c r="C124" s="38">
        <f>B124/(countif(Dictionary!B:B,"root")-1)</f>
        <v>0.129601227</v>
      </c>
    </row>
    <row r="125">
      <c r="A125" s="22">
        <v>8.0</v>
      </c>
      <c r="B125" s="31">
        <f>sumproduct(len(Dictionary!A:A)=A125,Dictionary!B:B="root")</f>
        <v>169</v>
      </c>
      <c r="C125" s="38">
        <f>B125/(countif(Dictionary!B:B,"root")-1)</f>
        <v>0.0648006135</v>
      </c>
    </row>
    <row r="126">
      <c r="A126" s="22">
        <v>9.0</v>
      </c>
      <c r="B126" s="31">
        <f>sumproduct(len(Dictionary!A:A)=A126,Dictionary!B:B="root")</f>
        <v>55</v>
      </c>
      <c r="C126" s="38">
        <f>B126/(countif(Dictionary!B:B,"root")-1)</f>
        <v>0.02108895706</v>
      </c>
    </row>
    <row r="127">
      <c r="A127" s="22">
        <v>10.0</v>
      </c>
      <c r="B127" s="31">
        <f>sumproduct(len(Dictionary!A:A)=A127,Dictionary!B:B="root")</f>
        <v>16</v>
      </c>
      <c r="C127" s="38">
        <f>B127/(countif(Dictionary!B:B,"root")-1)</f>
        <v>0.006134969325</v>
      </c>
    </row>
    <row r="128">
      <c r="A128" s="22">
        <v>11.0</v>
      </c>
      <c r="B128" s="31">
        <f>sumproduct(len(Dictionary!A:A)=A128,Dictionary!B:B="root")</f>
        <v>9</v>
      </c>
      <c r="C128" s="38">
        <f>B128/(countif(Dictionary!B:B,"root")-1)</f>
        <v>0.003450920245</v>
      </c>
    </row>
    <row r="129">
      <c r="A129" s="22">
        <v>12.0</v>
      </c>
      <c r="B129" s="31">
        <f>sumproduct(len(Dictionary!A:A)=A129,Dictionary!B:B="root")</f>
        <v>4</v>
      </c>
      <c r="C129" s="38">
        <f>B129/(countif(Dictionary!B:B,"root")-1)</f>
        <v>0.001533742331</v>
      </c>
    </row>
    <row r="131">
      <c r="A131" s="22" t="s">
        <v>30558</v>
      </c>
      <c r="B131" s="22" t="s">
        <v>30559</v>
      </c>
      <c r="C131" s="22" t="s">
        <v>30511</v>
      </c>
    </row>
    <row r="132">
      <c r="A132" s="22">
        <v>3500.0</v>
      </c>
      <c r="B132" s="21">
        <f>A132-COUNTA(Dictionary!A:A)-1</f>
        <v>-2733</v>
      </c>
      <c r="C132" s="24">
        <f>(COUNTA(Dictionary!A:A)-1)/A132</f>
        <v>1.780285714</v>
      </c>
    </row>
    <row r="133">
      <c r="A133" s="22">
        <v>4000.0</v>
      </c>
      <c r="B133" s="21">
        <f>A133-COUNTA(Dictionary!A:A)-1</f>
        <v>-2233</v>
      </c>
      <c r="C133" s="24">
        <f>(COUNTA(Dictionary!A:A)-1)/A133</f>
        <v>1.55775</v>
      </c>
    </row>
    <row r="134">
      <c r="A134" s="22">
        <v>5000.0</v>
      </c>
      <c r="B134" s="21">
        <f>A134-COUNTA(Dictionary!A:A)-1</f>
        <v>-1233</v>
      </c>
      <c r="C134" s="24">
        <f>(COUNTA(Dictionary!A:A)-1)/A134</f>
        <v>1.2462</v>
      </c>
    </row>
    <row r="135">
      <c r="A135" s="22">
        <v>10000.0</v>
      </c>
      <c r="B135" s="21">
        <f>A135-COUNTA(Dictionary!A:A)-1</f>
        <v>3767</v>
      </c>
      <c r="C135" s="24">
        <f>(COUNTA(Dictionary!A:A)-1)/A135</f>
        <v>0.6231</v>
      </c>
    </row>
    <row r="137">
      <c r="A137" s="39" t="s">
        <v>55</v>
      </c>
      <c r="B137" s="39" t="s">
        <v>30506</v>
      </c>
      <c r="C137" s="22" t="s">
        <v>30560</v>
      </c>
      <c r="D137" s="15" t="s">
        <v>30561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96</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37</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196</v>
      </c>
      <c r="C167" s="40" t="str">
        <f>COUNTIFS(Dictionary!M:M, "*"&amp;A167&amp;"*", Dictionary!N:N, "")&amp;" ("&amp;ROUNDUP(COUNTIFS(Dictionary!M:M, "*"&amp;A167&amp;"*", Dictionary!N:N, "")/B167*100)&amp;"%)"</f>
        <v>0 (0%)</v>
      </c>
      <c r="D167" s="21"/>
    </row>
    <row r="168">
      <c r="A168" s="22" t="s">
        <v>513</v>
      </c>
      <c r="B168" s="39">
        <f>countif(Dictionary!M:M, "*"&amp;A168&amp;"*")</f>
        <v>162</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1468</v>
      </c>
      <c r="B171" s="22" t="s">
        <v>30562</v>
      </c>
    </row>
    <row r="173">
      <c r="A173" s="22" t="s">
        <v>30506</v>
      </c>
      <c r="B173" s="22" t="s">
        <v>30563</v>
      </c>
    </row>
    <row r="174">
      <c r="A174" s="22" t="s">
        <v>16607</v>
      </c>
      <c r="B174" s="22">
        <f t="shared" ref="B174:B176" si="2">COUNTIF(#REF!, A174)</f>
        <v>0</v>
      </c>
    </row>
    <row r="175">
      <c r="A175" s="22" t="s">
        <v>24012</v>
      </c>
      <c r="B175" s="22">
        <f t="shared" si="2"/>
        <v>0</v>
      </c>
    </row>
    <row r="176">
      <c r="A176" s="22" t="s">
        <v>10670</v>
      </c>
      <c r="B176" s="22">
        <f t="shared" si="2"/>
        <v>0</v>
      </c>
    </row>
    <row r="177">
      <c r="A177" s="22" t="s">
        <v>30564</v>
      </c>
      <c r="B177" s="22">
        <f>A2-B174-B175-B176</f>
        <v>6231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