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10D73D8_E01C_4EA6_9707_454F0DFCA629_.wvu.FilterData">Dictionary!$A$1:$T$5397</definedName>
    <definedName hidden="1" localSheetId="0" name="Z_DD899BAE_97CF_40E5_99F8_EFF9E8D98D4B_.wvu.FilterData">Dictionary!$A$1:$T$5115</definedName>
    <definedName hidden="1" localSheetId="0" name="Z_DFBF41A6_CD52_418A_AFE6_D340BB1A22B4_.wvu.FilterData">Dictionary!$A$1:$AE$6400</definedName>
    <definedName hidden="1" localSheetId="0" name="Z_C9E9A574_D7EF_4A8F_B2B9_27D84D6B75C4_.wvu.FilterData">Dictionary!$A$1:$T$6450</definedName>
    <definedName hidden="1" localSheetId="0" name="Z_D07D1C5B_7CEF_4C17_BA10_03B78AFBFD76_.wvu.FilterData">Dictionary!$A$1:$AE$6450</definedName>
    <definedName hidden="1" localSheetId="0" name="Z_6965773A_500D_4A6D_9DC4_985E76C6251F_.wvu.FilterData">Dictionary!$A$1:$T$6400</definedName>
  </definedNames>
  <calcPr/>
  <customWorkbookViews>
    <customWorkbookView activeSheetId="0" maximized="1" windowHeight="0" windowWidth="0" guid="{DD899BAE-97CF-40E5-99F8-EFF9E8D98D4B}" name="Genolexi"/>
    <customWorkbookView activeSheetId="0" maximized="1" windowHeight="0" windowWidth="0" guid="{6965773A-500D-4A6D-9DC4-985E76C6251F}" name="Entries with blank etymology"/>
    <customWorkbookView activeSheetId="0" maximized="1" windowHeight="0" windowWidth="0" guid="{D07D1C5B-7CEF-4C17-BA10-03B78AFBFD76}" name="root verbs"/>
    <customWorkbookView activeSheetId="0" maximized="1" windowHeight="0" windowWidth="0" guid="{DFBF41A6-CD52-418A-AFE6-D340BB1A22B4}" name="Entries with TransNote"/>
    <customWorkbookView activeSheetId="0" maximized="1" windowHeight="0" windowWidth="0" guid="{C9E9A574-D7EF-4A8F-B2B9-27D84D6B75C4}" name="Entries with blank WordClass"/>
    <customWorkbookView activeSheetId="0" maximized="1" windowHeight="0" windowWidth="0" guid="{510D73D8-E01C-4EA6-9707-454F0DFCA629}" name="Fikso"/>
  </customWorkbookViews>
</workbook>
</file>

<file path=xl/sharedStrings.xml><?xml version="1.0" encoding="utf-8"?>
<sst xmlns="http://schemas.openxmlformats.org/spreadsheetml/2006/main" count="47924" uniqueCount="31787">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</sst>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22015892"/>
        <c:axId val="887053751"/>
      </c:barChart>
      <c:catAx>
        <c:axId val="18220158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87053751"/>
      </c:catAx>
      <c:valAx>
        <c:axId val="8870537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201589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14734</v>
      </c>
      <c r="J2932" s="3"/>
      <c r="K2932" s="1"/>
      <c r="L2932" s="3" t="s">
        <v>14731</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13685</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14222</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13240</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7285</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7357</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7285</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6167</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9328</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9821</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5587</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3"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9752</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9752</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16164</v>
      </c>
      <c r="G3218" s="1"/>
      <c r="H3218" s="1" t="s">
        <v>1461</v>
      </c>
      <c r="I3218" s="3" t="s">
        <v>9091</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9072</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5641</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10080</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5539</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8692</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8692</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14183</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17000</v>
      </c>
      <c r="G3384" s="1"/>
      <c r="H3384" s="1" t="s">
        <v>17001</v>
      </c>
      <c r="I3384" s="3" t="s">
        <v>17002</v>
      </c>
      <c r="J3384" s="3"/>
      <c r="K3384" s="1"/>
      <c r="L3384" s="1" t="s">
        <v>16938</v>
      </c>
      <c r="M3384" s="1" t="s">
        <v>14179</v>
      </c>
      <c r="N3384" s="1"/>
      <c r="O3384" s="1"/>
      <c r="P3384" s="3" t="s">
        <v>17003</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14281</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10615</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13457</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8986</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8692</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17342</v>
      </c>
      <c r="G3453" s="1"/>
      <c r="H3453" s="1" t="s">
        <v>17343</v>
      </c>
      <c r="I3453" s="3" t="s">
        <v>17344</v>
      </c>
      <c r="J3453" s="3"/>
      <c r="K3453" s="1"/>
      <c r="L3453" s="1"/>
      <c r="M3453" s="3" t="s">
        <v>8161</v>
      </c>
      <c r="N3453" s="1"/>
      <c r="O3453" s="1"/>
      <c r="P3453" s="3" t="s">
        <v>17345</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17346</v>
      </c>
      <c r="G3454" s="1"/>
      <c r="H3454" s="1" t="s">
        <v>17347</v>
      </c>
      <c r="I3454" s="3" t="s">
        <v>17348</v>
      </c>
      <c r="J3454" s="3"/>
      <c r="K3454" s="1"/>
      <c r="L3454" s="1"/>
      <c r="M3454" s="3" t="s">
        <v>8173</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8208</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8692</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17503</v>
      </c>
      <c r="G3486" s="1"/>
      <c r="H3486" s="1" t="s">
        <v>17504</v>
      </c>
      <c r="I3486" s="3" t="s">
        <v>17505</v>
      </c>
      <c r="J3486" s="3"/>
      <c r="K3486" s="1"/>
      <c r="L3486" s="1"/>
      <c r="M3486" s="3" t="s">
        <v>5607</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17576</v>
      </c>
      <c r="G3501" s="1"/>
      <c r="H3501" s="3" t="s">
        <v>17577</v>
      </c>
      <c r="I3501" s="3" t="s">
        <v>17578</v>
      </c>
      <c r="J3501" s="3"/>
      <c r="K3501" s="1"/>
      <c r="L3501" s="1"/>
      <c r="M3501" s="1" t="s">
        <v>5845</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5587</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5144</v>
      </c>
      <c r="J3516" s="3"/>
      <c r="K3516" s="1"/>
      <c r="L3516" s="1"/>
      <c r="M3516" s="3" t="s">
        <v>5964</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8692</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6109</v>
      </c>
      <c r="G3556" s="1"/>
      <c r="H3556" s="3" t="s">
        <v>11978</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8562</v>
      </c>
      <c r="G3567" s="1"/>
      <c r="H3567" s="1" t="s">
        <v>17898</v>
      </c>
      <c r="I3567" s="1" t="s">
        <v>8564</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8208</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9821</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7285</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3"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3"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11425</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8692</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7367</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9970</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6506</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9970</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5711</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5711</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9970</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5711</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5711</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5590</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19262</v>
      </c>
      <c r="G3844" s="1"/>
      <c r="H3844" s="1" t="s">
        <v>19263</v>
      </c>
      <c r="I3844" s="3" t="s">
        <v>19264</v>
      </c>
      <c r="J3844" s="3"/>
      <c r="K3844" s="1"/>
      <c r="L3844" s="1"/>
      <c r="M3844" s="3" t="s">
        <v>5073</v>
      </c>
      <c r="N3844" s="1"/>
      <c r="O3844" s="1"/>
      <c r="P3844" s="3" t="s">
        <v>19265</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19266</v>
      </c>
      <c r="G3845" s="1"/>
      <c r="H3845" s="1" t="s">
        <v>19267</v>
      </c>
      <c r="I3845" s="3" t="s">
        <v>19268</v>
      </c>
      <c r="J3845" s="3"/>
      <c r="K3845" s="1"/>
      <c r="L3845" s="1"/>
      <c r="M3845" s="3" t="s">
        <v>5079</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6541</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9970</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9970</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6493</v>
      </c>
      <c r="G3973" s="1"/>
      <c r="H3973" s="3" t="s">
        <v>19867</v>
      </c>
      <c r="I3973" s="3" t="s">
        <v>6495</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6167</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8319</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8319</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8319</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8319</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19939</v>
      </c>
      <c r="G3989" s="1"/>
      <c r="H3989" s="1" t="s">
        <v>7285</v>
      </c>
      <c r="I3989" s="1" t="s">
        <v>7285</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4964</v>
      </c>
      <c r="N4004" s="1"/>
      <c r="O4004" s="1"/>
      <c r="P4004" s="1" t="s">
        <v>20009</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20010</v>
      </c>
      <c r="G4005" s="1"/>
      <c r="H4005" s="1" t="s">
        <v>20011</v>
      </c>
      <c r="I4005" s="3" t="s">
        <v>4963</v>
      </c>
      <c r="J4005" s="3"/>
      <c r="K4005" s="1"/>
      <c r="L4005" s="3" t="s">
        <v>4960</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13916</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5587</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8692</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13901</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20236</v>
      </c>
      <c r="G4050" s="1"/>
      <c r="H4050" s="1" t="s">
        <v>20237</v>
      </c>
      <c r="I4050" s="3" t="s">
        <v>20238</v>
      </c>
      <c r="J4050" s="3"/>
      <c r="K4050" s="1"/>
      <c r="L4050" s="1"/>
      <c r="M4050" s="3" t="s">
        <v>5407</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6506</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6167</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20400</v>
      </c>
      <c r="G4084" s="1"/>
      <c r="H4084" s="3" t="s">
        <v>20401</v>
      </c>
      <c r="I4084" s="3" t="s">
        <v>20402</v>
      </c>
      <c r="J4084" s="3"/>
      <c r="K4084" s="1"/>
      <c r="L4084" s="3" t="s">
        <v>9647</v>
      </c>
      <c r="M4084" s="3" t="s">
        <v>7258</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3"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3" t="s">
        <v>20538</v>
      </c>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5539</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3"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5539</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8692</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9683</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9787</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8549</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17897</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6687</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10309</v>
      </c>
      <c r="G4228" s="1"/>
      <c r="H4228" s="1" t="s">
        <v>21104</v>
      </c>
      <c r="I4228" s="3" t="s">
        <v>10306</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12471</v>
      </c>
      <c r="G4233" s="1"/>
      <c r="H4233" s="1" t="s">
        <v>21126</v>
      </c>
      <c r="I4233" s="3" t="s">
        <v>12473</v>
      </c>
      <c r="J4233" s="3"/>
      <c r="K4233" s="1"/>
      <c r="L4233" s="1" t="s">
        <v>12470</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21302</v>
      </c>
      <c r="G4270" s="1"/>
      <c r="H4270" s="1" t="s">
        <v>21303</v>
      </c>
      <c r="I4270" s="3" t="s">
        <v>21304</v>
      </c>
      <c r="J4270" s="3"/>
      <c r="K4270" s="1"/>
      <c r="L4270" s="1"/>
      <c r="M4270" s="3" t="s">
        <v>16938</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16944</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6167</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7285</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12553</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9924</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12193</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7527</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3"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12613</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8692</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9683</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9683</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6167</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8319</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8319</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8319</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8319</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5454</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11425</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6506</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9821</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7285</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5454</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19823</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16980</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23303</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23376</v>
      </c>
      <c r="G4692" s="1"/>
      <c r="H4692" s="3" t="s">
        <v>23377</v>
      </c>
      <c r="I4692" s="3" t="s">
        <v>23378</v>
      </c>
      <c r="J4692" s="3"/>
      <c r="K4692" s="1"/>
      <c r="L4692" s="1"/>
      <c r="M4692" s="3" t="s">
        <v>22503</v>
      </c>
      <c r="N4692" s="1"/>
      <c r="O4692" s="1"/>
      <c r="P4692" s="19" t="s">
        <v>23379</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18314</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23968</v>
      </c>
      <c r="G4812" s="1"/>
      <c r="H4812" s="3" t="s">
        <v>21064</v>
      </c>
      <c r="I4812" s="3" t="s">
        <v>21065</v>
      </c>
      <c r="J4812" s="3"/>
      <c r="K4812" s="1"/>
      <c r="L4812" s="3" t="s">
        <v>21062</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23971</v>
      </c>
      <c r="I4814" s="3" t="s">
        <v>21071</v>
      </c>
      <c r="J4814" s="3"/>
      <c r="K4814" s="1"/>
      <c r="L4814" s="3" t="s">
        <v>21074</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21117</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21159</v>
      </c>
      <c r="I4845" s="3" t="s">
        <v>21160</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21192</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16980</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24803</v>
      </c>
      <c r="G4987" s="1"/>
      <c r="H4987" s="3" t="s">
        <v>24804</v>
      </c>
      <c r="I4987" s="3" t="s">
        <v>24805</v>
      </c>
      <c r="J4987" s="3"/>
      <c r="K4987" s="1"/>
      <c r="L4987" s="3" t="s">
        <v>19151</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3"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16256</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25485</v>
      </c>
      <c r="G5124" s="1"/>
      <c r="H5124" s="1" t="s">
        <v>25486</v>
      </c>
      <c r="I5124" s="3" t="s">
        <v>25487</v>
      </c>
      <c r="J5124" s="3"/>
      <c r="K5124" s="1"/>
      <c r="L5124" s="1"/>
      <c r="M5124" s="3" t="s">
        <v>18308</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25653</v>
      </c>
      <c r="G5158" s="1"/>
      <c r="H5158" s="3" t="s">
        <v>25654</v>
      </c>
      <c r="I5158" s="3" t="s">
        <v>25655</v>
      </c>
      <c r="J5158" s="3"/>
      <c r="K5158" s="1"/>
      <c r="L5158" s="1"/>
      <c r="M5158" s="3" t="s">
        <v>22306</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22793</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26213</v>
      </c>
      <c r="G5273" s="1"/>
      <c r="H5273" s="1" t="s">
        <v>26214</v>
      </c>
      <c r="I5273" s="3" t="s">
        <v>26215</v>
      </c>
      <c r="J5273" s="3"/>
      <c r="K5273" s="1"/>
      <c r="L5273" s="1"/>
      <c r="M5273" s="3" t="s">
        <v>22596</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19823</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19823</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3"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23215</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27813</v>
      </c>
      <c r="G5600" s="1"/>
      <c r="H5600" s="1" t="s">
        <v>27814</v>
      </c>
      <c r="I5600" s="3" t="s">
        <v>27815</v>
      </c>
      <c r="J5600" s="3"/>
      <c r="K5600" s="1"/>
      <c r="L5600" s="1"/>
      <c r="M5600" s="3" t="s">
        <v>17123</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20540</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28050</v>
      </c>
      <c r="G5648" s="1"/>
      <c r="H5648" s="1" t="s">
        <v>28051</v>
      </c>
      <c r="I5648" s="3" t="s">
        <v>28052</v>
      </c>
      <c r="J5648" s="3"/>
      <c r="K5648" s="1"/>
      <c r="L5648" s="1"/>
      <c r="M5648" s="3" t="s">
        <v>16636</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28084</v>
      </c>
      <c r="G5655" s="1"/>
      <c r="H5655" s="1" t="s">
        <v>28085</v>
      </c>
      <c r="I5655" s="3" t="s">
        <v>28086</v>
      </c>
      <c r="J5655" s="3"/>
      <c r="K5655" s="1"/>
      <c r="L5655" s="1"/>
      <c r="M5655" s="3" t="s">
        <v>21347</v>
      </c>
      <c r="N5655" s="1"/>
      <c r="O5655" s="1"/>
      <c r="P5655" s="3" t="s">
        <v>28087</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28088</v>
      </c>
      <c r="G5656" s="1"/>
      <c r="H5656" s="3" t="s">
        <v>28089</v>
      </c>
      <c r="I5656" s="1" t="s">
        <v>28090</v>
      </c>
      <c r="J5656" s="1"/>
      <c r="K5656" s="1"/>
      <c r="L5656" s="1"/>
      <c r="M5656" s="3" t="s">
        <v>21353</v>
      </c>
      <c r="N5656" s="1"/>
      <c r="O5656" s="1"/>
      <c r="P5656" s="1" t="s">
        <v>28091</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28092</v>
      </c>
      <c r="G5657" s="1"/>
      <c r="H5657" s="1" t="s">
        <v>28093</v>
      </c>
      <c r="I5657" s="3" t="s">
        <v>28094</v>
      </c>
      <c r="J5657" s="3"/>
      <c r="K5657" s="1"/>
      <c r="L5657" s="1"/>
      <c r="M5657" s="1" t="s">
        <v>21359</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28134</v>
      </c>
      <c r="G5666" s="1"/>
      <c r="H5666" s="3" t="s">
        <v>28135</v>
      </c>
      <c r="I5666" s="1" t="s">
        <v>28136</v>
      </c>
      <c r="J5666" s="1"/>
      <c r="K5666" s="1"/>
      <c r="L5666" s="1"/>
      <c r="M5666" s="3" t="s">
        <v>21380</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19032</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22924</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18808</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29769</v>
      </c>
      <c r="J6004" s="3"/>
      <c r="K6004" s="1"/>
      <c r="L6004" s="3" t="s">
        <v>18805</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19106</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20088</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30317</v>
      </c>
      <c r="G6119" s="1"/>
      <c r="H6119" s="1" t="s">
        <v>30318</v>
      </c>
      <c r="I6119" s="3" t="s">
        <v>30319</v>
      </c>
      <c r="J6119" s="3"/>
      <c r="K6119" s="1"/>
      <c r="L6119" s="1"/>
      <c r="M6119" s="3" t="s">
        <v>17143</v>
      </c>
      <c r="N6119" s="1"/>
      <c r="O6119" s="1"/>
      <c r="P6119" s="3" t="s">
        <v>30320</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30325</v>
      </c>
      <c r="G6121" s="1"/>
      <c r="H6121" s="1" t="s">
        <v>30326</v>
      </c>
      <c r="I6121" s="3" t="s">
        <v>30327</v>
      </c>
      <c r="J6121" s="3"/>
      <c r="K6121" s="1"/>
      <c r="L6121" s="21"/>
      <c r="M6121" s="3" t="s">
        <v>17165</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30377</v>
      </c>
      <c r="G6132" s="1"/>
      <c r="H6132" s="1" t="s">
        <v>30377</v>
      </c>
      <c r="I6132" s="3" t="s">
        <v>30378</v>
      </c>
      <c r="J6132" s="3"/>
      <c r="K6132" s="1"/>
      <c r="L6132" s="21"/>
      <c r="M6132" s="3" t="s">
        <v>17196</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30601</v>
      </c>
      <c r="G6178" s="1"/>
      <c r="H6178" s="1" t="s">
        <v>30602</v>
      </c>
      <c r="I6178" s="3" t="s">
        <v>30603</v>
      </c>
      <c r="J6178" s="3"/>
      <c r="K6178" s="1"/>
      <c r="L6178" s="1"/>
      <c r="M6178" s="3" t="s">
        <v>17395</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19823</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19775</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20486</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23213</v>
      </c>
      <c r="I6321" s="3" t="s">
        <v>31293</v>
      </c>
      <c r="J6321" s="3"/>
      <c r="K6321" s="1"/>
      <c r="L6321" s="21"/>
      <c r="M6321" s="3" t="s">
        <v>21292</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23213</v>
      </c>
      <c r="I6323" s="3" t="s">
        <v>31293</v>
      </c>
      <c r="J6323" s="3"/>
      <c r="K6323" s="1"/>
      <c r="L6323" s="21"/>
      <c r="M6323" s="3" t="s">
        <v>21292</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3" t="s">
        <v>31711</v>
      </c>
      <c r="B6408" s="5" t="s">
        <v>415</v>
      </c>
      <c r="C6408" s="3" t="s">
        <v>101</v>
      </c>
      <c r="D6408" s="1"/>
      <c r="E6408" s="7" t="b">
        <v>0</v>
      </c>
      <c r="F6408" s="3" t="s">
        <v>31712</v>
      </c>
      <c r="G6408" s="1"/>
      <c r="H6408" s="3" t="s">
        <v>31713</v>
      </c>
      <c r="I6408" s="3" t="s">
        <v>31714</v>
      </c>
      <c r="J6408" s="1"/>
      <c r="K6408" s="1"/>
      <c r="L6408" s="1"/>
      <c r="M6408" s="1"/>
      <c r="N6408" s="1"/>
      <c r="O6408" s="3" t="s">
        <v>977</v>
      </c>
      <c r="P6408" s="3" t="s">
        <v>31715</v>
      </c>
      <c r="Q6408" s="1"/>
      <c r="R6408" s="1"/>
      <c r="S6408" s="1"/>
      <c r="T6408" s="1"/>
      <c r="U6408" s="1"/>
      <c r="V6408" s="1"/>
      <c r="W6408" s="1"/>
      <c r="X6408" s="1"/>
      <c r="Y6408" s="1"/>
      <c r="Z6408" s="1"/>
      <c r="AA6408" s="1"/>
      <c r="AB6408" s="1"/>
      <c r="AC6408" s="1"/>
      <c r="AD6408" s="1"/>
      <c r="AE6408" s="1"/>
    </row>
    <row r="6409">
      <c r="A6409" s="3" t="s">
        <v>31716</v>
      </c>
      <c r="B6409" s="5" t="s">
        <v>415</v>
      </c>
      <c r="C6409" s="3" t="s">
        <v>101</v>
      </c>
      <c r="D6409" s="1"/>
      <c r="E6409" s="7" t="b">
        <v>0</v>
      </c>
      <c r="F6409" s="3" t="s">
        <v>31717</v>
      </c>
      <c r="G6409" s="1"/>
      <c r="H6409" s="3" t="s">
        <v>31718</v>
      </c>
      <c r="I6409" s="3" t="s">
        <v>31719</v>
      </c>
      <c r="J6409" s="1"/>
      <c r="K6409" s="1"/>
      <c r="L6409" s="1"/>
      <c r="M6409" s="1"/>
      <c r="N6409" s="1"/>
      <c r="O6409" s="3" t="s">
        <v>428</v>
      </c>
      <c r="P6409" s="3" t="s">
        <v>31720</v>
      </c>
      <c r="Q6409" s="1"/>
      <c r="R6409" s="1"/>
      <c r="S6409" s="1"/>
      <c r="T6409" s="1"/>
      <c r="U6409" s="1"/>
      <c r="V6409" s="1"/>
      <c r="W6409" s="1"/>
      <c r="X6409" s="1"/>
      <c r="Y6409" s="1"/>
      <c r="Z6409" s="1"/>
      <c r="AA6409" s="1"/>
      <c r="AB6409" s="1"/>
      <c r="AC6409" s="1"/>
      <c r="AD6409" s="1"/>
      <c r="AE6409" s="1"/>
    </row>
    <row r="6410">
      <c r="A6410" s="3" t="s">
        <v>31721</v>
      </c>
      <c r="B6410" s="5" t="s">
        <v>415</v>
      </c>
      <c r="C6410" s="3"/>
      <c r="D6410" s="1"/>
      <c r="E6410" s="7" t="b">
        <v>0</v>
      </c>
      <c r="F6410" s="3" t="s">
        <v>31722</v>
      </c>
      <c r="G6410" s="1"/>
      <c r="H6410" s="3" t="s">
        <v>31723</v>
      </c>
      <c r="I6410" s="3" t="s">
        <v>31724</v>
      </c>
      <c r="J6410" s="1"/>
      <c r="K6410" s="1"/>
      <c r="L6410" s="1"/>
      <c r="M6410" s="1"/>
      <c r="N6410" s="1"/>
      <c r="O6410" s="3" t="s">
        <v>2357</v>
      </c>
      <c r="P6410" s="3" t="s">
        <v>31725</v>
      </c>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510D73D8-E01C-4EA6-9707-454F0DFCA629}" filter="1" showAutoFilter="1">
      <autoFilter ref="$A$1:$T$5397">
        <filterColumn colId="1">
          <filters>
            <filter val="proper word"/>
            <filter val="phrase"/>
            <filter val="affix"/>
          </filters>
        </filterColumn>
      </autoFilter>
    </customSheetView>
    <customSheetView guid="{6965773A-500D-4A6D-9DC4-985E76C6251F}"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D07D1C5B-7CEF-4C17-BA10-03B78AFBFD76}"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D899BAE-97CF-40E5-99F8-EFF9E8D98D4B}" filter="1" showAutoFilter="1">
      <autoFilter ref="$A$1:$T$5115">
        <filterColumn colId="1">
          <filters>
            <filter val="proper word"/>
            <filter val="phrase"/>
            <filter val="root"/>
          </filters>
        </filterColumn>
      </autoFilter>
    </customSheetView>
    <customSheetView guid="{C9E9A574-D7EF-4A8F-B2B9-27D84D6B75C4}" filter="1" showAutoFilter="1">
      <autoFilter ref="$A$1:$T$6450">
        <filterColumn colId="2">
          <filters blank="1"/>
        </filterColumn>
      </autoFilter>
    </customSheetView>
    <customSheetView guid="{DFBF41A6-CD52-418A-AFE6-D340BB1A22B4}"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6409</v>
      </c>
      <c r="B2" s="24" t="s">
        <v>31726</v>
      </c>
    </row>
    <row r="4">
      <c r="A4" s="24" t="s">
        <v>31727</v>
      </c>
      <c r="B4" s="24" t="s">
        <v>31728</v>
      </c>
      <c r="C4" s="24" t="s">
        <v>31729</v>
      </c>
      <c r="D4" s="25" t="s">
        <v>31730</v>
      </c>
    </row>
    <row r="5">
      <c r="A5" s="24">
        <f>countif(Dictionary!P:P, "*"&amp;B5&amp;"*")</f>
        <v>1671</v>
      </c>
      <c r="B5" s="24" t="s">
        <v>7672</v>
      </c>
      <c r="C5" s="26">
        <f>countif(Dictionary!P:P, "*"&amp;B5&amp;"*")/(countif(Dictionary!B:B, B25)-1)</f>
        <v>0.6078574027</v>
      </c>
      <c r="D5" s="27">
        <f t="array" ref="D5">row(index(Dictionary!P:P,match(true, isnumber(search("*"&amp;B5&amp;"*", Dictionary!P:P)),0)))</f>
        <v>8</v>
      </c>
    </row>
    <row r="6">
      <c r="A6" s="24">
        <f>countif(Dictionary!P:P, "*"&amp;B6&amp;"*")</f>
        <v>1518</v>
      </c>
      <c r="B6" s="24" t="s">
        <v>10030</v>
      </c>
      <c r="C6" s="26">
        <f>countif(Dictionary!P:P, "*"&amp;B6&amp;"*")/(countif(Dictionary!B:B, B25)-1)</f>
        <v>0.5522008003</v>
      </c>
      <c r="D6" s="27">
        <f t="array" ref="D6">row(index(Dictionary!P:P,match(true, isnumber(search("*"&amp;B6&amp;"*", Dictionary!P:P)),0)))</f>
        <v>22</v>
      </c>
    </row>
    <row r="7">
      <c r="A7" s="24">
        <f>countif(Dictionary!P:P, "*"&amp;B7&amp;"*")</f>
        <v>1408</v>
      </c>
      <c r="B7" s="24" t="s">
        <v>6936</v>
      </c>
      <c r="C7" s="26">
        <f>countif(Dictionary!P:P, "*"&amp;B7&amp;"*")/(countif(Dictionary!B:B, B25)-1)</f>
        <v>0.5121862495</v>
      </c>
      <c r="D7" s="27">
        <f t="array" ref="D7">row(index(Dictionary!P:P,match(true, isnumber(search("*"&amp;B7&amp;"*", Dictionary!P:P)),0)))</f>
        <v>22</v>
      </c>
    </row>
    <row r="8">
      <c r="A8" s="24">
        <f>countif(Dictionary!P:P, "*"&amp;B8&amp;"*")</f>
        <v>1295</v>
      </c>
      <c r="B8" s="24" t="s">
        <v>25301</v>
      </c>
      <c r="C8" s="26">
        <f>countif(Dictionary!P:P, "*"&amp;B8&amp;"*")/(countif(Dictionary!B:B, B25)-1)</f>
        <v>0.4710803929</v>
      </c>
      <c r="D8" s="27">
        <f t="array" ref="D8">row(index(Dictionary!P:P,match(true, isnumber(search("*"&amp;B8&amp;"*", Dictionary!P:P)),0)))</f>
        <v>22</v>
      </c>
    </row>
    <row r="9">
      <c r="A9" s="24">
        <f>countif(Dictionary!P:P, "*"&amp;B9&amp;"*")</f>
        <v>1560</v>
      </c>
      <c r="B9" s="24" t="s">
        <v>8019</v>
      </c>
      <c r="C9" s="26">
        <f>countif(Dictionary!P:P, "*"&amp;B9&amp;"*")/(countif(Dictionary!B:B, B25)-1)</f>
        <v>0.5674790833</v>
      </c>
      <c r="D9" s="27">
        <f t="array" ref="D9">row(index(Dictionary!P:P,match(true, isnumber(search("*"&amp;B9&amp;"*", Dictionary!P:P)),0)))</f>
        <v>8</v>
      </c>
    </row>
    <row r="10">
      <c r="A10" s="24">
        <f>countif(Dictionary!P:P, "*"&amp;B10&amp;"*")</f>
        <v>1350</v>
      </c>
      <c r="B10" s="24" t="s">
        <v>12626</v>
      </c>
      <c r="C10" s="26">
        <f>countif(Dictionary!P:P, "*"&amp;B10&amp;"*")/(countif(Dictionary!B:B, B25)-1)</f>
        <v>0.4910876682</v>
      </c>
      <c r="D10" s="27">
        <f t="array" ref="D10">row(index(Dictionary!P:P,match(true, isnumber(search("*"&amp;B10&amp;"*", Dictionary!P:P)),0)))</f>
        <v>22</v>
      </c>
    </row>
    <row r="11">
      <c r="A11" s="24">
        <f>countif(Dictionary!P:P, "*"&amp;B11&amp;"*")</f>
        <v>1127</v>
      </c>
      <c r="B11" s="24" t="s">
        <v>23495</v>
      </c>
      <c r="C11" s="26">
        <f>countif(Dictionary!P:P, "*"&amp;B11&amp;"*")/(countif(Dictionary!B:B, B25)-1)</f>
        <v>0.4099672608</v>
      </c>
      <c r="D11" s="27">
        <f t="array" ref="D11">row(index(Dictionary!P:P,match(true, isnumber(search("*"&amp;B11&amp;"*", Dictionary!P:P)),0)))</f>
        <v>22</v>
      </c>
    </row>
    <row r="12">
      <c r="A12" s="24">
        <f>countif(Dictionary!P:P, "*"&amp;B12&amp;"*")</f>
        <v>607</v>
      </c>
      <c r="B12" s="24" t="s">
        <v>24570</v>
      </c>
      <c r="C12" s="26">
        <f>countif(Dictionary!P:P, "*"&amp;B12&amp;"*")/(countif(Dictionary!B:B, B25)-1)</f>
        <v>0.2208075664</v>
      </c>
      <c r="D12" s="27">
        <f t="array" ref="D12">row(index(Dictionary!P:P,match(true, isnumber(search("*"&amp;B12&amp;"*", Dictionary!P:P)),0)))</f>
        <v>8</v>
      </c>
    </row>
    <row r="13">
      <c r="A13" s="24">
        <f>countif(Dictionary!P:P, "*"&amp;B13&amp;"*")</f>
        <v>1014</v>
      </c>
      <c r="B13" s="24" t="s">
        <v>11316</v>
      </c>
      <c r="C13" s="26">
        <f>countif(Dictionary!P:P, "*"&amp;B13&amp;"*")/(countif(Dictionary!B:B, B25)-1)</f>
        <v>0.3688614041</v>
      </c>
      <c r="D13" s="27">
        <f t="array" ref="D13">row(index(Dictionary!P:P,match(true, isnumber(search("*"&amp;B13&amp;"*", Dictionary!P:P)),0)))</f>
        <v>22</v>
      </c>
    </row>
    <row r="14">
      <c r="A14" s="24">
        <f>countif(Dictionary!P:P, "*"&amp;B14&amp;"*")</f>
        <v>1176</v>
      </c>
      <c r="B14" s="24" t="s">
        <v>21604</v>
      </c>
      <c r="C14" s="26">
        <f>countif(Dictionary!P:P, "*"&amp;B14&amp;"*")/(countif(Dictionary!B:B, B25)-1)</f>
        <v>0.4277919243</v>
      </c>
      <c r="D14" s="27">
        <f t="array" ref="D14">row(index(Dictionary!P:P,match(true, isnumber(search("*"&amp;B14&amp;"*", Dictionary!P:P)),0)))</f>
        <v>22</v>
      </c>
    </row>
    <row r="15">
      <c r="A15" s="24">
        <f>countif(Dictionary!P:P, "*"&amp;B15&amp;"*")</f>
        <v>573</v>
      </c>
      <c r="B15" s="24" t="s">
        <v>30000</v>
      </c>
      <c r="C15" s="26">
        <f>countif(Dictionary!P:P, "*"&amp;B15&amp;"*")/(countif(Dictionary!B:B, B25)-1)</f>
        <v>0.2084394325</v>
      </c>
      <c r="D15" s="27">
        <f t="array" ref="D15">row(index(Dictionary!P:P,match(true, isnumber(search("*"&amp;B15&amp;"*", Dictionary!P:P)),0)))</f>
        <v>22</v>
      </c>
    </row>
    <row r="16">
      <c r="A16" s="24">
        <f>countif(Dictionary!P:P, "*"&amp;B16&amp;"*")</f>
        <v>1108</v>
      </c>
      <c r="B16" s="24" t="s">
        <v>11940</v>
      </c>
      <c r="C16" s="26">
        <f>countif(Dictionary!P:P, "*"&amp;B16&amp;"*")/(countif(Dictionary!B:B, B25)-1)</f>
        <v>0.4030556566</v>
      </c>
      <c r="D16" s="27">
        <f t="array" ref="D16">row(index(Dictionary!P:P,match(true, isnumber(search("*"&amp;B16&amp;"*", Dictionary!P:P)),0)))</f>
        <v>22</v>
      </c>
    </row>
    <row r="17">
      <c r="A17" s="24">
        <f>countif(Dictionary!P:P, "*"&amp;B17&amp;"*")</f>
        <v>618</v>
      </c>
      <c r="B17" s="24" t="s">
        <v>28143</v>
      </c>
      <c r="C17" s="26">
        <f>countif(Dictionary!P:P, "*"&amp;B17&amp;"*")/(countif(Dictionary!B:B, B25)-1)</f>
        <v>0.2248090215</v>
      </c>
      <c r="D17" s="27">
        <f t="array" ref="D17">row(index(Dictionary!P:P,match(true, isnumber(search("*"&amp;B17&amp;"*", Dictionary!P:P)),0)))</f>
        <v>22</v>
      </c>
    </row>
    <row r="18">
      <c r="A18" s="24">
        <f>countif(Dictionary!P:P, "*"&amp;B18&amp;"*")</f>
        <v>1095</v>
      </c>
      <c r="B18" s="24" t="s">
        <v>1601</v>
      </c>
      <c r="C18" s="26">
        <f>countif(Dictionary!P:P, "*"&amp;B18&amp;"*")/(countif(Dictionary!B:B, B25)-1)</f>
        <v>0.3983266642</v>
      </c>
      <c r="D18" s="27">
        <f t="array" ref="D18">row(index(Dictionary!P:P,match(true, isnumber(search("*"&amp;B18&amp;"*", Dictionary!P:P)),0)))</f>
        <v>22</v>
      </c>
    </row>
    <row r="19">
      <c r="A19" s="24">
        <f>countif(Dictionary!P:P, "*"&amp;B19&amp;"*")</f>
        <v>850</v>
      </c>
      <c r="B19" s="24" t="s">
        <v>27445</v>
      </c>
      <c r="C19" s="26">
        <f>countif(Dictionary!P:P, "*"&amp;B19&amp;"*")/(countif(Dictionary!B:B, B25)-1)</f>
        <v>0.3092033467</v>
      </c>
      <c r="D19" s="27">
        <f t="array" ref="D19">row(index(Dictionary!P:P,match(true, isnumber(search("*"&amp;B19&amp;"*", Dictionary!P:P)),0)))</f>
        <v>22</v>
      </c>
    </row>
    <row r="20">
      <c r="A20" s="24">
        <f>countif(Dictionary!P:P, "*"&amp;B20&amp;"*")</f>
        <v>1359</v>
      </c>
      <c r="B20" s="24" t="s">
        <v>22902</v>
      </c>
      <c r="C20" s="26">
        <f>countif(Dictionary!P:P, "*"&amp;B20&amp;"*")/(countif(Dictionary!B:B, B25)-1)</f>
        <v>0.494361586</v>
      </c>
      <c r="D20" s="27">
        <f t="array" ref="D20">row(index(Dictionary!P:P,match(true, isnumber(search("*"&amp;B20&amp;"*", Dictionary!P:P)),0)))</f>
        <v>22</v>
      </c>
    </row>
    <row r="21">
      <c r="A21" s="24">
        <f>countif(Dictionary!P:P, "*"&amp;B21&amp;"*")</f>
        <v>1416</v>
      </c>
      <c r="B21" s="24" t="s">
        <v>29192</v>
      </c>
      <c r="C21" s="26">
        <f>countif(Dictionary!P:P, "*"&amp;B21&amp;"*")/(countif(Dictionary!B:B, B25)-1)</f>
        <v>0.5150963987</v>
      </c>
      <c r="D21" s="27">
        <f t="array" ref="D21">row(index(Dictionary!P:P,match(true, isnumber(search("*"&amp;B21&amp;"*", Dictionary!P:P)),0)))</f>
        <v>22</v>
      </c>
    </row>
    <row r="22">
      <c r="A22" s="27">
        <f>countif(Dictionary!P:P, "*"&amp;B22&amp;"*")</f>
        <v>34</v>
      </c>
      <c r="B22" s="24" t="s">
        <v>16838</v>
      </c>
      <c r="C22" s="26">
        <f>countif(Dictionary!P:P, "*"&amp;B22&amp;"*")/(countif(Dictionary!B:B, B25)-1)</f>
        <v>0.01236813387</v>
      </c>
      <c r="D22" s="27">
        <f t="array" ref="D22">row(index(Dictionary!P:P,match(true, isnumber(search("*"&amp;B22&amp;"*", Dictionary!P:P)),0)))</f>
        <v>88</v>
      </c>
    </row>
    <row r="23">
      <c r="A23" s="28"/>
      <c r="B23" s="16"/>
    </row>
    <row r="24">
      <c r="A24" s="29" t="s">
        <v>31727</v>
      </c>
      <c r="B24" s="29" t="s">
        <v>31731</v>
      </c>
      <c r="C24" s="29" t="s">
        <v>31732</v>
      </c>
    </row>
    <row r="25">
      <c r="A25" s="24">
        <f>countif(Dictionary!B:B, B25)</f>
        <v>2750</v>
      </c>
      <c r="B25" s="24" t="s">
        <v>415</v>
      </c>
      <c r="C25" s="30">
        <f>A25/(counta(Dictionary!A:A)-1)</f>
        <v>0.4290841005</v>
      </c>
    </row>
    <row r="26">
      <c r="A26" s="24">
        <f>countif(Dictionary!B:B, B26)</f>
        <v>262</v>
      </c>
      <c r="B26" s="24" t="s">
        <v>607</v>
      </c>
      <c r="C26" s="30">
        <f>A26/(counta(Dictionary!A:A)-1)</f>
        <v>0.04088001248</v>
      </c>
    </row>
    <row r="27">
      <c r="A27" s="24">
        <f>countif(Dictionary!B:B, B27)</f>
        <v>3001</v>
      </c>
      <c r="B27" s="24" t="s">
        <v>437</v>
      </c>
      <c r="C27" s="26">
        <f>A27/(counta(Dictionary!A:A)-1)</f>
        <v>0.4682477766</v>
      </c>
    </row>
    <row r="28">
      <c r="A28" s="24">
        <f>countif(Dictionary!B:B, B28)</f>
        <v>267</v>
      </c>
      <c r="B28" s="24" t="s">
        <v>348</v>
      </c>
      <c r="C28" s="26">
        <f>A28/(counta(Dictionary!A:A)-1)</f>
        <v>0.04166016539</v>
      </c>
    </row>
    <row r="29">
      <c r="A29" s="24">
        <f>countif(Dictionary!B:B, B29)</f>
        <v>129</v>
      </c>
      <c r="B29" s="24" t="s">
        <v>21</v>
      </c>
      <c r="C29" s="26">
        <f>A29/(counta(Dictionary!A:A)-1)</f>
        <v>0.02012794508</v>
      </c>
    </row>
    <row r="31">
      <c r="A31" s="24" t="s">
        <v>31727</v>
      </c>
      <c r="B31" s="24" t="s">
        <v>31733</v>
      </c>
      <c r="C31" s="23"/>
    </row>
    <row r="32">
      <c r="A32" s="24">
        <f>countif(Dictionary!F:F, "*"&amp;B32&amp;"*")</f>
        <v>0</v>
      </c>
      <c r="B32" s="24" t="s">
        <v>31734</v>
      </c>
      <c r="C32" s="24" t="s">
        <v>31735</v>
      </c>
    </row>
    <row r="33">
      <c r="A33" s="24">
        <f>countif(Dictionary!F:F, "*"&amp;B33&amp;"*")</f>
        <v>0</v>
      </c>
      <c r="B33" s="24" t="s">
        <v>31736</v>
      </c>
      <c r="C33" s="24" t="s">
        <v>31737</v>
      </c>
    </row>
    <row r="34">
      <c r="A34" s="24">
        <f>countif(Dictionary!F:F, "*"&amp;B34&amp;"*")</f>
        <v>0</v>
      </c>
      <c r="B34" s="24" t="s">
        <v>31738</v>
      </c>
      <c r="C34" s="24" t="s">
        <v>31739</v>
      </c>
    </row>
    <row r="35">
      <c r="A35" s="24">
        <f>countif(Dictionary!F:F, "*"&amp;B35&amp;"*")</f>
        <v>14</v>
      </c>
      <c r="B35" s="24" t="s">
        <v>31740</v>
      </c>
      <c r="C35" s="24" t="s">
        <v>18532</v>
      </c>
    </row>
    <row r="36">
      <c r="A36" s="24">
        <f>countif(Dictionary!F:F, "*"&amp;B36&amp;"*")</f>
        <v>42</v>
      </c>
      <c r="B36" s="24" t="s">
        <v>31741</v>
      </c>
      <c r="C36" s="24" t="s">
        <v>31742</v>
      </c>
    </row>
    <row r="37">
      <c r="A37" s="24">
        <f>countif(Dictionary!F:F, "*"&amp;B37&amp;"*")</f>
        <v>11</v>
      </c>
      <c r="B37" s="24" t="s">
        <v>31743</v>
      </c>
      <c r="C37" s="24" t="s">
        <v>23923</v>
      </c>
    </row>
    <row r="38">
      <c r="A38" s="24">
        <f>countif(Dictionary!F:F, "*"&amp;B38&amp;"*")</f>
        <v>3</v>
      </c>
      <c r="B38" s="24" t="s">
        <v>31744</v>
      </c>
      <c r="C38" s="24" t="s">
        <v>31745</v>
      </c>
    </row>
    <row r="39">
      <c r="A39" s="24">
        <f>countif(Dictionary!F:F, "*"&amp;B39&amp;"*")</f>
        <v>10</v>
      </c>
      <c r="B39" s="24" t="s">
        <v>31746</v>
      </c>
      <c r="C39" s="24" t="s">
        <v>31747</v>
      </c>
    </row>
    <row r="40">
      <c r="A40" s="24">
        <f>countif(Dictionary!F:F, "*"&amp;B40&amp;"*")</f>
        <v>0</v>
      </c>
      <c r="B40" s="24" t="s">
        <v>31734</v>
      </c>
      <c r="C40" s="24" t="s">
        <v>31748</v>
      </c>
    </row>
    <row r="41">
      <c r="A41" s="24">
        <f>countif(Dictionary!F:F, "*"&amp;B41&amp;"*")</f>
        <v>0</v>
      </c>
      <c r="B41" s="24" t="s">
        <v>31736</v>
      </c>
      <c r="C41" s="24" t="s">
        <v>31749</v>
      </c>
    </row>
    <row r="42">
      <c r="A42" s="24">
        <f>countif(Dictionary!F:F, "*"&amp;B42&amp;"*")</f>
        <v>2</v>
      </c>
      <c r="B42" s="24" t="s">
        <v>31750</v>
      </c>
      <c r="C42" s="24" t="s">
        <v>12995</v>
      </c>
    </row>
    <row r="43">
      <c r="A43" s="24">
        <f>countif(Dictionary!F:F, "*"&amp;B43&amp;"*")</f>
        <v>15</v>
      </c>
      <c r="B43" s="24" t="s">
        <v>4542</v>
      </c>
      <c r="C43" s="24" t="s">
        <v>21836</v>
      </c>
    </row>
    <row r="44">
      <c r="A44" s="24">
        <f>countif(Dictionary!F:F, "*"&amp;B44&amp;"*")</f>
        <v>1</v>
      </c>
      <c r="B44" s="24" t="s">
        <v>31751</v>
      </c>
      <c r="C44" s="24" t="s">
        <v>31752</v>
      </c>
    </row>
    <row r="46">
      <c r="A46" s="31" t="s">
        <v>31753</v>
      </c>
      <c r="B46" s="31" t="s">
        <v>31754</v>
      </c>
      <c r="C46" s="31" t="s">
        <v>31755</v>
      </c>
      <c r="D46" s="31" t="s">
        <v>31756</v>
      </c>
      <c r="E46" s="31" t="s">
        <v>31757</v>
      </c>
    </row>
    <row r="47">
      <c r="A47" s="23">
        <f>COUNTA(Dictionary!A:A)-COUNTA(Dictionary!B:B)</f>
        <v>0</v>
      </c>
      <c r="B47" s="32" t="str">
        <f>Dictionary!B1</f>
        <v>Category</v>
      </c>
      <c r="C47" s="30">
        <f>1-A47/A2</f>
        <v>1</v>
      </c>
      <c r="D47" s="33">
        <f t="array" ref="D47">row(index(Dictionary!B:B,match(false,index((Dictionary!B:B&gt;0),0),0)))</f>
        <v>6411</v>
      </c>
      <c r="E47" s="34" t="str">
        <f t="shared" ref="E47:E61" si="1">indirect("Dictionary!A"&amp;D47)</f>
        <v/>
      </c>
    </row>
    <row r="48">
      <c r="A48" s="23">
        <f>COUNTA(Dictionary!A:A)-COUNTA(Dictionary!C:C)</f>
        <v>15</v>
      </c>
      <c r="B48" s="32" t="str">
        <f>Dictionary!C1</f>
        <v>WordClass</v>
      </c>
      <c r="C48" s="30">
        <f>1-A48/A2</f>
        <v>0.9976595413</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0.9998439694</v>
      </c>
      <c r="D49" s="33">
        <f t="array" ref="D49">row(index(Dictionary!F:F,match(false,index((Dictionary!F:F&gt;0),0),0)))</f>
        <v>2276</v>
      </c>
      <c r="E49" s="34" t="str">
        <f t="shared" si="1"/>
        <v>hataya</v>
      </c>
    </row>
    <row r="50">
      <c r="A50" s="23">
        <f>COUNTA(Dictionary!A:A)-COUNTA(Dictionary!G:G)</f>
        <v>6319</v>
      </c>
      <c r="B50" s="32" t="str">
        <f>Dictionary!G1</f>
        <v>SearchTermsEng</v>
      </c>
      <c r="C50" s="30">
        <f>1-A50/A2</f>
        <v>0.01404275238</v>
      </c>
      <c r="D50" s="33">
        <f t="array" ref="D50">row(index(Dictionary!G:G,match(false,index((Dictionary!G:G&gt;0),0),0)))</f>
        <v>2</v>
      </c>
      <c r="E50" s="34" t="str">
        <f t="shared" si="1"/>
        <v>-abil</v>
      </c>
    </row>
    <row r="51">
      <c r="A51" s="23">
        <f>COUNTA(Dictionary!A:A)-COUNTA(#REF!)</f>
        <v>6409</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0.9985957248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0.9995319083</v>
      </c>
      <c r="D53" s="35">
        <f t="array" ref="D53">row(index(Dictionary!I:I,match(false,index((Dictionary!I:I&gt;0),0),0)))</f>
        <v>2276</v>
      </c>
      <c r="E53" s="36" t="str">
        <f t="shared" si="1"/>
        <v>hataya</v>
      </c>
    </row>
    <row r="54">
      <c r="A54" s="37">
        <f>COUNTA(Dictionary!A:A)-COUNTA(Dictionary!K:K)</f>
        <v>6258</v>
      </c>
      <c r="B54" s="36" t="str">
        <f>Dictionary!K1</f>
        <v>TranslationDeu</v>
      </c>
      <c r="C54" s="38">
        <f>1-A54/A2</f>
        <v>0.02356061788</v>
      </c>
      <c r="D54" s="35">
        <f t="array" ref="D54">row(index(Dictionary!K:K,match(false,index((Dictionary!K:K&gt;0),0),0)))</f>
        <v>3</v>
      </c>
      <c r="E54" s="36" t="str">
        <f t="shared" si="1"/>
        <v>-bimar</v>
      </c>
    </row>
    <row r="55">
      <c r="A55" s="37">
        <f>COUNTA(Dictionary!A:A)-COUNTA(Dictionary!N:N)</f>
        <v>6402</v>
      </c>
      <c r="B55" s="36" t="str">
        <f>Dictionary!N1</f>
        <v>Example</v>
      </c>
      <c r="C55" s="38">
        <f>1-A55/A2</f>
        <v>0.001092214074</v>
      </c>
      <c r="D55" s="35">
        <f t="array" ref="D55">row(index(Dictionary!N:N,match(false,index((Dictionary!N:N&gt;0),0),0)))</f>
        <v>2</v>
      </c>
      <c r="E55" s="36" t="str">
        <f t="shared" si="1"/>
        <v>-abil</v>
      </c>
    </row>
    <row r="56">
      <c r="A56" s="37">
        <f>COUNTA(Dictionary!A:A)-COUNTA(Dictionary!O:O)</f>
        <v>4602</v>
      </c>
      <c r="B56" s="36" t="str">
        <f>Dictionary!O1</f>
        <v>Tags</v>
      </c>
      <c r="C56" s="38">
        <f>1-A56/A2</f>
        <v>0.2819472617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6411</v>
      </c>
      <c r="E57" s="36" t="str">
        <f t="shared" si="1"/>
        <v/>
      </c>
    </row>
    <row r="58">
      <c r="A58" s="37">
        <f>COUNTA(Dictionary!A:A)-COUNTA(#REF!)</f>
        <v>6409</v>
      </c>
      <c r="B58" s="35" t="str">
        <f>#REF!</f>
        <v>#REF!</v>
      </c>
      <c r="C58" s="38">
        <f>1-A58/A2</f>
        <v>0</v>
      </c>
      <c r="D58" s="35" t="str">
        <f t="array" ref="D58">row(index(#REF!,match(false,index((#REF!&gt;0),0),0)))</f>
        <v>#REF!</v>
      </c>
      <c r="E58" s="35" t="str">
        <f t="shared" si="1"/>
        <v>#REF!</v>
      </c>
    </row>
    <row r="59">
      <c r="A59" s="37">
        <f>COUNTA(Dictionary!A:A)-COUNTA(Dictionary!R:R)</f>
        <v>6344</v>
      </c>
      <c r="B59" s="36" t="str">
        <f>Dictionary!R1</f>
        <v>TranslationFra</v>
      </c>
      <c r="C59" s="38">
        <f>1-A59/A2</f>
        <v>0.01014198783</v>
      </c>
      <c r="D59" s="35">
        <f t="array" ref="D59">row(index(Dictionary!R:R,match(false,index((Dictionary!R:R&gt;0),0),0)))</f>
        <v>2</v>
      </c>
      <c r="E59" s="36" t="str">
        <f t="shared" si="1"/>
        <v>-abil</v>
      </c>
    </row>
    <row r="60">
      <c r="A60" s="37">
        <f>COUNTA(Dictionary!A:A)-COUNTA(Dictionary!S:S)</f>
        <v>6358</v>
      </c>
      <c r="B60" s="36" t="str">
        <f>Dictionary!S1</f>
        <v>TranslationRus</v>
      </c>
      <c r="C60" s="38">
        <f>1-A60/A2</f>
        <v>0.007957559682</v>
      </c>
      <c r="D60" s="35">
        <f t="array" ref="D60">row(index(Dictionary!S:S,match(false,index((Dictionary!S:S&gt;0),0),0)))</f>
        <v>2</v>
      </c>
      <c r="E60" s="36" t="str">
        <f t="shared" si="1"/>
        <v>-abil</v>
      </c>
    </row>
    <row r="61">
      <c r="A61" s="37">
        <f>COUNTA(Dictionary!A:A)-COUNTA(Dictionary!T:T)</f>
        <v>6364</v>
      </c>
      <c r="B61" s="36" t="str">
        <f>Dictionary!T1</f>
        <v>TranslationZho</v>
      </c>
      <c r="C61" s="38">
        <f>1-A61/A2</f>
        <v>0.00702137619</v>
      </c>
      <c r="D61" s="35">
        <f t="array" ref="D61">row(index(Dictionary!T:T,match(false,index((Dictionary!T:T&gt;0),0),0)))</f>
        <v>2</v>
      </c>
      <c r="E61" s="36" t="str">
        <f t="shared" si="1"/>
        <v>-abil</v>
      </c>
    </row>
    <row r="63">
      <c r="A63" s="24" t="s">
        <v>31758</v>
      </c>
      <c r="B63" s="24" t="s">
        <v>31759</v>
      </c>
      <c r="C63" s="24" t="s">
        <v>31732</v>
      </c>
      <c r="D63" s="24" t="s">
        <v>31760</v>
      </c>
      <c r="E63" s="24" t="s">
        <v>31732</v>
      </c>
      <c r="F63" s="24" t="s">
        <v>31761</v>
      </c>
      <c r="G63" s="24" t="s">
        <v>31732</v>
      </c>
      <c r="H63" s="24" t="s">
        <v>31762</v>
      </c>
      <c r="I63" s="24" t="s">
        <v>31732</v>
      </c>
      <c r="J63" s="24" t="s">
        <v>31763</v>
      </c>
      <c r="K63" s="24" t="s">
        <v>31732</v>
      </c>
    </row>
    <row r="64">
      <c r="A64" s="24" t="s">
        <v>414</v>
      </c>
      <c r="B64" s="39">
        <f>IFERROR(__xludf.DUMMYFUNCTION("sumproduct(len(filter(Dictionary!A:A,Dictionary!B:B=""root""))-len(substitute(lower(filter(Dictionary!A:A,Dictionary!B:B=""root"")),A64,"""")))"),2114.0)</f>
        <v>2114</v>
      </c>
      <c r="C64" s="30">
        <f>IFERROR(__xludf.DUMMYFUNCTION("B64/sumproduct(len(filter(Dictionary!A:A,Dictionary!B:B=""root"")))"),0.13994439295644115)</f>
        <v>0.139944393</v>
      </c>
      <c r="D64" s="23">
        <f>countifs(Dictionary!A:A,"*"&amp;A64,Dictionary!B:B,"root")</f>
        <v>527</v>
      </c>
      <c r="E64" s="30">
        <f>D64/(countif(Dictionary!B:B,"root")-1)</f>
        <v>0.1917060749</v>
      </c>
      <c r="F64" s="23">
        <f>countifs(Dictionary!A:A,"*"&amp;A64&amp;"*",Dictionary!B:B,"root")</f>
        <v>1624</v>
      </c>
      <c r="G64" s="30">
        <f>F64/(countif(Dictionary!B:B,"root")-1)</f>
        <v>0.5907602765</v>
      </c>
      <c r="H64" s="23">
        <f>countifs(Dictionary!A:A,"*"&amp;A64&amp;"*"&amp;A64&amp;"*",Dictionary!B:B,"root")</f>
        <v>456</v>
      </c>
      <c r="I64" s="30">
        <f>H64/(countif(Dictionary!B:B,"root")-1)</f>
        <v>0.1658785013</v>
      </c>
      <c r="J64" s="24">
        <f>countifs(Dictionary!A:A,A64&amp;"*",Dictionary!B:B,"root")</f>
        <v>162</v>
      </c>
      <c r="K64" s="30">
        <f>J64/(countif(Dictionary!B:B,"root")-1)</f>
        <v>0.05893052019</v>
      </c>
    </row>
    <row r="65">
      <c r="A65" s="24" t="s">
        <v>101</v>
      </c>
      <c r="B65" s="39">
        <f>IFERROR(__xludf.DUMMYFUNCTION("sumproduct(len(filter(Dictionary!A:A,Dictionary!B:B=""root""))-len(substitute(lower(filter(Dictionary!A:A,Dictionary!B:B=""root"")),A65,"""")))"),369.0)</f>
        <v>369</v>
      </c>
      <c r="C65" s="30">
        <f>IFERROR(__xludf.DUMMYFUNCTION("B65/sumproduct(len(filter(Dictionary!A:A,Dictionary!B:B=""root"")))"),0.024427379849066597)</f>
        <v>0.02442737985</v>
      </c>
      <c r="D65" s="23">
        <f>countifs(Dictionary!A:A,"*"&amp;A65,Dictionary!B:B,"root")</f>
        <v>0</v>
      </c>
      <c r="E65" s="30">
        <f>D65/(countif(Dictionary!B:B,"root")-1)</f>
        <v>0</v>
      </c>
      <c r="F65" s="23">
        <f>countifs(Dictionary!A:A,"*"&amp;A65&amp;"*",Dictionary!B:B,"root")</f>
        <v>351</v>
      </c>
      <c r="G65" s="30">
        <f>F65/(countif(Dictionary!B:B,"root")-1)</f>
        <v>0.1276827937</v>
      </c>
      <c r="H65" s="23">
        <f>countifs(Dictionary!A:A,"*"&amp;A65&amp;"*"&amp;A65&amp;"*",Dictionary!B:B,"root")</f>
        <v>18</v>
      </c>
      <c r="I65" s="30">
        <f>H65/(countif(Dictionary!B:B,"root")-1)</f>
        <v>0.006547835577</v>
      </c>
      <c r="J65" s="24">
        <f>countifs(Dictionary!A:A,A65&amp;"*",Dictionary!B:B,"root")</f>
        <v>162</v>
      </c>
      <c r="K65" s="30">
        <f>J65/(countif(Dictionary!B:B,"root")-1)</f>
        <v>0.05893052019</v>
      </c>
    </row>
    <row r="66">
      <c r="A66" s="24" t="s">
        <v>31764</v>
      </c>
      <c r="B66" s="39">
        <f>IFERROR(__xludf.DUMMYFUNCTION("sumproduct(len(filter(Dictionary!A:A,Dictionary!B:B=""root""))-len(substitute(lower(filter(Dictionary!A:A,Dictionary!B:B=""root"")),A66,"""")))"),152.0)</f>
        <v>152</v>
      </c>
      <c r="C66" s="30">
        <f>IFERROR(__xludf.DUMMYFUNCTION("B66/sumproduct(len(filter(Dictionary!A:A,Dictionary!B:B=""root"")))"),0.01006222692969681)</f>
        <v>0.01006222693</v>
      </c>
      <c r="D66" s="23">
        <f>countifs(Dictionary!A:A,"*"&amp;A66,Dictionary!B:B,"root")</f>
        <v>0</v>
      </c>
      <c r="E66" s="30">
        <f>D66/(countif(Dictionary!B:B,"root")-1)</f>
        <v>0</v>
      </c>
      <c r="F66" s="23">
        <f>countifs(Dictionary!A:A,"*"&amp;A66&amp;"*",Dictionary!B:B,"root")</f>
        <v>148</v>
      </c>
      <c r="G66" s="30">
        <f>F66/(countif(Dictionary!B:B,"root")-1)</f>
        <v>0.05383775919</v>
      </c>
      <c r="H66" s="23">
        <f>countifs(Dictionary!A:A,"*"&amp;A66&amp;"*"&amp;A66&amp;"*",Dictionary!B:B,"root")</f>
        <v>4</v>
      </c>
      <c r="I66" s="30">
        <f>H66/(countif(Dictionary!B:B,"root")-1)</f>
        <v>0.001455074573</v>
      </c>
      <c r="J66" s="24">
        <f>countifs(Dictionary!A:A,A66&amp;"*",Dictionary!B:B,"root")</f>
        <v>71</v>
      </c>
      <c r="K66" s="30">
        <f>J66/(countif(Dictionary!B:B,"root")-1)</f>
        <v>0.02582757366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IFERROR(__xludf.DUMMYFUNCTION("B67/sumproduct(len(filter(Dictionary!A:A,Dictionary!B:B=""root"")))"),0.02588375479941745)</f>
        <v>0.0258837548</v>
      </c>
      <c r="D67" s="23">
        <f>countifs(Dictionary!A:A,"*"&amp;A67,Dictionary!B:B,"root")</f>
        <v>0</v>
      </c>
      <c r="E67" s="30">
        <f>D67/(countif(Dictionary!B:B,"root")-1)</f>
        <v>0</v>
      </c>
      <c r="F67" s="23">
        <f>countifs(Dictionary!A:A,"*"&amp;A67&amp;"*",Dictionary!B:B,"root")</f>
        <v>378</v>
      </c>
      <c r="G67" s="30">
        <f>F67/(countif(Dictionary!B:B,"root")-1)</f>
        <v>0.1375045471</v>
      </c>
      <c r="H67" s="23">
        <f>countifs(Dictionary!A:A,"*"&amp;A67&amp;"*"&amp;A67&amp;"*",Dictionary!B:B,"root")</f>
        <v>13</v>
      </c>
      <c r="I67" s="30">
        <f>H67/(countif(Dictionary!B:B,"root")-1)</f>
        <v>0.004728992361</v>
      </c>
      <c r="J67" s="24">
        <f>countifs(Dictionary!A:A,A67&amp;"*",Dictionary!B:B,"root")</f>
        <v>122</v>
      </c>
      <c r="K67" s="30">
        <f>J67/(countif(Dictionary!B:B,"root")-1)</f>
        <v>0.04437977446</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IFERROR(__xludf.DUMMYFUNCTION("B68/sumproduct(len(filter(Dictionary!A:A,Dictionary!B:B=""root"")))"),0.07738646895273402)</f>
        <v>0.07738646895</v>
      </c>
      <c r="D68" s="23">
        <f>countifs(Dictionary!A:A,"*"&amp;A68,Dictionary!B:B,"root")</f>
        <v>259</v>
      </c>
      <c r="E68" s="30">
        <f>D68/(countif(Dictionary!B:B,"root")-1)</f>
        <v>0.09421607857</v>
      </c>
      <c r="F68" s="23">
        <f>countifs(Dictionary!A:A,"*"&amp;A68&amp;"*",Dictionary!B:B,"root")</f>
        <v>1009</v>
      </c>
      <c r="G68" s="30">
        <f>F68/(countif(Dictionary!B:B,"root")-1)</f>
        <v>0.3670425609</v>
      </c>
      <c r="H68" s="23">
        <f>countifs(Dictionary!A:A,"*"&amp;A68&amp;"*"&amp;A68&amp;"*",Dictionary!B:B,"root")</f>
        <v>154</v>
      </c>
      <c r="I68" s="30">
        <f>H68/(countif(Dictionary!B:B,"root")-1)</f>
        <v>0.05602037104</v>
      </c>
      <c r="J68" s="24">
        <f>countifs(Dictionary!A:A,A68&amp;"*",Dictionary!B:B,"root")</f>
        <v>114</v>
      </c>
      <c r="K68" s="30">
        <f>J68/(countif(Dictionary!B:B,"root")-1)</f>
        <v>0.04146962532</v>
      </c>
    </row>
    <row r="69">
      <c r="A69" s="24" t="s">
        <v>31765</v>
      </c>
      <c r="B69" s="39">
        <f>IFERROR(__xludf.DUMMYFUNCTION("sumproduct(len(filter(Dictionary!A:A,Dictionary!B:B=""root""))-len(substitute(lower(filter(Dictionary!A:A,Dictionary!B:B=""root"")),A69,"""")))"),237.0)</f>
        <v>237</v>
      </c>
      <c r="C69" s="30">
        <f>IFERROR(__xludf.DUMMYFUNCTION("B69/sumproduct(len(filter(Dictionary!A:A,Dictionary!B:B=""root"")))"),0.015689130146961473)</f>
        <v>0.01568913015</v>
      </c>
      <c r="D69" s="23">
        <f>countifs(Dictionary!A:A,"*"&amp;A69,Dictionary!B:B,"root")</f>
        <v>18</v>
      </c>
      <c r="E69" s="30">
        <f>D69/(countif(Dictionary!B:B,"root")-1)</f>
        <v>0.006547835577</v>
      </c>
      <c r="F69" s="23">
        <f>countifs(Dictionary!A:A,"*"&amp;A69&amp;"*",Dictionary!B:B,"root")</f>
        <v>233</v>
      </c>
      <c r="G69" s="30">
        <f>F69/(countif(Dictionary!B:B,"root")-1)</f>
        <v>0.08475809385</v>
      </c>
      <c r="H69" s="23">
        <f>countifs(Dictionary!A:A,"*"&amp;A69&amp;"*"&amp;A69&amp;"*",Dictionary!B:B,"root")</f>
        <v>4</v>
      </c>
      <c r="I69" s="30">
        <f>H69/(countif(Dictionary!B:B,"root")-1)</f>
        <v>0.001455074573</v>
      </c>
      <c r="J69" s="24">
        <f>countifs(Dictionary!A:A,A69&amp;"*",Dictionary!B:B,"root")</f>
        <v>110</v>
      </c>
      <c r="K69" s="30">
        <f>J69/(countif(Dictionary!B:B,"root")-1)</f>
        <v>0.04001455075</v>
      </c>
    </row>
    <row r="70">
      <c r="A70" s="24" t="s">
        <v>31766</v>
      </c>
      <c r="B70" s="39">
        <f>IFERROR(__xludf.DUMMYFUNCTION("sumproduct(len(filter(Dictionary!A:A,Dictionary!B:B=""root""))-len(substitute(lower(filter(Dictionary!A:A,Dictionary!B:B=""root"")),A70,"""")))"),276.0)</f>
        <v>276</v>
      </c>
      <c r="C70" s="30">
        <f>IFERROR(__xludf.DUMMYFUNCTION("B70/sumproduct(len(filter(Dictionary!A:A,Dictionary!B:B=""root"")))"),0.01827088574076526)</f>
        <v>0.01827088574</v>
      </c>
      <c r="D70" s="23">
        <f>countifs(Dictionary!A:A,"*"&amp;A70,Dictionary!B:B,"root")</f>
        <v>0</v>
      </c>
      <c r="E70" s="30">
        <f>D70/(countif(Dictionary!B:B,"root")-1)</f>
        <v>0</v>
      </c>
      <c r="F70" s="23">
        <f>countifs(Dictionary!A:A,"*"&amp;A70&amp;"*",Dictionary!B:B,"root")</f>
        <v>268</v>
      </c>
      <c r="G70" s="30">
        <f>F70/(countif(Dictionary!B:B,"root")-1)</f>
        <v>0.09748999636</v>
      </c>
      <c r="H70" s="23">
        <f>countifs(Dictionary!A:A,"*"&amp;A70&amp;"*"&amp;A70&amp;"*",Dictionary!B:B,"root")</f>
        <v>8</v>
      </c>
      <c r="I70" s="30">
        <f>H70/(countif(Dictionary!B:B,"root")-1)</f>
        <v>0.002910149145</v>
      </c>
      <c r="J70" s="24">
        <f>countifs(Dictionary!A:A,A70&amp;"*",Dictionary!B:B,"root")</f>
        <v>112</v>
      </c>
      <c r="K70" s="30">
        <f>J70/(countif(Dictionary!B:B,"root")-1)</f>
        <v>0.04074208803</v>
      </c>
    </row>
    <row r="71">
      <c r="A71" s="24" t="s">
        <v>31767</v>
      </c>
      <c r="B71" s="39">
        <f>IFERROR(__xludf.DUMMYFUNCTION("sumproduct(len(filter(Dictionary!A:A,Dictionary!B:B=""root""))-len(substitute(lower(filter(Dictionary!A:A,Dictionary!B:B=""root"")),A71,"""")))"),212.0)</f>
        <v>212</v>
      </c>
      <c r="C71" s="30">
        <f>IFERROR(__xludf.DUMMYFUNCTION("B71/sumproduct(len(filter(Dictionary!A:A,Dictionary!B:B=""root"")))"),0.014034158612471866)</f>
        <v>0.01403415861</v>
      </c>
      <c r="D71" s="23">
        <f>countifs(Dictionary!A:A,"*"&amp;A71,Dictionary!B:B,"root")</f>
        <v>0</v>
      </c>
      <c r="E71" s="30">
        <f>D71/(countif(Dictionary!B:B,"root")-1)</f>
        <v>0</v>
      </c>
      <c r="F71" s="23">
        <f>countifs(Dictionary!A:A,"*"&amp;A71&amp;"*",Dictionary!B:B,"root")</f>
        <v>210</v>
      </c>
      <c r="G71" s="30">
        <f>F71/(countif(Dictionary!B:B,"root")-1)</f>
        <v>0.07639141506</v>
      </c>
      <c r="H71" s="23">
        <f>countifs(Dictionary!A:A,"*"&amp;A71&amp;"*"&amp;A71&amp;"*",Dictionary!B:B,"root")</f>
        <v>2</v>
      </c>
      <c r="I71" s="30">
        <f>H71/(countif(Dictionary!B:B,"root")-1)</f>
        <v>0.0007275372863</v>
      </c>
      <c r="J71" s="24">
        <f>countifs(Dictionary!A:A,A71&amp;"*",Dictionary!B:B,"root")</f>
        <v>120</v>
      </c>
      <c r="K71" s="30">
        <f>J71/(countif(Dictionary!B:B,"root")-1)</f>
        <v>0.04365223718</v>
      </c>
    </row>
    <row r="72">
      <c r="A72" s="24" t="s">
        <v>31768</v>
      </c>
      <c r="B72" s="39">
        <f>IFERROR(__xludf.DUMMYFUNCTION("sumproduct(len(filter(Dictionary!A:A,Dictionary!B:B=""root""))-len(substitute(lower(filter(Dictionary!A:A,Dictionary!B:B=""root"")),A72,"""")))"),1275.0)</f>
        <v>1275</v>
      </c>
      <c r="C72" s="30">
        <f>IFERROR(__xludf.DUMMYFUNCTION("B72/sumproduct(len(filter(Dictionary!A:A,Dictionary!B:B=""root"")))"),0.08440354825896995)</f>
        <v>0.08440354826</v>
      </c>
      <c r="D72" s="23">
        <f>countifs(Dictionary!A:A,"*"&amp;A72,Dictionary!B:B,"root")</f>
        <v>449</v>
      </c>
      <c r="E72" s="30">
        <f>D72/(countif(Dictionary!B:B,"root")-1)</f>
        <v>0.1633321208</v>
      </c>
      <c r="F72" s="23">
        <f>countifs(Dictionary!A:A,"*"&amp;A72&amp;"*",Dictionary!B:B,"root")</f>
        <v>1103</v>
      </c>
      <c r="G72" s="30">
        <f>F72/(countif(Dictionary!B:B,"root")-1)</f>
        <v>0.4012368134</v>
      </c>
      <c r="H72" s="23">
        <f>countifs(Dictionary!A:A,"*"&amp;A72&amp;"*"&amp;A72&amp;"*",Dictionary!B:B,"root")</f>
        <v>161</v>
      </c>
      <c r="I72" s="30">
        <f>H72/(countif(Dictionary!B:B,"root")-1)</f>
        <v>0.05856675155</v>
      </c>
      <c r="J72" s="24">
        <f>countifs(Dictionary!A:A,A72&amp;"*",Dictionary!B:B,"root")</f>
        <v>89</v>
      </c>
      <c r="K72" s="30">
        <f>J72/(countif(Dictionary!B:B,"root")-1)</f>
        <v>0.03237540924</v>
      </c>
    </row>
    <row r="73">
      <c r="A73" s="24" t="s">
        <v>31769</v>
      </c>
      <c r="B73" s="39">
        <f>IFERROR(__xludf.DUMMYFUNCTION("sumproduct(len(filter(Dictionary!A:A,Dictionary!B:B=""root""))-len(substitute(lower(filter(Dictionary!A:A,Dictionary!B:B=""root"")),A73,"""")))"),184.0)</f>
        <v>184</v>
      </c>
      <c r="C73" s="30">
        <f>IFERROR(__xludf.DUMMYFUNCTION("B73/sumproduct(len(filter(Dictionary!A:A,Dictionary!B:B=""root"")))"),0.012180590493843506)</f>
        <v>0.01218059049</v>
      </c>
      <c r="D73" s="23">
        <f>countifs(Dictionary!A:A,"*"&amp;A73,Dictionary!B:B,"root")</f>
        <v>0</v>
      </c>
      <c r="E73" s="30">
        <f>D73/(countif(Dictionary!B:B,"root")-1)</f>
        <v>0</v>
      </c>
      <c r="F73" s="23">
        <f>countifs(Dictionary!A:A,"*"&amp;A73&amp;"*",Dictionary!B:B,"root")</f>
        <v>179</v>
      </c>
      <c r="G73" s="30">
        <f>F73/(countif(Dictionary!B:B,"root")-1)</f>
        <v>0.06511458712</v>
      </c>
      <c r="H73" s="23">
        <f>countifs(Dictionary!A:A,"*"&amp;A73&amp;"*"&amp;A73&amp;"*",Dictionary!B:B,"root")</f>
        <v>5</v>
      </c>
      <c r="I73" s="30">
        <f>H73/(countif(Dictionary!B:B,"root")-1)</f>
        <v>0.001818843216</v>
      </c>
      <c r="J73" s="24">
        <f>countifs(Dictionary!A:A,A73&amp;"*",Dictionary!B:B,"root")</f>
        <v>96</v>
      </c>
      <c r="K73" s="30">
        <f>J73/(countif(Dictionary!B:B,"root")-1)</f>
        <v>0.03492178974</v>
      </c>
    </row>
    <row r="74">
      <c r="A74" s="24" t="s">
        <v>31770</v>
      </c>
      <c r="B74" s="39">
        <f>IFERROR(__xludf.DUMMYFUNCTION("sumproduct(len(filter(Dictionary!A:A,Dictionary!B:B=""root""))-len(substitute(lower(filter(Dictionary!A:A,Dictionary!B:B=""root"")),A74,"""")))"),702.0)</f>
        <v>702</v>
      </c>
      <c r="C74" s="30">
        <f>IFERROR(__xludf.DUMMYFUNCTION("B74/sumproduct(len(filter(Dictionary!A:A,Dictionary!B:B=""root"")))"),0.04647160068846816)</f>
        <v>0.04647160069</v>
      </c>
      <c r="D74" s="23">
        <f>countifs(Dictionary!A:A,"*"&amp;A74,Dictionary!B:B,"root")</f>
        <v>0</v>
      </c>
      <c r="E74" s="30">
        <f>D74/(countif(Dictionary!B:B,"root")-1)</f>
        <v>0</v>
      </c>
      <c r="F74" s="23">
        <f>countifs(Dictionary!A:A,"*"&amp;A74&amp;"*",Dictionary!B:B,"root")</f>
        <v>658</v>
      </c>
      <c r="G74" s="30">
        <f>F74/(countif(Dictionary!B:B,"root")-1)</f>
        <v>0.2393597672</v>
      </c>
      <c r="H74" s="23">
        <f>countifs(Dictionary!A:A,"*"&amp;A74&amp;"*"&amp;A74&amp;"*",Dictionary!B:B,"root")</f>
        <v>44</v>
      </c>
      <c r="I74" s="30">
        <f>H74/(countif(Dictionary!B:B,"root")-1)</f>
        <v>0.0160058203</v>
      </c>
      <c r="J74" s="24">
        <f>countifs(Dictionary!A:A,A74&amp;"*",Dictionary!B:B,"root")</f>
        <v>314</v>
      </c>
      <c r="K74" s="30">
        <f>J74/(countif(Dictionary!B:B,"root")-1)</f>
        <v>0.1142233539</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IFERROR(__xludf.DUMMYFUNCTION("B75/sumproduct(len(filter(Dictionary!A:A,Dictionary!B:B=""root"")))"),0.04355885078776645)</f>
        <v>0.04355885079</v>
      </c>
      <c r="D75" s="23">
        <f>countifs(Dictionary!A:A,"*"&amp;A75,Dictionary!B:B,"root")</f>
        <v>130</v>
      </c>
      <c r="E75" s="30">
        <f>D75/(countif(Dictionary!B:B,"root")-1)</f>
        <v>0.04728992361</v>
      </c>
      <c r="F75" s="23">
        <f>countifs(Dictionary!A:A,"*"&amp;A75&amp;"*",Dictionary!B:B,"root")</f>
        <v>636</v>
      </c>
      <c r="G75" s="30">
        <f>F75/(countif(Dictionary!B:B,"root")-1)</f>
        <v>0.231356857</v>
      </c>
      <c r="H75" s="23">
        <f>countifs(Dictionary!A:A,"*"&amp;A75&amp;"*"&amp;A75&amp;"*",Dictionary!B:B,"root")</f>
        <v>22</v>
      </c>
      <c r="I75" s="30">
        <f>H75/(countif(Dictionary!B:B,"root")-1)</f>
        <v>0.008002910149</v>
      </c>
      <c r="J75" s="24">
        <f>countifs(Dictionary!A:A,A75&amp;"*",Dictionary!B:B,"root")</f>
        <v>94</v>
      </c>
      <c r="K75" s="30">
        <f>J75/(countif(Dictionary!B:B,"root")-1)</f>
        <v>0.03419425246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IFERROR(__xludf.DUMMYFUNCTION("B76/sumproduct(len(filter(Dictionary!A:A,Dictionary!B:B=""root"")))"),0.04607440752019065)</f>
        <v>0.04607440752</v>
      </c>
      <c r="D76" s="23">
        <f>countifs(Dictionary!A:A,"*"&amp;A76,Dictionary!B:B,"root")</f>
        <v>164</v>
      </c>
      <c r="E76" s="30">
        <f>D76/(countif(Dictionary!B:B,"root")-1)</f>
        <v>0.05965805748</v>
      </c>
      <c r="F76" s="23">
        <f>countifs(Dictionary!A:A,"*"&amp;A76&amp;"*",Dictionary!B:B,"root")</f>
        <v>639</v>
      </c>
      <c r="G76" s="30">
        <f>F76/(countif(Dictionary!B:B,"root")-1)</f>
        <v>0.232448163</v>
      </c>
      <c r="H76" s="23">
        <f>countifs(Dictionary!A:A,"*"&amp;A76&amp;"*"&amp;A76&amp;"*",Dictionary!B:B,"root")</f>
        <v>55</v>
      </c>
      <c r="I76" s="30">
        <f>H76/(countif(Dictionary!B:B,"root")-1)</f>
        <v>0.02000727537</v>
      </c>
      <c r="J76" s="24">
        <f>countifs(Dictionary!A:A,A76&amp;"*",Dictionary!B:B,"root")</f>
        <v>201</v>
      </c>
      <c r="K76" s="30">
        <f>J76/(countif(Dictionary!B:B,"root")-1)</f>
        <v>0.07311749727</v>
      </c>
    </row>
    <row r="77">
      <c r="A77" s="24" t="s">
        <v>31771</v>
      </c>
      <c r="B77" s="39">
        <f>IFERROR(__xludf.DUMMYFUNCTION("sumproduct(len(filter(Dictionary!A:A,Dictionary!B:B=""root""))-len(substitute(lower(filter(Dictionary!A:A,Dictionary!B:B=""root"")),A77,"""")))"),997.0)</f>
        <v>997</v>
      </c>
      <c r="C77" s="30">
        <f>IFERROR(__xludf.DUMMYFUNCTION("B77/sumproduct(len(filter(Dictionary!A:A,Dictionary!B:B=""root"")))"),0.06600026479544552)</f>
        <v>0.0660002648</v>
      </c>
      <c r="D77" s="23">
        <f>countifs(Dictionary!A:A,"*"&amp;A77,Dictionary!B:B,"root")</f>
        <v>297</v>
      </c>
      <c r="E77" s="30">
        <f>D77/(countif(Dictionary!B:B,"root")-1)</f>
        <v>0.108039287</v>
      </c>
      <c r="F77" s="23">
        <f>countifs(Dictionary!A:A,"*"&amp;A77&amp;"*",Dictionary!B:B,"root")</f>
        <v>894</v>
      </c>
      <c r="G77" s="30">
        <f>F77/(countif(Dictionary!B:B,"root")-1)</f>
        <v>0.325209167</v>
      </c>
      <c r="H77" s="23">
        <f>countifs(Dictionary!A:A,"*"&amp;A77&amp;"*"&amp;A77&amp;"*",Dictionary!B:B,"root")</f>
        <v>102</v>
      </c>
      <c r="I77" s="30">
        <f>H77/(countif(Dictionary!B:B,"root")-1)</f>
        <v>0.0371044016</v>
      </c>
      <c r="J77" s="24">
        <f>countifs(Dictionary!A:A,A77&amp;"*",Dictionary!B:B,"root")</f>
        <v>76</v>
      </c>
      <c r="K77" s="30">
        <f>J77/(countif(Dictionary!B:B,"root")-1)</f>
        <v>0.02764641688</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IFERROR(__xludf.DUMMYFUNCTION("B78/sumproduct(len(filter(Dictionary!A:A,Dictionary!B:B=""root"")))"),0.06719184430027804)</f>
        <v>0.0671918443</v>
      </c>
      <c r="D78" s="23">
        <f>countifs(Dictionary!A:A,"*"&amp;A78,Dictionary!B:B,"root")</f>
        <v>295</v>
      </c>
      <c r="E78" s="30">
        <f>D78/(countif(Dictionary!B:B,"root")-1)</f>
        <v>0.1073117497</v>
      </c>
      <c r="F78" s="23">
        <f>countifs(Dictionary!A:A,"*"&amp;A78&amp;"*",Dictionary!B:B,"root")</f>
        <v>888</v>
      </c>
      <c r="G78" s="30">
        <f>F78/(countif(Dictionary!B:B,"root")-1)</f>
        <v>0.3230265551</v>
      </c>
      <c r="H78" s="23">
        <f>countifs(Dictionary!A:A,"*"&amp;A78&amp;"*"&amp;A78&amp;"*",Dictionary!B:B,"root")</f>
        <v>123</v>
      </c>
      <c r="I78" s="30">
        <f>H78/(countif(Dictionary!B:B,"root")-1)</f>
        <v>0.04474354311</v>
      </c>
      <c r="J78" s="24">
        <f>countifs(Dictionary!A:A,A78&amp;"*",Dictionary!B:B,"root")</f>
        <v>50</v>
      </c>
      <c r="K78" s="30">
        <f>J78/(countif(Dictionary!B:B,"root")-1)</f>
        <v>0.01818843216</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IFERROR(__xludf.DUMMYFUNCTION("B79/sumproduct(len(filter(Dictionary!A:A,Dictionary!B:B=""root"")))"),0.023500595789752415)</f>
        <v>0.02350059579</v>
      </c>
      <c r="D79" s="23">
        <f>countifs(Dictionary!A:A,"*"&amp;A79,Dictionary!B:B,"root")</f>
        <v>0</v>
      </c>
      <c r="E79" s="30">
        <f>D79/(countif(Dictionary!B:B,"root")-1)</f>
        <v>0</v>
      </c>
      <c r="F79" s="23">
        <f>countifs(Dictionary!A:A,"*"&amp;A79&amp;"*",Dictionary!B:B,"root")</f>
        <v>329</v>
      </c>
      <c r="G79" s="30">
        <f>F79/(countif(Dictionary!B:B,"root")-1)</f>
        <v>0.1196798836</v>
      </c>
      <c r="H79" s="23">
        <f>countifs(Dictionary!A:A,"*"&amp;A79&amp;"*"&amp;A79&amp;"*",Dictionary!B:B,"root")</f>
        <v>26</v>
      </c>
      <c r="I79" s="30">
        <f>H79/(countif(Dictionary!B:B,"root")-1)</f>
        <v>0.009457984722</v>
      </c>
      <c r="J79" s="24">
        <f>countifs(Dictionary!A:A,A79&amp;"*",Dictionary!B:B,"root")</f>
        <v>193</v>
      </c>
      <c r="K79" s="30">
        <f>J79/(countif(Dictionary!B:B,"root")-1)</f>
        <v>0.07020734813</v>
      </c>
    </row>
    <row r="80">
      <c r="A80" s="24" t="s">
        <v>31772</v>
      </c>
      <c r="B80" s="39">
        <f>IFERROR(__xludf.DUMMYFUNCTION("sumproduct(len(filter(Dictionary!A:A,Dictionary!B:B=""root""))-len(substitute(lower(filter(Dictionary!A:A,Dictionary!B:B=""root"")),A80,"""")))"),919.0)</f>
        <v>919</v>
      </c>
      <c r="C80" s="30">
        <f>IFERROR(__xludf.DUMMYFUNCTION("B80/sumproduct(len(filter(Dictionary!A:A,Dictionary!B:B=""root"")))"),0.06083675360783795)</f>
        <v>0.06083675361</v>
      </c>
      <c r="D80" s="23">
        <f>countifs(Dictionary!A:A,"*"&amp;A80,Dictionary!B:B,"root")</f>
        <v>126</v>
      </c>
      <c r="E80" s="30">
        <f>D80/(countif(Dictionary!B:B,"root")-1)</f>
        <v>0.04583484904</v>
      </c>
      <c r="F80" s="23">
        <f>countifs(Dictionary!A:A,"*"&amp;A80&amp;"*",Dictionary!B:B,"root")</f>
        <v>871</v>
      </c>
      <c r="G80" s="30">
        <f>F80/(countif(Dictionary!B:B,"root")-1)</f>
        <v>0.3168424882</v>
      </c>
      <c r="H80" s="23">
        <f>countifs(Dictionary!A:A,"*"&amp;A80&amp;"*"&amp;A80&amp;"*",Dictionary!B:B,"root")</f>
        <v>47</v>
      </c>
      <c r="I80" s="30">
        <f>H80/(countif(Dictionary!B:B,"root")-1)</f>
        <v>0.01709712623</v>
      </c>
      <c r="J80" s="24">
        <f>countifs(Dictionary!A:A,A80&amp;"*",Dictionary!B:B,"root")</f>
        <v>82</v>
      </c>
      <c r="K80" s="30">
        <f>J80/(countif(Dictionary!B:B,"root")-1)</f>
        <v>0.02982902874</v>
      </c>
    </row>
    <row r="81">
      <c r="A81" s="24" t="s">
        <v>31773</v>
      </c>
      <c r="B81" s="39">
        <f>IFERROR(__xludf.DUMMYFUNCTION("sumproduct(len(filter(Dictionary!A:A,Dictionary!B:B=""root""))-len(substitute(lower(filter(Dictionary!A:A,Dictionary!B:B=""root"")),A81,"""")))"),700.0)</f>
        <v>700</v>
      </c>
      <c r="C81" s="30">
        <f>IFERROR(__xludf.DUMMYFUNCTION("B81/sumproduct(len(filter(Dictionary!A:A,Dictionary!B:B=""root"")))"),0.04633920296570899)</f>
        <v>0.04633920297</v>
      </c>
      <c r="D81" s="23">
        <f>countifs(Dictionary!A:A,"*"&amp;A81,Dictionary!B:B,"root")</f>
        <v>66</v>
      </c>
      <c r="E81" s="30">
        <f>D81/(countif(Dictionary!B:B,"root")-1)</f>
        <v>0.02400873045</v>
      </c>
      <c r="F81" s="23">
        <f>countifs(Dictionary!A:A,"*"&amp;A81&amp;"*",Dictionary!B:B,"root")</f>
        <v>648</v>
      </c>
      <c r="G81" s="30">
        <f>F81/(countif(Dictionary!B:B,"root")-1)</f>
        <v>0.2357220808</v>
      </c>
      <c r="H81" s="23">
        <f>countifs(Dictionary!A:A,"*"&amp;A81&amp;"*"&amp;A81&amp;"*",Dictionary!B:B,"root")</f>
        <v>49</v>
      </c>
      <c r="I81" s="30">
        <f>H81/(countif(Dictionary!B:B,"root")-1)</f>
        <v>0.01782466351</v>
      </c>
      <c r="J81" s="24">
        <f>countifs(Dictionary!A:A,A81&amp;"*",Dictionary!B:B,"root")</f>
        <v>178</v>
      </c>
      <c r="K81" s="30">
        <f>J81/(countif(Dictionary!B:B,"root")-1)</f>
        <v>0.06475081848</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IFERROR(__xludf.DUMMYFUNCTION("B82/sumproduct(len(filter(Dictionary!A:A,Dictionary!B:B=""root"")))"),0.05117171984641864)</f>
        <v>0.05117171985</v>
      </c>
      <c r="D82" s="23">
        <f>countifs(Dictionary!A:A,"*"&amp;A82,Dictionary!B:B,"root")</f>
        <v>0</v>
      </c>
      <c r="E82" s="30">
        <f>D82/(countif(Dictionary!B:B,"root")-1)</f>
        <v>0</v>
      </c>
      <c r="F82" s="23">
        <f>countifs(Dictionary!A:A,"*"&amp;A82&amp;"*",Dictionary!B:B,"root")</f>
        <v>714</v>
      </c>
      <c r="G82" s="30">
        <f>F82/(countif(Dictionary!B:B,"root")-1)</f>
        <v>0.2597308112</v>
      </c>
      <c r="H82" s="23">
        <f>countifs(Dictionary!A:A,"*"&amp;A82&amp;"*"&amp;A82&amp;"*",Dictionary!B:B,"root")</f>
        <v>58</v>
      </c>
      <c r="I82" s="30">
        <f>H82/(countif(Dictionary!B:B,"root")-1)</f>
        <v>0.0210985813</v>
      </c>
      <c r="J82" s="24">
        <f>countifs(Dictionary!A:A,A82&amp;"*",Dictionary!B:B,"root")</f>
        <v>175</v>
      </c>
      <c r="K82" s="30">
        <f>J82/(countif(Dictionary!B:B,"root")-1)</f>
        <v>0.06365951255</v>
      </c>
    </row>
    <row r="83">
      <c r="A83" s="24" t="s">
        <v>29309</v>
      </c>
      <c r="B83" s="39">
        <f>IFERROR(__xludf.DUMMYFUNCTION("sumproduct(len(filter(Dictionary!A:A,Dictionary!B:B=""root""))-len(substitute(lower(filter(Dictionary!A:A,Dictionary!B:B=""root"")),A83,"""")))"),1006.0)</f>
        <v>1006</v>
      </c>
      <c r="C83" s="30">
        <f>IFERROR(__xludf.DUMMYFUNCTION("B83/sumproduct(len(filter(Dictionary!A:A,Dictionary!B:B=""root"")))"),0.06659605454786177)</f>
        <v>0.06659605455</v>
      </c>
      <c r="D83" s="23">
        <f>countifs(Dictionary!A:A,"*"&amp;A83,Dictionary!B:B,"root")</f>
        <v>335</v>
      </c>
      <c r="E83" s="30">
        <f>D83/(countif(Dictionary!B:B,"root")-1)</f>
        <v>0.1218624955</v>
      </c>
      <c r="F83" s="23">
        <f>countifs(Dictionary!A:A,"*"&amp;A83&amp;"*",Dictionary!B:B,"root")</f>
        <v>883</v>
      </c>
      <c r="G83" s="30">
        <f>F83/(countif(Dictionary!B:B,"root")-1)</f>
        <v>0.3212077119</v>
      </c>
      <c r="H83" s="23">
        <f>countifs(Dictionary!A:A,"*"&amp;A83&amp;"*"&amp;A83&amp;"*",Dictionary!B:B,"root")</f>
        <v>116</v>
      </c>
      <c r="I83" s="30">
        <f>H83/(countif(Dictionary!B:B,"root")-1)</f>
        <v>0.0421971626</v>
      </c>
      <c r="J83" s="24">
        <f>countifs(Dictionary!A:A,A83&amp;"*",Dictionary!B:B,"root")</f>
        <v>22</v>
      </c>
      <c r="K83" s="30">
        <f>J83/(countif(Dictionary!B:B,"root")-1)</f>
        <v>0.008002910149</v>
      </c>
    </row>
    <row r="84">
      <c r="A84" s="24" t="s">
        <v>31774</v>
      </c>
      <c r="B84" s="39">
        <f>IFERROR(__xludf.DUMMYFUNCTION("sumproduct(len(filter(Dictionary!A:A,Dictionary!B:B=""root""))-len(substitute(lower(filter(Dictionary!A:A,Dictionary!B:B=""root"")),A84,"""")))"),106.0)</f>
        <v>106</v>
      </c>
      <c r="C84" s="30">
        <f>IFERROR(__xludf.DUMMYFUNCTION("B84/sumproduct(len(filter(Dictionary!A:A,Dictionary!B:B=""root"")))"),0.007017079306235933)</f>
        <v>0.007017079306</v>
      </c>
      <c r="D84" s="23">
        <f>countifs(Dictionary!A:A,"*"&amp;A84,Dictionary!B:B,"root")</f>
        <v>0</v>
      </c>
      <c r="E84" s="30">
        <f>D84/(countif(Dictionary!B:B,"root")-1)</f>
        <v>0</v>
      </c>
      <c r="F84" s="23">
        <f>countifs(Dictionary!A:A,"*"&amp;A84&amp;"*",Dictionary!B:B,"root")</f>
        <v>104</v>
      </c>
      <c r="G84" s="30">
        <f>F84/(countif(Dictionary!B:B,"root")-1)</f>
        <v>0.03783193889</v>
      </c>
      <c r="H84" s="23">
        <f>countifs(Dictionary!A:A,"*"&amp;A84&amp;"*"&amp;A84&amp;"*",Dictionary!B:B,"root")</f>
        <v>2</v>
      </c>
      <c r="I84" s="30">
        <f>H84/(countif(Dictionary!B:B,"root")-1)</f>
        <v>0.0007275372863</v>
      </c>
      <c r="J84" s="24">
        <f>countifs(Dictionary!A:A,A84&amp;"*",Dictionary!B:B,"root")</f>
        <v>43</v>
      </c>
      <c r="K84" s="30">
        <f>J84/(countif(Dictionary!B:B,"root")-1)</f>
        <v>0.01564205166</v>
      </c>
    </row>
    <row r="85">
      <c r="A85" s="24" t="s">
        <v>31775</v>
      </c>
      <c r="B85" s="39">
        <f>IFERROR(__xludf.DUMMYFUNCTION("sumproduct(len(filter(Dictionary!A:A,Dictionary!B:B=""root""))-len(substitute(lower(filter(Dictionary!A:A,Dictionary!B:B=""root"")),A85,"""")))"),171.0)</f>
        <v>171</v>
      </c>
      <c r="C85" s="30">
        <f>IFERROR(__xludf.DUMMYFUNCTION("B85/sumproduct(len(filter(Dictionary!A:A,Dictionary!B:B=""root"")))"),0.01132000529590891)</f>
        <v>0.0113200053</v>
      </c>
      <c r="D85" s="23">
        <f>countifs(Dictionary!A:A,"*"&amp;A85,Dictionary!B:B,"root")</f>
        <v>10</v>
      </c>
      <c r="E85" s="30">
        <f>D85/(countif(Dictionary!B:B,"root")-1)</f>
        <v>0.003637686431</v>
      </c>
      <c r="F85" s="23">
        <f>countifs(Dictionary!A:A,"*"&amp;A85&amp;"*",Dictionary!B:B,"root")</f>
        <v>169</v>
      </c>
      <c r="G85" s="30">
        <f>F85/(countif(Dictionary!B:B,"root")-1)</f>
        <v>0.06147690069</v>
      </c>
      <c r="H85" s="23">
        <f>countifs(Dictionary!A:A,"*"&amp;A85&amp;"*"&amp;A85&amp;"*",Dictionary!B:B,"root")</f>
        <v>2</v>
      </c>
      <c r="I85" s="30">
        <f>H85/(countif(Dictionary!B:B,"root")-1)</f>
        <v>0.0007275372863</v>
      </c>
      <c r="J85" s="24">
        <f>countifs(Dictionary!A:A,A85&amp;"*",Dictionary!B:B,"root")</f>
        <v>34</v>
      </c>
      <c r="K85" s="30">
        <f>J85/(countif(Dictionary!B:B,"root")-1)</f>
        <v>0.01236813387</v>
      </c>
    </row>
    <row r="86">
      <c r="A86" s="24" t="s">
        <v>31776</v>
      </c>
      <c r="B86" s="39">
        <f>IFERROR(__xludf.DUMMYFUNCTION("sumproduct(len(filter(Dictionary!A:A,Dictionary!B:B=""root""))-len(substitute(lower(filter(Dictionary!A:A,Dictionary!B:B=""root"")),A86,"""")))"),177.0)</f>
        <v>177</v>
      </c>
      <c r="C86" s="30">
        <f>IFERROR(__xludf.DUMMYFUNCTION("B86/sumproduct(len(filter(Dictionary!A:A,Dictionary!B:B=""root"")))"),0.011717198464186417)</f>
        <v>0.01171719846</v>
      </c>
      <c r="D86" s="23">
        <f>countifs(Dictionary!A:A,"*"&amp;A86,Dictionary!B:B,"root")</f>
        <v>22</v>
      </c>
      <c r="E86" s="30">
        <f>D86/(countif(Dictionary!B:B,"root")-1)</f>
        <v>0.008002910149</v>
      </c>
      <c r="F86" s="23">
        <f>countifs(Dictionary!A:A,"*"&amp;A86&amp;"*",Dictionary!B:B,"root")</f>
        <v>172</v>
      </c>
      <c r="G86" s="30">
        <f>F86/(countif(Dictionary!B:B,"root")-1)</f>
        <v>0.06256820662</v>
      </c>
      <c r="H86" s="23">
        <f>countifs(Dictionary!A:A,"*"&amp;A86&amp;"*"&amp;A86&amp;"*",Dictionary!B:B,"root")</f>
        <v>5</v>
      </c>
      <c r="I86" s="30">
        <f>H86/(countif(Dictionary!B:B,"root")-1)</f>
        <v>0.001818843216</v>
      </c>
      <c r="J86" s="24">
        <f>countifs(Dictionary!A:A,A86&amp;"*",Dictionary!B:B,"root")</f>
        <v>69</v>
      </c>
      <c r="K86" s="30">
        <f>J86/(countif(Dictionary!B:B,"root")-1)</f>
        <v>0.02510003638</v>
      </c>
    </row>
    <row r="87">
      <c r="A87" s="24" t="s">
        <v>31777</v>
      </c>
      <c r="B87" s="39">
        <f>IFERROR(__xludf.DUMMYFUNCTION("sumproduct(len(filter(Dictionary!A:A,Dictionary!B:B=""root""))-len(substitute(lower(filter(Dictionary!A:A,Dictionary!B:B=""root"")),A87,"""")))"),365.0)</f>
        <v>365</v>
      </c>
      <c r="C87" s="30">
        <f>IFERROR(__xludf.DUMMYFUNCTION("B87/sumproduct(len(filter(Dictionary!A:A,Dictionary!B:B=""root"")))"),0.024162584403548258)</f>
        <v>0.0241625844</v>
      </c>
      <c r="D87" s="23">
        <f>countifs(Dictionary!A:A,"*"&amp;A87,Dictionary!B:B,"root")</f>
        <v>48</v>
      </c>
      <c r="E87" s="30">
        <f>D87/(countif(Dictionary!B:B,"root")-1)</f>
        <v>0.01746089487</v>
      </c>
      <c r="F87" s="23">
        <f>countifs(Dictionary!A:A,"*"&amp;A87&amp;"*",Dictionary!B:B,"root")</f>
        <v>354</v>
      </c>
      <c r="G87" s="30">
        <f>F87/(countif(Dictionary!B:B,"root")-1)</f>
        <v>0.1287740997</v>
      </c>
      <c r="H87" s="23">
        <f>countifs(Dictionary!A:A,"*"&amp;A87&amp;"*"&amp;A87&amp;"*",Dictionary!B:B,"root")</f>
        <v>10</v>
      </c>
      <c r="I87" s="30">
        <f>H87/(countif(Dictionary!B:B,"root")-1)</f>
        <v>0.003637686431</v>
      </c>
      <c r="J87" s="24">
        <f>countifs(Dictionary!A:A,A87&amp;"*",Dictionary!B:B,"root")</f>
        <v>38</v>
      </c>
      <c r="K87" s="30">
        <f>J87/(countif(Dictionary!B:B,"root")-1)</f>
        <v>0.01382320844</v>
      </c>
    </row>
    <row r="88">
      <c r="A88" s="24" t="s">
        <v>31778</v>
      </c>
      <c r="B88" s="39">
        <f>IFERROR(__xludf.DUMMYFUNCTION("sumproduct(len(filter(Dictionary!A:A,Dictionary!B:B=""root""))-len(substitute(lower(filter(Dictionary!A:A,Dictionary!B:B=""root"")),A88,"""")))"),83.0)</f>
        <v>83</v>
      </c>
      <c r="C88" s="30">
        <f>IFERROR(__xludf.DUMMYFUNCTION("B88/sumproduct(len(filter(Dictionary!A:A,Dictionary!B:B=""root"")))"),0.005494505494505495)</f>
        <v>0.005494505495</v>
      </c>
      <c r="D88" s="23">
        <f>countifs(Dictionary!A:A,"*"&amp;A88,Dictionary!B:B,"root")</f>
        <v>0</v>
      </c>
      <c r="E88" s="30">
        <f>D88/(countif(Dictionary!B:B,"root")-1)</f>
        <v>0</v>
      </c>
      <c r="F88" s="23">
        <f>countifs(Dictionary!A:A,"*"&amp;A88&amp;"*",Dictionary!B:B,"root")</f>
        <v>82</v>
      </c>
      <c r="G88" s="30">
        <f>F88/(countif(Dictionary!B:B,"root")-1)</f>
        <v>0.02982902874</v>
      </c>
      <c r="H88" s="23">
        <f>countifs(Dictionary!A:A,"*"&amp;A88&amp;"*"&amp;A88&amp;"*",Dictionary!B:B,"root")</f>
        <v>1</v>
      </c>
      <c r="I88" s="30">
        <f>H88/(countif(Dictionary!B:B,"root")-1)</f>
        <v>0.0003637686431</v>
      </c>
      <c r="J88" s="24">
        <f>countifs(Dictionary!A:A,A88&amp;"*",Dictionary!B:B,"root")</f>
        <v>23</v>
      </c>
      <c r="K88" s="30">
        <f>J88/(countif(Dictionary!B:B,"root")-1)</f>
        <v>0.008366678792</v>
      </c>
    </row>
    <row r="90">
      <c r="A90" s="33" t="s">
        <v>31758</v>
      </c>
      <c r="B90" s="33" t="s">
        <v>31759</v>
      </c>
      <c r="C90" s="33" t="s">
        <v>31732</v>
      </c>
    </row>
    <row r="91">
      <c r="A91" s="23" t="str">
        <f t="array" ref="A91:C115">sort(A64:C88,2,0)</f>
        <v>a</v>
      </c>
      <c r="B91" s="23">
        <v>2114.0</v>
      </c>
      <c r="C91" s="30">
        <v>0.13994439295644115</v>
      </c>
    </row>
    <row r="92">
      <c r="A92" s="23" t="s">
        <v>31768</v>
      </c>
      <c r="B92" s="23">
        <v>1275.0</v>
      </c>
      <c r="C92" s="30">
        <v>0.08440354825896995</v>
      </c>
    </row>
    <row r="93">
      <c r="A93" s="23" t="s">
        <v>7365</v>
      </c>
      <c r="B93" s="23">
        <v>1169.0</v>
      </c>
      <c r="C93" s="30">
        <v>0.07738646895273402</v>
      </c>
    </row>
    <row r="94">
      <c r="A94" s="23" t="s">
        <v>21926</v>
      </c>
      <c r="B94" s="23">
        <v>1015.0</v>
      </c>
      <c r="C94" s="30">
        <v>0.06719184430027804</v>
      </c>
    </row>
    <row r="95">
      <c r="A95" s="23" t="s">
        <v>29309</v>
      </c>
      <c r="B95" s="23">
        <v>1006.0</v>
      </c>
      <c r="C95" s="30">
        <v>0.06659605454786177</v>
      </c>
    </row>
    <row r="96">
      <c r="A96" s="23" t="s">
        <v>31771</v>
      </c>
      <c r="B96" s="23">
        <v>997.0</v>
      </c>
      <c r="C96" s="30">
        <v>0.06600026479544552</v>
      </c>
    </row>
    <row r="97">
      <c r="A97" s="23" t="s">
        <v>31772</v>
      </c>
      <c r="B97" s="23">
        <v>919.0</v>
      </c>
      <c r="C97" s="30">
        <v>0.06083675360783795</v>
      </c>
    </row>
    <row r="98">
      <c r="A98" s="23" t="s">
        <v>472</v>
      </c>
      <c r="B98" s="23">
        <v>773.0</v>
      </c>
      <c r="C98" s="30">
        <v>0.05117171984641864</v>
      </c>
    </row>
    <row r="99">
      <c r="A99" s="23" t="s">
        <v>31770</v>
      </c>
      <c r="B99" s="23">
        <v>702.0</v>
      </c>
      <c r="C99" s="30">
        <v>0.04647160068846816</v>
      </c>
    </row>
    <row r="100">
      <c r="A100" s="23" t="s">
        <v>31773</v>
      </c>
      <c r="B100" s="23">
        <v>700.0</v>
      </c>
      <c r="C100" s="30">
        <v>0.04633920296570899</v>
      </c>
    </row>
    <row r="101">
      <c r="A101" s="23" t="s">
        <v>985</v>
      </c>
      <c r="B101" s="23">
        <v>696.0</v>
      </c>
      <c r="C101" s="30">
        <v>0.04607440752019065</v>
      </c>
    </row>
    <row r="102">
      <c r="A102" s="23" t="s">
        <v>1027</v>
      </c>
      <c r="B102" s="23">
        <v>658.0</v>
      </c>
      <c r="C102" s="30">
        <v>0.04355885078776645</v>
      </c>
    </row>
    <row r="103">
      <c r="A103" s="23" t="s">
        <v>1006</v>
      </c>
      <c r="B103" s="23">
        <v>391.0</v>
      </c>
      <c r="C103" s="30">
        <v>0.02588375479941745</v>
      </c>
    </row>
    <row r="104">
      <c r="A104" s="23" t="s">
        <v>101</v>
      </c>
      <c r="B104" s="23">
        <v>369.0</v>
      </c>
      <c r="C104" s="30">
        <v>0.024427379849066597</v>
      </c>
    </row>
    <row r="105">
      <c r="A105" s="23" t="s">
        <v>31777</v>
      </c>
      <c r="B105" s="23">
        <v>365.0</v>
      </c>
      <c r="C105" s="30">
        <v>0.024162584403548258</v>
      </c>
    </row>
    <row r="106">
      <c r="A106" s="23" t="s">
        <v>1457</v>
      </c>
      <c r="B106" s="23">
        <v>355.0</v>
      </c>
      <c r="C106" s="30">
        <v>0.023500595789752415</v>
      </c>
    </row>
    <row r="107">
      <c r="A107" s="23" t="s">
        <v>31766</v>
      </c>
      <c r="B107" s="23">
        <v>276.0</v>
      </c>
      <c r="C107" s="30">
        <v>0.01827088574076526</v>
      </c>
    </row>
    <row r="108">
      <c r="A108" s="23" t="s">
        <v>31765</v>
      </c>
      <c r="B108" s="23">
        <v>237.0</v>
      </c>
      <c r="C108" s="30">
        <v>0.015689130146961473</v>
      </c>
    </row>
    <row r="109">
      <c r="A109" s="23" t="s">
        <v>31767</v>
      </c>
      <c r="B109" s="23">
        <v>212.0</v>
      </c>
      <c r="C109" s="30">
        <v>0.014034158612471866</v>
      </c>
    </row>
    <row r="110">
      <c r="A110" s="23" t="s">
        <v>31769</v>
      </c>
      <c r="B110" s="23">
        <v>184.0</v>
      </c>
      <c r="C110" s="30">
        <v>0.012180590493843506</v>
      </c>
    </row>
    <row r="111">
      <c r="A111" s="23" t="s">
        <v>31776</v>
      </c>
      <c r="B111" s="23">
        <v>177.0</v>
      </c>
      <c r="C111" s="30">
        <v>0.011717198464186417</v>
      </c>
    </row>
    <row r="112">
      <c r="A112" s="23" t="s">
        <v>31775</v>
      </c>
      <c r="B112" s="23">
        <v>171.0</v>
      </c>
      <c r="C112" s="30">
        <v>0.01132000529590891</v>
      </c>
    </row>
    <row r="113">
      <c r="A113" s="23" t="s">
        <v>31764</v>
      </c>
      <c r="B113" s="23">
        <v>152.0</v>
      </c>
      <c r="C113" s="30">
        <v>0.01006222692969681</v>
      </c>
    </row>
    <row r="114">
      <c r="A114" s="23" t="s">
        <v>31774</v>
      </c>
      <c r="B114" s="23">
        <v>106.0</v>
      </c>
      <c r="C114" s="30">
        <v>0.007017079306235933</v>
      </c>
    </row>
    <row r="115">
      <c r="A115" s="23" t="s">
        <v>31778</v>
      </c>
      <c r="B115" s="23">
        <v>83.0</v>
      </c>
      <c r="C115" s="30">
        <v>0.005494505494505495</v>
      </c>
    </row>
    <row r="117">
      <c r="A117" s="24" t="s">
        <v>31779</v>
      </c>
      <c r="B117" s="24" t="s">
        <v>31727</v>
      </c>
      <c r="C117" s="24" t="s">
        <v>31732</v>
      </c>
    </row>
    <row r="118">
      <c r="A118" s="24">
        <v>1.0</v>
      </c>
      <c r="B118" s="33">
        <f>sumproduct(len(Dictionary!A:A)=A118,Dictionary!B:B="root")</f>
        <v>4</v>
      </c>
      <c r="C118" s="40">
        <f>B118/(countif(Dictionary!B:B,"root")-1)</f>
        <v>0.001455074573</v>
      </c>
    </row>
    <row r="119">
      <c r="A119" s="24">
        <v>2.0</v>
      </c>
      <c r="B119" s="33">
        <f>sumproduct(len(Dictionary!A:A)=A119,Dictionary!B:B="root")</f>
        <v>33</v>
      </c>
      <c r="C119" s="40">
        <f>B119/(countif(Dictionary!B:B,"root")-1)</f>
        <v>0.01200436522</v>
      </c>
    </row>
    <row r="120">
      <c r="A120" s="24">
        <v>3.0</v>
      </c>
      <c r="B120" s="33">
        <f>sumproduct(len(Dictionary!A:A)=A120,Dictionary!B:B="root")</f>
        <v>160</v>
      </c>
      <c r="C120" s="40">
        <f>B120/(countif(Dictionary!B:B,"root")-1)</f>
        <v>0.0582029829</v>
      </c>
    </row>
    <row r="121">
      <c r="A121" s="24">
        <v>4.0</v>
      </c>
      <c r="B121" s="33">
        <f>sumproduct(len(Dictionary!A:A)=A121,Dictionary!B:B="root")</f>
        <v>526</v>
      </c>
      <c r="C121" s="40">
        <f>B121/(countif(Dictionary!B:B,"root")-1)</f>
        <v>0.1913423063</v>
      </c>
    </row>
    <row r="122">
      <c r="A122" s="24">
        <v>5.0</v>
      </c>
      <c r="B122" s="33">
        <f>sumproduct(len(Dictionary!A:A)=A122,Dictionary!B:B="root")</f>
        <v>739</v>
      </c>
      <c r="C122" s="40">
        <f>B122/(countif(Dictionary!B:B,"root")-1)</f>
        <v>0.2688250273</v>
      </c>
    </row>
    <row r="123">
      <c r="A123" s="24">
        <v>6.0</v>
      </c>
      <c r="B123" s="33">
        <f>sumproduct(len(Dictionary!A:A)=A123,Dictionary!B:B="root")</f>
        <v>655</v>
      </c>
      <c r="C123" s="40">
        <f>B123/(countif(Dictionary!B:B,"root")-1)</f>
        <v>0.2382684613</v>
      </c>
    </row>
    <row r="124">
      <c r="A124" s="24">
        <v>7.0</v>
      </c>
      <c r="B124" s="33">
        <f>sumproduct(len(Dictionary!A:A)=A124,Dictionary!B:B="root")</f>
        <v>367</v>
      </c>
      <c r="C124" s="40">
        <f>B124/(countif(Dictionary!B:B,"root")-1)</f>
        <v>0.133503092</v>
      </c>
    </row>
    <row r="125">
      <c r="A125" s="24">
        <v>8.0</v>
      </c>
      <c r="B125" s="33">
        <f>sumproduct(len(Dictionary!A:A)=A125,Dictionary!B:B="root")</f>
        <v>180</v>
      </c>
      <c r="C125" s="40">
        <f>B125/(countif(Dictionary!B:B,"root")-1)</f>
        <v>0.06547835577</v>
      </c>
    </row>
    <row r="126">
      <c r="A126" s="24">
        <v>9.0</v>
      </c>
      <c r="B126" s="33">
        <f>sumproduct(len(Dictionary!A:A)=A126,Dictionary!B:B="root")</f>
        <v>58</v>
      </c>
      <c r="C126" s="40">
        <f>B126/(countif(Dictionary!B:B,"root")-1)</f>
        <v>0.0210985813</v>
      </c>
    </row>
    <row r="127">
      <c r="A127" s="24">
        <v>10.0</v>
      </c>
      <c r="B127" s="33">
        <f>sumproduct(len(Dictionary!A:A)=A127,Dictionary!B:B="root")</f>
        <v>16</v>
      </c>
      <c r="C127" s="40">
        <f>B127/(countif(Dictionary!B:B,"root")-1)</f>
        <v>0.00582029829</v>
      </c>
    </row>
    <row r="128">
      <c r="A128" s="24">
        <v>11.0</v>
      </c>
      <c r="B128" s="33">
        <f>sumproduct(len(Dictionary!A:A)=A128,Dictionary!B:B="root")</f>
        <v>8</v>
      </c>
      <c r="C128" s="40">
        <f>B128/(countif(Dictionary!B:B,"root")-1)</f>
        <v>0.002910149145</v>
      </c>
    </row>
    <row r="129">
      <c r="A129" s="24">
        <v>12.0</v>
      </c>
      <c r="B129" s="33">
        <f>sumproduct(len(Dictionary!A:A)=A129,Dictionary!B:B="root")</f>
        <v>4</v>
      </c>
      <c r="C129" s="40">
        <f>B129/(countif(Dictionary!B:B,"root")-1)</f>
        <v>0.001455074573</v>
      </c>
    </row>
    <row r="131">
      <c r="A131" s="24" t="s">
        <v>31780</v>
      </c>
      <c r="B131" s="24" t="s">
        <v>31781</v>
      </c>
      <c r="C131" s="24" t="s">
        <v>31732</v>
      </c>
    </row>
    <row r="132">
      <c r="A132" s="24">
        <v>3500.0</v>
      </c>
      <c r="B132" s="23">
        <f>A132-COUNTA(Dictionary!A:A)-1</f>
        <v>-2911</v>
      </c>
      <c r="C132" s="26">
        <f>(COUNTA(Dictionary!A:A)-1)/A132</f>
        <v>1.831142857</v>
      </c>
    </row>
    <row r="133">
      <c r="A133" s="24">
        <v>4000.0</v>
      </c>
      <c r="B133" s="23">
        <f>A133-COUNTA(Dictionary!A:A)-1</f>
        <v>-2411</v>
      </c>
      <c r="C133" s="26">
        <f>(COUNTA(Dictionary!A:A)-1)/A133</f>
        <v>1.60225</v>
      </c>
    </row>
    <row r="134">
      <c r="A134" s="24">
        <v>5000.0</v>
      </c>
      <c r="B134" s="23">
        <f>A134-COUNTA(Dictionary!A:A)-1</f>
        <v>-1411</v>
      </c>
      <c r="C134" s="26">
        <f>(COUNTA(Dictionary!A:A)-1)/A134</f>
        <v>1.2818</v>
      </c>
    </row>
    <row r="135">
      <c r="A135" s="24">
        <v>10000.0</v>
      </c>
      <c r="B135" s="23">
        <f>A135-COUNTA(Dictionary!A:A)-1</f>
        <v>3589</v>
      </c>
      <c r="C135" s="26">
        <f>(COUNTA(Dictionary!A:A)-1)/A135</f>
        <v>0.6409</v>
      </c>
    </row>
    <row r="137">
      <c r="A137" s="41" t="s">
        <v>59</v>
      </c>
      <c r="B137" s="41" t="s">
        <v>31727</v>
      </c>
      <c r="C137" s="24" t="s">
        <v>31782</v>
      </c>
      <c r="D137" s="16" t="s">
        <v>31783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220</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1649</v>
      </c>
      <c r="B171" s="24" t="s">
        <v>31784</v>
      </c>
    </row>
    <row r="173">
      <c r="A173" s="24" t="s">
        <v>31727</v>
      </c>
      <c r="B173" s="24" t="s">
        <v>31785</v>
      </c>
    </row>
    <row r="174">
      <c r="A174" s="24" t="s">
        <v>17241</v>
      </c>
      <c r="B174" s="24">
        <f t="shared" ref="B174:B176" si="2">COUNTIF(#REF!, A174)</f>
        <v>0</v>
      </c>
    </row>
    <row r="175">
      <c r="A175" s="24" t="s">
        <v>24941</v>
      </c>
      <c r="B175" s="24">
        <f t="shared" si="2"/>
        <v>0</v>
      </c>
    </row>
    <row r="176">
      <c r="A176" s="24" t="s">
        <v>11078</v>
      </c>
      <c r="B176" s="24">
        <f t="shared" si="2"/>
        <v>0</v>
      </c>
    </row>
    <row r="177">
      <c r="A177" s="24" t="s">
        <v>31786</v>
      </c>
      <c r="B177" s="24">
        <f>A2-B174-B175-B176</f>
        <v>6409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