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89898F2_F616_4E10_9F48_D08598006755_.wvu.FilterData">Dictionary!$A$1:$AE$6450</definedName>
    <definedName hidden="1" localSheetId="0" name="Z_EFEB307A_25B9_4688_9188_0EE3614D0291_.wvu.FilterData">Dictionary!$A$1:$T$5115</definedName>
    <definedName hidden="1" localSheetId="0" name="Z_A45699FB_5A63_4232_A8E9_F15294E78E2C_.wvu.FilterData">Dictionary!$A$1:$T$6450</definedName>
    <definedName hidden="1" localSheetId="0" name="Z_0138BD1C_24BA_4900_B05D_51E7BF0A5489_.wvu.FilterData">Dictionary!$A$1:$AE$6400</definedName>
    <definedName hidden="1" localSheetId="0" name="Z_6719BD8F_FCE8_41EF_8275_ACE0DCC09334_.wvu.FilterData">Dictionary!$A$1:$T$5397</definedName>
    <definedName hidden="1" localSheetId="0" name="Z_409129A4_F9E3_4B00_9645_E65194A8EE1F_.wvu.FilterData">Dictionary!$A$1:$T$6400</definedName>
  </definedNames>
  <calcPr/>
  <customWorkbookViews>
    <customWorkbookView activeSheetId="0" maximized="1" windowHeight="0" windowWidth="0" guid="{EFEB307A-25B9-4688-9188-0EE3614D0291}" name="Genolexi"/>
    <customWorkbookView activeSheetId="0" maximized="1" windowHeight="0" windowWidth="0" guid="{409129A4-F9E3-4B00-9645-E65194A8EE1F}" name="Entries with blank etymology"/>
    <customWorkbookView activeSheetId="0" maximized="1" windowHeight="0" windowWidth="0" guid="{989898F2-F616-4E10-9F48-D08598006755}" name="root verbs"/>
    <customWorkbookView activeSheetId="0" maximized="1" windowHeight="0" windowWidth="0" guid="{0138BD1C-24BA-4900-B05D-51E7BF0A5489}" name="Entries with TransNote"/>
    <customWorkbookView activeSheetId="0" maximized="1" windowHeight="0" windowWidth="0" guid="{A45699FB-5A63-4232-A8E9-F15294E78E2C}" name="Entries with blank WordClass"/>
    <customWorkbookView activeSheetId="0" maximized="1" windowHeight="0" windowWidth="0" guid="{6719BD8F-FCE8-41EF-8275-ACE0DCC09334}" name="Fikso"/>
  </customWorkbookViews>
</workbook>
</file>

<file path=xl/sharedStrings.xml><?xml version="1.0" encoding="utf-8"?>
<sst xmlns="http://schemas.openxmlformats.org/spreadsheetml/2006/main" count="48402" uniqueCount="32100">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</sst>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28329648"/>
        <c:axId val="1052331516"/>
      </c:barChart>
      <c:catAx>
        <c:axId val="1828329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2331516"/>
      </c:catAx>
      <c:valAx>
        <c:axId val="10523315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832964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1"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1"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1"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1"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1"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1"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1"/>
      <c r="B6463" s="2"/>
      <c r="C6463" s="1"/>
      <c r="D6463" s="1"/>
      <c r="E6463" s="7" t="b">
        <v>0</v>
      </c>
      <c r="F6463" s="1"/>
      <c r="G6463" s="1"/>
      <c r="H6463" s="1"/>
      <c r="I6463" s="1"/>
      <c r="J6463" s="1"/>
      <c r="K6463" s="1"/>
      <c r="L6463" s="1"/>
      <c r="M6463" s="1"/>
      <c r="N6463" s="1"/>
      <c r="O6463" s="1"/>
      <c r="P6463" s="1"/>
      <c r="Q6463" s="1"/>
      <c r="R6463" s="1"/>
      <c r="S6463" s="1"/>
      <c r="T6463" s="1"/>
      <c r="U6463" s="1"/>
      <c r="V6463" s="1"/>
      <c r="W6463" s="1"/>
      <c r="X6463" s="1"/>
      <c r="Y6463" s="1"/>
      <c r="Z6463" s="1"/>
      <c r="AA6463" s="1"/>
      <c r="AB6463" s="1"/>
      <c r="AC6463" s="1"/>
      <c r="AD6463" s="1"/>
      <c r="AE6463" s="1"/>
    </row>
    <row r="6464">
      <c r="A6464" s="1"/>
      <c r="B6464" s="2"/>
      <c r="C6464" s="1"/>
      <c r="D6464" s="1"/>
      <c r="E6464" s="7" t="b">
        <v>0</v>
      </c>
      <c r="F6464" s="1"/>
      <c r="G6464" s="1"/>
      <c r="H6464" s="1"/>
      <c r="I6464" s="1"/>
      <c r="J6464" s="1"/>
      <c r="K6464" s="1"/>
      <c r="L6464" s="1"/>
      <c r="M6464" s="1"/>
      <c r="N6464" s="1"/>
      <c r="O6464" s="1"/>
      <c r="P6464" s="1"/>
      <c r="Q6464" s="1"/>
      <c r="R6464" s="1"/>
      <c r="S6464" s="1"/>
      <c r="T6464" s="1"/>
      <c r="U6464" s="1"/>
      <c r="V6464" s="1"/>
      <c r="W6464" s="1"/>
      <c r="X6464" s="1"/>
      <c r="Y6464" s="1"/>
      <c r="Z6464" s="1"/>
      <c r="AA6464" s="1"/>
      <c r="AB6464" s="1"/>
      <c r="AC6464" s="1"/>
      <c r="AD6464" s="1"/>
      <c r="AE6464" s="1"/>
    </row>
    <row r="6465">
      <c r="A6465" s="1"/>
      <c r="B6465" s="2"/>
      <c r="C6465" s="1"/>
      <c r="D6465" s="1"/>
      <c r="E6465" s="7" t="b">
        <v>0</v>
      </c>
      <c r="F6465" s="1"/>
      <c r="G6465" s="1"/>
      <c r="H6465" s="1"/>
      <c r="I6465" s="1"/>
      <c r="J6465" s="1"/>
      <c r="K6465" s="1"/>
      <c r="L6465" s="1"/>
      <c r="M6465" s="1"/>
      <c r="N6465" s="1"/>
      <c r="O6465" s="1"/>
      <c r="P6465" s="1"/>
      <c r="Q6465" s="1"/>
      <c r="R6465" s="1"/>
      <c r="S6465" s="1"/>
      <c r="T6465" s="1"/>
      <c r="U6465" s="1"/>
      <c r="V6465" s="1"/>
      <c r="W6465" s="1"/>
      <c r="X6465" s="1"/>
      <c r="Y6465" s="1"/>
      <c r="Z6465" s="1"/>
      <c r="AA6465" s="1"/>
      <c r="AB6465" s="1"/>
      <c r="AC6465" s="1"/>
      <c r="AD6465" s="1"/>
      <c r="AE6465" s="1"/>
    </row>
    <row r="6466">
      <c r="A6466" s="1"/>
      <c r="B6466" s="2"/>
      <c r="C6466" s="1"/>
      <c r="D6466" s="1"/>
      <c r="E6466" s="7" t="b">
        <v>0</v>
      </c>
      <c r="F6466" s="1"/>
      <c r="G6466" s="1"/>
      <c r="H6466" s="1"/>
      <c r="I6466" s="1"/>
      <c r="J6466" s="1"/>
      <c r="K6466" s="1"/>
      <c r="L6466" s="1"/>
      <c r="M6466" s="1"/>
      <c r="N6466" s="1"/>
      <c r="O6466" s="1"/>
      <c r="P6466" s="1"/>
      <c r="Q6466" s="1"/>
      <c r="R6466" s="1"/>
      <c r="S6466" s="1"/>
      <c r="T6466" s="1"/>
      <c r="U6466" s="1"/>
      <c r="V6466" s="1"/>
      <c r="W6466" s="1"/>
      <c r="X6466" s="1"/>
      <c r="Y6466" s="1"/>
      <c r="Z6466" s="1"/>
      <c r="AA6466" s="1"/>
      <c r="AB6466" s="1"/>
      <c r="AC6466" s="1"/>
      <c r="AD6466" s="1"/>
      <c r="AE6466" s="1"/>
    </row>
    <row r="6467">
      <c r="A6467" s="1"/>
      <c r="B6467" s="2"/>
      <c r="C6467" s="1"/>
      <c r="D6467" s="1"/>
      <c r="E6467" s="7" t="b">
        <v>0</v>
      </c>
      <c r="F6467" s="1"/>
      <c r="G6467" s="1"/>
      <c r="H6467" s="1"/>
      <c r="I6467" s="1"/>
      <c r="J6467" s="1"/>
      <c r="K6467" s="1"/>
      <c r="L6467" s="1"/>
      <c r="M6467" s="1"/>
      <c r="N6467" s="1"/>
      <c r="O6467" s="1"/>
      <c r="P6467" s="1"/>
      <c r="Q6467" s="1"/>
      <c r="R6467" s="1"/>
      <c r="S6467" s="1"/>
      <c r="T6467" s="1"/>
      <c r="U6467" s="1"/>
      <c r="V6467" s="1"/>
      <c r="W6467" s="1"/>
      <c r="X6467" s="1"/>
      <c r="Y6467" s="1"/>
      <c r="Z6467" s="1"/>
      <c r="AA6467" s="1"/>
      <c r="AB6467" s="1"/>
      <c r="AC6467" s="1"/>
      <c r="AD6467" s="1"/>
      <c r="AE6467" s="1"/>
    </row>
    <row r="6468">
      <c r="A6468" s="1"/>
      <c r="B6468" s="2"/>
      <c r="C6468" s="1"/>
      <c r="D6468" s="1"/>
      <c r="E6468" s="7" t="b">
        <v>0</v>
      </c>
      <c r="F6468" s="1"/>
      <c r="G6468" s="1"/>
      <c r="H6468" s="1"/>
      <c r="I6468" s="1"/>
      <c r="J6468" s="1"/>
      <c r="K6468" s="1"/>
      <c r="L6468" s="1"/>
      <c r="M6468" s="1"/>
      <c r="N6468" s="1"/>
      <c r="O6468" s="1"/>
      <c r="P6468" s="1"/>
      <c r="Q6468" s="1"/>
      <c r="R6468" s="1"/>
      <c r="S6468" s="1"/>
      <c r="T6468" s="1"/>
      <c r="U6468" s="1"/>
      <c r="V6468" s="1"/>
      <c r="W6468" s="1"/>
      <c r="X6468" s="1"/>
      <c r="Y6468" s="1"/>
      <c r="Z6468" s="1"/>
      <c r="AA6468" s="1"/>
      <c r="AB6468" s="1"/>
      <c r="AC6468" s="1"/>
      <c r="AD6468" s="1"/>
      <c r="AE6468" s="1"/>
    </row>
    <row r="6469">
      <c r="A6469" s="1"/>
      <c r="B6469" s="2"/>
      <c r="C6469" s="1"/>
      <c r="D6469" s="1"/>
      <c r="E6469" s="7" t="b">
        <v>0</v>
      </c>
      <c r="F6469" s="1"/>
      <c r="G6469" s="1"/>
      <c r="H6469" s="1"/>
      <c r="I6469" s="1"/>
      <c r="J6469" s="1"/>
      <c r="K6469" s="1"/>
      <c r="L6469" s="1"/>
      <c r="M6469" s="1"/>
      <c r="N6469" s="1"/>
      <c r="O6469" s="1"/>
      <c r="P6469" s="1"/>
      <c r="Q6469" s="1"/>
      <c r="R6469" s="1"/>
      <c r="S6469" s="1"/>
      <c r="T6469" s="1"/>
      <c r="U6469" s="1"/>
      <c r="V6469" s="1"/>
      <c r="W6469" s="1"/>
      <c r="X6469" s="1"/>
      <c r="Y6469" s="1"/>
      <c r="Z6469" s="1"/>
      <c r="AA6469" s="1"/>
      <c r="AB6469" s="1"/>
      <c r="AC6469" s="1"/>
      <c r="AD6469" s="1"/>
      <c r="AE6469" s="1"/>
    </row>
    <row r="6470">
      <c r="A6470" s="1"/>
      <c r="B6470" s="2"/>
      <c r="C6470" s="1"/>
      <c r="D6470" s="1"/>
      <c r="E6470" s="7" t="b">
        <v>0</v>
      </c>
      <c r="F6470" s="1"/>
      <c r="G6470" s="1"/>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row>
    <row r="6471">
      <c r="A6471" s="1"/>
      <c r="B6471" s="2"/>
      <c r="C6471" s="1"/>
      <c r="D6471" s="1"/>
      <c r="E6471" s="7" t="b">
        <v>0</v>
      </c>
      <c r="F6471" s="1"/>
      <c r="G6471" s="1"/>
      <c r="H6471" s="1"/>
      <c r="I6471" s="1"/>
      <c r="J6471" s="1"/>
      <c r="K6471" s="1"/>
      <c r="L6471" s="1"/>
      <c r="M6471" s="1"/>
      <c r="N6471" s="1"/>
      <c r="O6471" s="1"/>
      <c r="P6471" s="1"/>
      <c r="Q6471" s="1"/>
      <c r="R6471" s="1"/>
      <c r="S6471" s="1"/>
      <c r="T6471" s="1"/>
      <c r="U6471" s="1"/>
      <c r="V6471" s="1"/>
      <c r="W6471" s="1"/>
      <c r="X6471" s="1"/>
      <c r="Y6471" s="1"/>
      <c r="Z6471" s="1"/>
      <c r="AA6471" s="1"/>
      <c r="AB6471" s="1"/>
      <c r="AC6471" s="1"/>
      <c r="AD6471" s="1"/>
      <c r="AE6471" s="1"/>
    </row>
    <row r="6472">
      <c r="A6472" s="1"/>
      <c r="B6472" s="2"/>
      <c r="C6472" s="1"/>
      <c r="D6472" s="1"/>
      <c r="E6472" s="7" t="b">
        <v>0</v>
      </c>
      <c r="F6472" s="1"/>
      <c r="G6472" s="1"/>
      <c r="H6472" s="1"/>
      <c r="I6472" s="1"/>
      <c r="J6472" s="1"/>
      <c r="K6472" s="1"/>
      <c r="L6472" s="1"/>
      <c r="M6472" s="1"/>
      <c r="N6472" s="1"/>
      <c r="O6472" s="1"/>
      <c r="P6472" s="1"/>
      <c r="Q6472" s="1"/>
      <c r="R6472" s="1"/>
      <c r="S6472" s="1"/>
      <c r="T6472" s="1"/>
      <c r="U6472" s="1"/>
      <c r="V6472" s="1"/>
      <c r="W6472" s="1"/>
      <c r="X6472" s="1"/>
      <c r="Y6472" s="1"/>
      <c r="Z6472" s="1"/>
      <c r="AA6472" s="1"/>
      <c r="AB6472" s="1"/>
      <c r="AC6472" s="1"/>
      <c r="AD6472" s="1"/>
      <c r="AE6472" s="1"/>
    </row>
    <row r="6473">
      <c r="A6473" s="1"/>
      <c r="B6473" s="2"/>
      <c r="C6473" s="1"/>
      <c r="D6473" s="1"/>
      <c r="E6473" s="7" t="b">
        <v>0</v>
      </c>
      <c r="F6473" s="1"/>
      <c r="G6473" s="1"/>
      <c r="H6473" s="1"/>
      <c r="I6473" s="1"/>
      <c r="J6473" s="1"/>
      <c r="K6473" s="1"/>
      <c r="L6473" s="1"/>
      <c r="M6473" s="1"/>
      <c r="N6473" s="1"/>
      <c r="O6473" s="1"/>
      <c r="P6473" s="1"/>
      <c r="Q6473" s="1"/>
      <c r="R6473" s="1"/>
      <c r="S6473" s="1"/>
      <c r="T6473" s="1"/>
      <c r="U6473" s="1"/>
      <c r="V6473" s="1"/>
      <c r="W6473" s="1"/>
      <c r="X6473" s="1"/>
      <c r="Y6473" s="1"/>
      <c r="Z6473" s="1"/>
      <c r="AA6473" s="1"/>
      <c r="AB6473" s="1"/>
      <c r="AC6473" s="1"/>
      <c r="AD6473" s="1"/>
      <c r="AE6473" s="1"/>
    </row>
    <row r="6474">
      <c r="A6474" s="1"/>
      <c r="B6474" s="2"/>
      <c r="C6474" s="1"/>
      <c r="D6474" s="1"/>
      <c r="E6474" s="7" t="b">
        <v>0</v>
      </c>
      <c r="F6474" s="1"/>
      <c r="G6474" s="1"/>
      <c r="H6474" s="1"/>
      <c r="I6474" s="1"/>
      <c r="J6474" s="1"/>
      <c r="K6474" s="1"/>
      <c r="L6474" s="1"/>
      <c r="M6474" s="1"/>
      <c r="N6474" s="1"/>
      <c r="O6474" s="1"/>
      <c r="P6474" s="1"/>
      <c r="Q6474" s="1"/>
      <c r="R6474" s="1"/>
      <c r="S6474" s="1"/>
      <c r="T6474" s="1"/>
      <c r="U6474" s="1"/>
      <c r="V6474" s="1"/>
      <c r="W6474" s="1"/>
      <c r="X6474" s="1"/>
      <c r="Y6474" s="1"/>
      <c r="Z6474" s="1"/>
      <c r="AA6474" s="1"/>
      <c r="AB6474" s="1"/>
      <c r="AC6474" s="1"/>
      <c r="AD6474" s="1"/>
      <c r="AE6474" s="1"/>
    </row>
    <row r="6475">
      <c r="A6475" s="1"/>
      <c r="B6475" s="2"/>
      <c r="C6475" s="1"/>
      <c r="D6475" s="1"/>
      <c r="E6475" s="7" t="b">
        <v>0</v>
      </c>
      <c r="F6475" s="1"/>
      <c r="G6475" s="1"/>
      <c r="H6475" s="1"/>
      <c r="I6475" s="1"/>
      <c r="J6475" s="1"/>
      <c r="K6475" s="1"/>
      <c r="L6475" s="1"/>
      <c r="M6475" s="1"/>
      <c r="N6475" s="1"/>
      <c r="O6475" s="1"/>
      <c r="P6475" s="1"/>
      <c r="Q6475" s="1"/>
      <c r="R6475" s="1"/>
      <c r="S6475" s="1"/>
      <c r="T6475" s="1"/>
      <c r="U6475" s="1"/>
      <c r="V6475" s="1"/>
      <c r="W6475" s="1"/>
      <c r="X6475" s="1"/>
      <c r="Y6475" s="1"/>
      <c r="Z6475" s="1"/>
      <c r="AA6475" s="1"/>
      <c r="AB6475" s="1"/>
      <c r="AC6475" s="1"/>
      <c r="AD6475" s="1"/>
      <c r="AE6475" s="1"/>
    </row>
    <row r="6476">
      <c r="A6476" s="1"/>
      <c r="B6476" s="2"/>
      <c r="C6476" s="1"/>
      <c r="D6476" s="1"/>
      <c r="E6476" s="7" t="b">
        <v>0</v>
      </c>
      <c r="F6476" s="1"/>
      <c r="G6476" s="1"/>
      <c r="H6476" s="1"/>
      <c r="I6476" s="1"/>
      <c r="J6476" s="1"/>
      <c r="K6476" s="1"/>
      <c r="L6476" s="1"/>
      <c r="M6476" s="1"/>
      <c r="N6476" s="1"/>
      <c r="O6476" s="1"/>
      <c r="P6476" s="1"/>
      <c r="Q6476" s="1"/>
      <c r="R6476" s="1"/>
      <c r="S6476" s="1"/>
      <c r="T6476" s="1"/>
      <c r="U6476" s="1"/>
      <c r="V6476" s="1"/>
      <c r="W6476" s="1"/>
      <c r="X6476" s="1"/>
      <c r="Y6476" s="1"/>
      <c r="Z6476" s="1"/>
      <c r="AA6476" s="1"/>
      <c r="AB6476" s="1"/>
      <c r="AC6476" s="1"/>
      <c r="AD6476" s="1"/>
      <c r="AE6476" s="1"/>
    </row>
    <row r="6477">
      <c r="A6477" s="1"/>
      <c r="B6477" s="2"/>
      <c r="C6477" s="1"/>
      <c r="D6477" s="1"/>
      <c r="E6477" s="7" t="b">
        <v>0</v>
      </c>
      <c r="F6477" s="1"/>
      <c r="G6477" s="1"/>
      <c r="H6477" s="1"/>
      <c r="I6477" s="1"/>
      <c r="J6477" s="1"/>
      <c r="K6477" s="1"/>
      <c r="L6477" s="1"/>
      <c r="M6477" s="1"/>
      <c r="N6477" s="1"/>
      <c r="O6477" s="1"/>
      <c r="P6477" s="1"/>
      <c r="Q6477" s="1"/>
      <c r="R6477" s="1"/>
      <c r="S6477" s="1"/>
      <c r="T6477" s="1"/>
      <c r="U6477" s="1"/>
      <c r="V6477" s="1"/>
      <c r="W6477" s="1"/>
      <c r="X6477" s="1"/>
      <c r="Y6477" s="1"/>
      <c r="Z6477" s="1"/>
      <c r="AA6477" s="1"/>
      <c r="AB6477" s="1"/>
      <c r="AC6477" s="1"/>
      <c r="AD6477" s="1"/>
      <c r="AE6477" s="1"/>
    </row>
    <row r="6478">
      <c r="A6478" s="1"/>
      <c r="B6478" s="2"/>
      <c r="C6478" s="1"/>
      <c r="D6478" s="1"/>
      <c r="E6478" s="7" t="b">
        <v>0</v>
      </c>
      <c r="F6478" s="1"/>
      <c r="G6478" s="1"/>
      <c r="H6478" s="1"/>
      <c r="I6478" s="1"/>
      <c r="J6478" s="1"/>
      <c r="K6478" s="1"/>
      <c r="L6478" s="1"/>
      <c r="M6478" s="1"/>
      <c r="N6478" s="1"/>
      <c r="O6478" s="1"/>
      <c r="P6478" s="1"/>
      <c r="Q6478" s="1"/>
      <c r="R6478" s="1"/>
      <c r="S6478" s="1"/>
      <c r="T6478" s="1"/>
      <c r="U6478" s="1"/>
      <c r="V6478" s="1"/>
      <c r="W6478" s="1"/>
      <c r="X6478" s="1"/>
      <c r="Y6478" s="1"/>
      <c r="Z6478" s="1"/>
      <c r="AA6478" s="1"/>
      <c r="AB6478" s="1"/>
      <c r="AC6478" s="1"/>
      <c r="AD6478" s="1"/>
      <c r="AE6478" s="1"/>
    </row>
    <row r="6479">
      <c r="A6479" s="1"/>
      <c r="B6479" s="2"/>
      <c r="C6479" s="1"/>
      <c r="D6479" s="1"/>
      <c r="E6479" s="7" t="b">
        <v>0</v>
      </c>
      <c r="F6479" s="1"/>
      <c r="G6479" s="1"/>
      <c r="H6479" s="1"/>
      <c r="I6479" s="1"/>
      <c r="J6479" s="1"/>
      <c r="K6479" s="1"/>
      <c r="L6479" s="1"/>
      <c r="M6479" s="1"/>
      <c r="N6479" s="1"/>
      <c r="O6479" s="1"/>
      <c r="P6479" s="1"/>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6719BD8F-FCE8-41EF-8275-ACE0DCC09334}" filter="1" showAutoFilter="1">
      <autoFilter ref="$A$1:$T$5397">
        <filterColumn colId="1">
          <filters>
            <filter val="proper word"/>
            <filter val="phrase"/>
            <filter val="affix"/>
          </filters>
        </filterColumn>
      </autoFilter>
    </customSheetView>
    <customSheetView guid="{409129A4-F9E3-4B00-9645-E65194A8EE1F}"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989898F2-F616-4E10-9F48-D08598006755}"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EFEB307A-25B9-4688-9188-0EE3614D0291}" filter="1" showAutoFilter="1">
      <autoFilter ref="$A$1:$T$5115">
        <filterColumn colId="1">
          <filters>
            <filter val="proper word"/>
            <filter val="phrase"/>
            <filter val="root"/>
          </filters>
        </filterColumn>
      </autoFilter>
    </customSheetView>
    <customSheetView guid="{A45699FB-5A63-4232-A8E9-F15294E78E2C}" filter="1" showAutoFilter="1">
      <autoFilter ref="$A$1:$T$6450">
        <filterColumn colId="2">
          <filters blank="1"/>
        </filterColumn>
      </autoFilter>
    </customSheetView>
    <customSheetView guid="{0138BD1C-24BA-4900-B05D-51E7BF0A5489}"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6461</v>
      </c>
      <c r="B2" s="22" t="s">
        <v>32039</v>
      </c>
    </row>
    <row r="4">
      <c r="A4" s="22" t="s">
        <v>32040</v>
      </c>
      <c r="B4" s="22" t="s">
        <v>32041</v>
      </c>
      <c r="C4" s="22" t="s">
        <v>32042</v>
      </c>
      <c r="D4" s="23" t="s">
        <v>32043</v>
      </c>
    </row>
    <row r="5">
      <c r="A5" s="22">
        <f>countif(Dictionary!P:P, "*"&amp;B5&amp;"*")</f>
        <v>1707</v>
      </c>
      <c r="B5" s="22" t="s">
        <v>7696</v>
      </c>
      <c r="C5" s="24">
        <f>countif(Dictionary!P:P, "*"&amp;B5&amp;"*")/(countif(Dictionary!B:B, B25)-1)</f>
        <v>0.6109520401</v>
      </c>
      <c r="D5" s="25">
        <f t="array" ref="D5">row(index(Dictionary!P:P,match(true, isnumber(search("*"&amp;B5&amp;"*", Dictionary!P:P)),0)))</f>
        <v>8</v>
      </c>
    </row>
    <row r="6">
      <c r="A6" s="22">
        <f>countif(Dictionary!P:P, "*"&amp;B6&amp;"*")</f>
        <v>1554</v>
      </c>
      <c r="B6" s="22" t="s">
        <v>10056</v>
      </c>
      <c r="C6" s="24">
        <f>countif(Dictionary!P:P, "*"&amp;B6&amp;"*")/(countif(Dictionary!B:B, B25)-1)</f>
        <v>0.5561918397</v>
      </c>
      <c r="D6" s="25">
        <f t="array" ref="D6">row(index(Dictionary!P:P,match(true, isnumber(search("*"&amp;B6&amp;"*", Dictionary!P:P)),0)))</f>
        <v>22</v>
      </c>
    </row>
    <row r="7">
      <c r="A7" s="22">
        <f>countif(Dictionary!P:P, "*"&amp;B7&amp;"*")</f>
        <v>1446</v>
      </c>
      <c r="B7" s="22" t="s">
        <v>6959</v>
      </c>
      <c r="C7" s="24">
        <f>countif(Dictionary!P:P, "*"&amp;B7&amp;"*")/(countif(Dictionary!B:B, B25)-1)</f>
        <v>0.5175375805</v>
      </c>
      <c r="D7" s="25">
        <f t="array" ref="D7">row(index(Dictionary!P:P,match(true, isnumber(search("*"&amp;B7&amp;"*", Dictionary!P:P)),0)))</f>
        <v>22</v>
      </c>
    </row>
    <row r="8">
      <c r="A8" s="22">
        <f>countif(Dictionary!P:P, "*"&amp;B8&amp;"*")</f>
        <v>1329</v>
      </c>
      <c r="B8" s="22" t="s">
        <v>25353</v>
      </c>
      <c r="C8" s="24">
        <f>countif(Dictionary!P:P, "*"&amp;B8&amp;"*")/(countif(Dictionary!B:B, B25)-1)</f>
        <v>0.4756621331</v>
      </c>
      <c r="D8" s="25">
        <f t="array" ref="D8">row(index(Dictionary!P:P,match(true, isnumber(search("*"&amp;B8&amp;"*", Dictionary!P:P)),0)))</f>
        <v>22</v>
      </c>
    </row>
    <row r="9">
      <c r="A9" s="22">
        <f>countif(Dictionary!P:P, "*"&amp;B9&amp;"*")</f>
        <v>1593</v>
      </c>
      <c r="B9" s="22" t="s">
        <v>8044</v>
      </c>
      <c r="C9" s="24">
        <f>countif(Dictionary!P:P, "*"&amp;B9&amp;"*")/(countif(Dictionary!B:B, B25)-1)</f>
        <v>0.5701503221</v>
      </c>
      <c r="D9" s="25">
        <f t="array" ref="D9">row(index(Dictionary!P:P,match(true, isnumber(search("*"&amp;B9&amp;"*", Dictionary!P:P)),0)))</f>
        <v>8</v>
      </c>
    </row>
    <row r="10">
      <c r="A10" s="22">
        <f>countif(Dictionary!P:P, "*"&amp;B10&amp;"*")</f>
        <v>1376</v>
      </c>
      <c r="B10" s="22" t="s">
        <v>12656</v>
      </c>
      <c r="C10" s="24">
        <f>countif(Dictionary!P:P, "*"&amp;B10&amp;"*")/(countif(Dictionary!B:B, B25)-1)</f>
        <v>0.4924838941</v>
      </c>
      <c r="D10" s="25">
        <f t="array" ref="D10">row(index(Dictionary!P:P,match(true, isnumber(search("*"&amp;B10&amp;"*", Dictionary!P:P)),0)))</f>
        <v>22</v>
      </c>
    </row>
    <row r="11">
      <c r="A11" s="22">
        <f>countif(Dictionary!P:P, "*"&amp;B11&amp;"*")</f>
        <v>1156</v>
      </c>
      <c r="B11" s="22" t="s">
        <v>23548</v>
      </c>
      <c r="C11" s="24">
        <f>countif(Dictionary!P:P, "*"&amp;B11&amp;"*")/(countif(Dictionary!B:B, B25)-1)</f>
        <v>0.4137437366</v>
      </c>
      <c r="D11" s="25">
        <f t="array" ref="D11">row(index(Dictionary!P:P,match(true, isnumber(search("*"&amp;B11&amp;"*", Dictionary!P:P)),0)))</f>
        <v>22</v>
      </c>
    </row>
    <row r="12">
      <c r="A12" s="22">
        <f>countif(Dictionary!P:P, "*"&amp;B12&amp;"*")</f>
        <v>612</v>
      </c>
      <c r="B12" s="22" t="s">
        <v>24621</v>
      </c>
      <c r="C12" s="24">
        <f>countif(Dictionary!P:P, "*"&amp;B12&amp;"*")/(countif(Dictionary!B:B, B25)-1)</f>
        <v>0.2190408017</v>
      </c>
      <c r="D12" s="25">
        <f t="array" ref="D12">row(index(Dictionary!P:P,match(true, isnumber(search("*"&amp;B12&amp;"*", Dictionary!P:P)),0)))</f>
        <v>8</v>
      </c>
    </row>
    <row r="13">
      <c r="A13" s="22">
        <f>countif(Dictionary!P:P, "*"&amp;B13&amp;"*")</f>
        <v>1035</v>
      </c>
      <c r="B13" s="22" t="s">
        <v>11346</v>
      </c>
      <c r="C13" s="24">
        <f>countif(Dictionary!P:P, "*"&amp;B13&amp;"*")/(countif(Dictionary!B:B, B25)-1)</f>
        <v>0.37043665</v>
      </c>
      <c r="D13" s="25">
        <f t="array" ref="D13">row(index(Dictionary!P:P,match(true, isnumber(search("*"&amp;B13&amp;"*", Dictionary!P:P)),0)))</f>
        <v>22</v>
      </c>
    </row>
    <row r="14">
      <c r="A14" s="22">
        <f>countif(Dictionary!P:P, "*"&amp;B14&amp;"*")</f>
        <v>1206</v>
      </c>
      <c r="B14" s="22" t="s">
        <v>21654</v>
      </c>
      <c r="C14" s="24">
        <f>countif(Dictionary!P:P, "*"&amp;B14&amp;"*")/(countif(Dictionary!B:B, B25)-1)</f>
        <v>0.4316392269</v>
      </c>
      <c r="D14" s="25">
        <f t="array" ref="D14">row(index(Dictionary!P:P,match(true, isnumber(search("*"&amp;B14&amp;"*", Dictionary!P:P)),0)))</f>
        <v>22</v>
      </c>
    </row>
    <row r="15">
      <c r="A15" s="22">
        <f>countif(Dictionary!P:P, "*"&amp;B15&amp;"*")</f>
        <v>589</v>
      </c>
      <c r="B15" s="22" t="s">
        <v>30063</v>
      </c>
      <c r="C15" s="24">
        <f>countif(Dictionary!P:P, "*"&amp;B15&amp;"*")/(countif(Dictionary!B:B, B25)-1)</f>
        <v>0.2108088762</v>
      </c>
      <c r="D15" s="25">
        <f t="array" ref="D15">row(index(Dictionary!P:P,match(true, isnumber(search("*"&amp;B15&amp;"*", Dictionary!P:P)),0)))</f>
        <v>22</v>
      </c>
    </row>
    <row r="16">
      <c r="A16" s="22">
        <f>countif(Dictionary!P:P, "*"&amp;B16&amp;"*")</f>
        <v>1137</v>
      </c>
      <c r="B16" s="22" t="s">
        <v>11970</v>
      </c>
      <c r="C16" s="24">
        <f>countif(Dictionary!P:P, "*"&amp;B16&amp;"*")/(countif(Dictionary!B:B, B25)-1)</f>
        <v>0.4069434503</v>
      </c>
      <c r="D16" s="25">
        <f t="array" ref="D16">row(index(Dictionary!P:P,match(true, isnumber(search("*"&amp;B16&amp;"*", Dictionary!P:P)),0)))</f>
        <v>22</v>
      </c>
    </row>
    <row r="17">
      <c r="A17" s="22">
        <f>countif(Dictionary!P:P, "*"&amp;B17&amp;"*")</f>
        <v>629</v>
      </c>
      <c r="B17" s="22" t="s">
        <v>28200</v>
      </c>
      <c r="C17" s="24">
        <f>countif(Dictionary!P:P, "*"&amp;B17&amp;"*")/(countif(Dictionary!B:B, B25)-1)</f>
        <v>0.2251252684</v>
      </c>
      <c r="D17" s="25">
        <f t="array" ref="D17">row(index(Dictionary!P:P,match(true, isnumber(search("*"&amp;B17&amp;"*", Dictionary!P:P)),0)))</f>
        <v>22</v>
      </c>
    </row>
    <row r="18">
      <c r="A18" s="22">
        <f>countif(Dictionary!P:P, "*"&amp;B18&amp;"*")</f>
        <v>1120</v>
      </c>
      <c r="B18" s="22" t="s">
        <v>1606</v>
      </c>
      <c r="C18" s="24">
        <f>countif(Dictionary!P:P, "*"&amp;B18&amp;"*")/(countif(Dictionary!B:B, B25)-1)</f>
        <v>0.4008589835</v>
      </c>
      <c r="D18" s="25">
        <f t="array" ref="D18">row(index(Dictionary!P:P,match(true, isnumber(search("*"&amp;B18&amp;"*", Dictionary!P:P)),0)))</f>
        <v>22</v>
      </c>
    </row>
    <row r="19">
      <c r="A19" s="22">
        <f>countif(Dictionary!P:P, "*"&amp;B19&amp;"*")</f>
        <v>865</v>
      </c>
      <c r="B19" s="22" t="s">
        <v>27502</v>
      </c>
      <c r="C19" s="24">
        <f>countif(Dictionary!P:P, "*"&amp;B19&amp;"*")/(countif(Dictionary!B:B, B25)-1)</f>
        <v>0.3095919828</v>
      </c>
      <c r="D19" s="25">
        <f t="array" ref="D19">row(index(Dictionary!P:P,match(true, isnumber(search("*"&amp;B19&amp;"*", Dictionary!P:P)),0)))</f>
        <v>22</v>
      </c>
    </row>
    <row r="20">
      <c r="A20" s="22">
        <f>countif(Dictionary!P:P, "*"&amp;B20&amp;"*")</f>
        <v>1388</v>
      </c>
      <c r="B20" s="22" t="s">
        <v>22955</v>
      </c>
      <c r="C20" s="24">
        <f>countif(Dictionary!P:P, "*"&amp;B20&amp;"*")/(countif(Dictionary!B:B, B25)-1)</f>
        <v>0.4967788117</v>
      </c>
      <c r="D20" s="25">
        <f t="array" ref="D20">row(index(Dictionary!P:P,match(true, isnumber(search("*"&amp;B20&amp;"*", Dictionary!P:P)),0)))</f>
        <v>22</v>
      </c>
    </row>
    <row r="21">
      <c r="A21" s="22">
        <f>countif(Dictionary!P:P, "*"&amp;B21&amp;"*")</f>
        <v>1450</v>
      </c>
      <c r="B21" s="22" t="s">
        <v>29249</v>
      </c>
      <c r="C21" s="24">
        <f>countif(Dictionary!P:P, "*"&amp;B21&amp;"*")/(countif(Dictionary!B:B, B25)-1)</f>
        <v>0.5189692198</v>
      </c>
      <c r="D21" s="25">
        <f t="array" ref="D21">row(index(Dictionary!P:P,match(true, isnumber(search("*"&amp;B21&amp;"*", Dictionary!P:P)),0)))</f>
        <v>22</v>
      </c>
    </row>
    <row r="22">
      <c r="A22" s="25">
        <f>countif(Dictionary!P:P, "*"&amp;B22&amp;"*")</f>
        <v>34</v>
      </c>
      <c r="B22" s="22" t="s">
        <v>16878</v>
      </c>
      <c r="C22" s="24">
        <f>countif(Dictionary!P:P, "*"&amp;B22&amp;"*")/(countif(Dictionary!B:B, B25)-1)</f>
        <v>0.01216893343</v>
      </c>
      <c r="D22" s="25">
        <f t="array" ref="D22">row(index(Dictionary!P:P,match(true, isnumber(search("*"&amp;B22&amp;"*", Dictionary!P:P)),0)))</f>
        <v>88</v>
      </c>
    </row>
    <row r="23">
      <c r="A23" s="26"/>
      <c r="B23" s="27"/>
    </row>
    <row r="24">
      <c r="A24" s="28" t="s">
        <v>32040</v>
      </c>
      <c r="B24" s="28" t="s">
        <v>32044</v>
      </c>
      <c r="C24" s="28" t="s">
        <v>32045</v>
      </c>
    </row>
    <row r="25">
      <c r="A25" s="22">
        <f>countif(Dictionary!B:B, B25)</f>
        <v>2795</v>
      </c>
      <c r="B25" s="22" t="s">
        <v>415</v>
      </c>
      <c r="C25" s="29">
        <f>A25/(counta(Dictionary!A:A)-1)</f>
        <v>0.4325955734</v>
      </c>
    </row>
    <row r="26">
      <c r="A26" s="22">
        <f>countif(Dictionary!B:B, B26)</f>
        <v>262</v>
      </c>
      <c r="B26" s="22" t="s">
        <v>609</v>
      </c>
      <c r="C26" s="29">
        <f>A26/(counta(Dictionary!A:A)-1)</f>
        <v>0.0405509983</v>
      </c>
    </row>
    <row r="27">
      <c r="A27" s="22">
        <f>countif(Dictionary!B:B, B27)</f>
        <v>2994</v>
      </c>
      <c r="B27" s="22" t="s">
        <v>439</v>
      </c>
      <c r="C27" s="24">
        <f>A27/(counta(Dictionary!A:A)-1)</f>
        <v>0.4633957592</v>
      </c>
    </row>
    <row r="28">
      <c r="A28" s="22">
        <f>countif(Dictionary!B:B, B28)</f>
        <v>281</v>
      </c>
      <c r="B28" s="22" t="s">
        <v>348</v>
      </c>
      <c r="C28" s="24">
        <f>A28/(counta(Dictionary!A:A)-1)</f>
        <v>0.04349171955</v>
      </c>
    </row>
    <row r="29">
      <c r="A29" s="22">
        <f>countif(Dictionary!B:B, B29)</f>
        <v>129</v>
      </c>
      <c r="B29" s="22" t="s">
        <v>21</v>
      </c>
      <c r="C29" s="24">
        <f>A29/(counta(Dictionary!A:A)-1)</f>
        <v>0.01996594954</v>
      </c>
    </row>
    <row r="31">
      <c r="A31" s="22" t="s">
        <v>32040</v>
      </c>
      <c r="B31" s="22" t="s">
        <v>32046</v>
      </c>
      <c r="C31" s="21"/>
    </row>
    <row r="32">
      <c r="A32" s="22">
        <f>countif(Dictionary!F:F, "*"&amp;B32&amp;"*")</f>
        <v>0</v>
      </c>
      <c r="B32" s="22" t="s">
        <v>32047</v>
      </c>
      <c r="C32" s="22" t="s">
        <v>32048</v>
      </c>
    </row>
    <row r="33">
      <c r="A33" s="22">
        <f>countif(Dictionary!F:F, "*"&amp;B33&amp;"*")</f>
        <v>0</v>
      </c>
      <c r="B33" s="22" t="s">
        <v>32049</v>
      </c>
      <c r="C33" s="22" t="s">
        <v>32050</v>
      </c>
    </row>
    <row r="34">
      <c r="A34" s="22">
        <f>countif(Dictionary!F:F, "*"&amp;B34&amp;"*")</f>
        <v>0</v>
      </c>
      <c r="B34" s="22" t="s">
        <v>32051</v>
      </c>
      <c r="C34" s="22" t="s">
        <v>32052</v>
      </c>
    </row>
    <row r="35">
      <c r="A35" s="22">
        <f>countif(Dictionary!F:F, "*"&amp;B35&amp;"*")</f>
        <v>14</v>
      </c>
      <c r="B35" s="22" t="s">
        <v>32053</v>
      </c>
      <c r="C35" s="22" t="s">
        <v>18572</v>
      </c>
    </row>
    <row r="36">
      <c r="A36" s="22">
        <f>countif(Dictionary!F:F, "*"&amp;B36&amp;"*")</f>
        <v>42</v>
      </c>
      <c r="B36" s="22" t="s">
        <v>32054</v>
      </c>
      <c r="C36" s="22" t="s">
        <v>32055</v>
      </c>
    </row>
    <row r="37">
      <c r="A37" s="22">
        <f>countif(Dictionary!F:F, "*"&amp;B37&amp;"*")</f>
        <v>11</v>
      </c>
      <c r="B37" s="22" t="s">
        <v>32056</v>
      </c>
      <c r="C37" s="22" t="s">
        <v>23975</v>
      </c>
    </row>
    <row r="38">
      <c r="A38" s="22">
        <f>countif(Dictionary!F:F, "*"&amp;B38&amp;"*")</f>
        <v>3</v>
      </c>
      <c r="B38" s="22" t="s">
        <v>32057</v>
      </c>
      <c r="C38" s="22" t="s">
        <v>32058</v>
      </c>
    </row>
    <row r="39">
      <c r="A39" s="22">
        <f>countif(Dictionary!F:F, "*"&amp;B39&amp;"*")</f>
        <v>10</v>
      </c>
      <c r="B39" s="22" t="s">
        <v>32059</v>
      </c>
      <c r="C39" s="22" t="s">
        <v>32060</v>
      </c>
    </row>
    <row r="40">
      <c r="A40" s="22">
        <f>countif(Dictionary!F:F, "*"&amp;B40&amp;"*")</f>
        <v>0</v>
      </c>
      <c r="B40" s="22" t="s">
        <v>32047</v>
      </c>
      <c r="C40" s="22" t="s">
        <v>32061</v>
      </c>
    </row>
    <row r="41">
      <c r="A41" s="22">
        <f>countif(Dictionary!F:F, "*"&amp;B41&amp;"*")</f>
        <v>0</v>
      </c>
      <c r="B41" s="22" t="s">
        <v>32049</v>
      </c>
      <c r="C41" s="22" t="s">
        <v>32062</v>
      </c>
    </row>
    <row r="42">
      <c r="A42" s="22">
        <f>countif(Dictionary!F:F, "*"&amp;B42&amp;"*")</f>
        <v>2</v>
      </c>
      <c r="B42" s="22" t="s">
        <v>32063</v>
      </c>
      <c r="C42" s="22" t="s">
        <v>13028</v>
      </c>
    </row>
    <row r="43">
      <c r="A43" s="22">
        <f>countif(Dictionary!F:F, "*"&amp;B43&amp;"*")</f>
        <v>15</v>
      </c>
      <c r="B43" s="22" t="s">
        <v>4560</v>
      </c>
      <c r="C43" s="22" t="s">
        <v>21886</v>
      </c>
    </row>
    <row r="44">
      <c r="A44" s="22">
        <f>countif(Dictionary!F:F, "*"&amp;B44&amp;"*")</f>
        <v>1</v>
      </c>
      <c r="B44" s="22" t="s">
        <v>32064</v>
      </c>
      <c r="C44" s="22" t="s">
        <v>32065</v>
      </c>
    </row>
    <row r="46">
      <c r="A46" s="30" t="s">
        <v>32066</v>
      </c>
      <c r="B46" s="30" t="s">
        <v>32067</v>
      </c>
      <c r="C46" s="30" t="s">
        <v>32068</v>
      </c>
      <c r="D46" s="30" t="s">
        <v>32069</v>
      </c>
      <c r="E46" s="30" t="s">
        <v>32070</v>
      </c>
    </row>
    <row r="47">
      <c r="A47" s="21">
        <f>COUNTA(Dictionary!A:A)-COUNTA(Dictionary!B:B)</f>
        <v>0</v>
      </c>
      <c r="B47" s="31" t="str">
        <f>Dictionary!B1</f>
        <v>Category</v>
      </c>
      <c r="C47" s="29">
        <f>1-A47/A2</f>
        <v>1</v>
      </c>
      <c r="D47" s="32">
        <f t="array" ref="D47">row(index(Dictionary!B:B,match(false,index((Dictionary!B:B&gt;0),0),0)))</f>
        <v>6463</v>
      </c>
      <c r="E47" s="33" t="str">
        <f t="shared" ref="E47:E61" si="1">indirect("Dictionary!A"&amp;D47)</f>
        <v/>
      </c>
    </row>
    <row r="48">
      <c r="A48" s="21">
        <f>COUNTA(Dictionary!A:A)-COUNTA(Dictionary!C:C)</f>
        <v>21</v>
      </c>
      <c r="B48" s="31" t="str">
        <f>Dictionary!C1</f>
        <v>WordClass</v>
      </c>
      <c r="C48" s="29">
        <f>1-A48/A2</f>
        <v>0.9967497291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0.9998452252</v>
      </c>
      <c r="D49" s="32">
        <f t="array" ref="D49">row(index(Dictionary!F:F,match(false,index((Dictionary!F:F&gt;0),0),0)))</f>
        <v>2276</v>
      </c>
      <c r="E49" s="33" t="str">
        <f t="shared" si="1"/>
        <v>hataya</v>
      </c>
    </row>
    <row r="50">
      <c r="A50" s="21">
        <f>COUNTA(Dictionary!A:A)-COUNTA(Dictionary!G:G)</f>
        <v>6371</v>
      </c>
      <c r="B50" s="31" t="str">
        <f>Dictionary!G1</f>
        <v>SearchTermsEng</v>
      </c>
      <c r="C50" s="29">
        <f>1-A50/A2</f>
        <v>0.01392973224</v>
      </c>
      <c r="D50" s="32">
        <f t="array" ref="D50">row(index(Dictionary!G:G,match(false,index((Dictionary!G:G&gt;0),0),0)))</f>
        <v>2</v>
      </c>
      <c r="E50" s="33" t="str">
        <f t="shared" si="1"/>
        <v>-abil</v>
      </c>
    </row>
    <row r="51">
      <c r="A51" s="21">
        <f>COUNTA(Dictionary!A:A)-COUNTA(#REF!)</f>
        <v>6461</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0.9990713512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0.9995356756</v>
      </c>
      <c r="D53" s="34">
        <f t="array" ref="D53">row(index(Dictionary!I:I,match(false,index((Dictionary!I:I&gt;0),0),0)))</f>
        <v>2276</v>
      </c>
      <c r="E53" s="35" t="str">
        <f t="shared" si="1"/>
        <v>hataya</v>
      </c>
    </row>
    <row r="54">
      <c r="A54" s="36">
        <f>COUNTA(Dictionary!A:A)-COUNTA(Dictionary!K:K)</f>
        <v>6310</v>
      </c>
      <c r="B54" s="35" t="str">
        <f>Dictionary!K1</f>
        <v>TranslationDeu</v>
      </c>
      <c r="C54" s="37">
        <f>1-A54/A2</f>
        <v>0.0233709952</v>
      </c>
      <c r="D54" s="34">
        <f t="array" ref="D54">row(index(Dictionary!K:K,match(false,index((Dictionary!K:K&gt;0),0),0)))</f>
        <v>3</v>
      </c>
      <c r="E54" s="35" t="str">
        <f t="shared" si="1"/>
        <v>-bimar</v>
      </c>
    </row>
    <row r="55">
      <c r="A55" s="36">
        <f>COUNTA(Dictionary!A:A)-COUNTA(Dictionary!N:N)</f>
        <v>6454</v>
      </c>
      <c r="B55" s="35" t="str">
        <f>Dictionary!N1</f>
        <v>Example</v>
      </c>
      <c r="C55" s="37">
        <f>1-A55/A2</f>
        <v>0.001083423619</v>
      </c>
      <c r="D55" s="34">
        <f t="array" ref="D55">row(index(Dictionary!N:N,match(false,index((Dictionary!N:N&gt;0),0),0)))</f>
        <v>2</v>
      </c>
      <c r="E55" s="35" t="str">
        <f t="shared" si="1"/>
        <v>-abil</v>
      </c>
    </row>
    <row r="56">
      <c r="A56" s="36">
        <f>COUNTA(Dictionary!A:A)-COUNTA(Dictionary!O:O)</f>
        <v>4579</v>
      </c>
      <c r="B56" s="35" t="str">
        <f>Dictionary!O1</f>
        <v>Tags</v>
      </c>
      <c r="C56" s="37">
        <f>1-A56/A2</f>
        <v>0.2912861786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6463</v>
      </c>
      <c r="E57" s="35" t="str">
        <f t="shared" si="1"/>
        <v/>
      </c>
    </row>
    <row r="58">
      <c r="A58" s="36">
        <f>COUNTA(Dictionary!A:A)-COUNTA(#REF!)</f>
        <v>6461</v>
      </c>
      <c r="B58" s="34" t="str">
        <f>#REF!</f>
        <v>#REF!</v>
      </c>
      <c r="C58" s="37">
        <f>1-A58/A2</f>
        <v>0</v>
      </c>
      <c r="D58" s="34" t="str">
        <f t="array" ref="D58">row(index(#REF!,match(false,index((#REF!&gt;0),0),0)))</f>
        <v>#REF!</v>
      </c>
      <c r="E58" s="34" t="str">
        <f t="shared" si="1"/>
        <v>#REF!</v>
      </c>
    </row>
    <row r="59">
      <c r="A59" s="36">
        <f>COUNTA(Dictionary!A:A)-COUNTA(Dictionary!R:R)</f>
        <v>6396</v>
      </c>
      <c r="B59" s="35" t="str">
        <f>Dictionary!R1</f>
        <v>TranslationFra</v>
      </c>
      <c r="C59" s="37">
        <f>1-A59/A2</f>
        <v>0.01006036217</v>
      </c>
      <c r="D59" s="34">
        <f t="array" ref="D59">row(index(Dictionary!R:R,match(false,index((Dictionary!R:R&gt;0),0),0)))</f>
        <v>2</v>
      </c>
      <c r="E59" s="35" t="str">
        <f t="shared" si="1"/>
        <v>-abil</v>
      </c>
    </row>
    <row r="60">
      <c r="A60" s="36">
        <f>COUNTA(Dictionary!A:A)-COUNTA(Dictionary!S:S)</f>
        <v>6410</v>
      </c>
      <c r="B60" s="35" t="str">
        <f>Dictionary!S1</f>
        <v>TranslationRus</v>
      </c>
      <c r="C60" s="37">
        <f>1-A60/A2</f>
        <v>0.007893514936</v>
      </c>
      <c r="D60" s="34">
        <f t="array" ref="D60">row(index(Dictionary!S:S,match(false,index((Dictionary!S:S&gt;0),0),0)))</f>
        <v>2</v>
      </c>
      <c r="E60" s="35" t="str">
        <f t="shared" si="1"/>
        <v>-abil</v>
      </c>
    </row>
    <row r="61">
      <c r="A61" s="36">
        <f>COUNTA(Dictionary!A:A)-COUNTA(Dictionary!T:T)</f>
        <v>6416</v>
      </c>
      <c r="B61" s="35" t="str">
        <f>Dictionary!T1</f>
        <v>TranslationZho</v>
      </c>
      <c r="C61" s="37">
        <f>1-A61/A2</f>
        <v>0.00696486612</v>
      </c>
      <c r="D61" s="34">
        <f t="array" ref="D61">row(index(Dictionary!T:T,match(false,index((Dictionary!T:T&gt;0),0),0)))</f>
        <v>2</v>
      </c>
      <c r="E61" s="35" t="str">
        <f t="shared" si="1"/>
        <v>-abil</v>
      </c>
    </row>
    <row r="63">
      <c r="A63" s="22" t="s">
        <v>32071</v>
      </c>
      <c r="B63" s="22" t="s">
        <v>32072</v>
      </c>
      <c r="C63" s="22" t="s">
        <v>32045</v>
      </c>
      <c r="D63" s="22" t="s">
        <v>32073</v>
      </c>
      <c r="E63" s="22" t="s">
        <v>32045</v>
      </c>
      <c r="F63" s="22" t="s">
        <v>32074</v>
      </c>
      <c r="G63" s="22" t="s">
        <v>32045</v>
      </c>
      <c r="H63" s="22" t="s">
        <v>32075</v>
      </c>
      <c r="I63" s="22" t="s">
        <v>32045</v>
      </c>
      <c r="J63" s="22" t="s">
        <v>32076</v>
      </c>
      <c r="K63" s="22" t="s">
        <v>32045</v>
      </c>
    </row>
    <row r="64">
      <c r="A64" s="22" t="s">
        <v>414</v>
      </c>
      <c r="B64" s="38">
        <f>IFERROR(__xludf.DUMMYFUNCTION("sumproduct(len(filter(Dictionary!A:A,Dictionary!B:B=""root""))-len(substitute(lower(filter(Dictionary!A:A,Dictionary!B:B=""root"")),A64,"""")))"),2148.0)</f>
        <v>2148</v>
      </c>
      <c r="C64" s="29">
        <f>IFERROR(__xludf.DUMMYFUNCTION("B64/sumproduct(len(filter(Dictionary!A:A,Dictionary!B:B=""root"")))"),0.1397164043189801)</f>
        <v>0.1397164043</v>
      </c>
      <c r="D64" s="21">
        <f>countifs(Dictionary!A:A,"*"&amp;A64,Dictionary!B:B,"root")</f>
        <v>533</v>
      </c>
      <c r="E64" s="29">
        <f>D64/(countif(Dictionary!B:B,"root")-1)</f>
        <v>0.190765927</v>
      </c>
      <c r="F64" s="21">
        <f>countifs(Dictionary!A:A,"*"&amp;A64&amp;"*",Dictionary!B:B,"root")</f>
        <v>1647</v>
      </c>
      <c r="G64" s="29">
        <f>F64/(countif(Dictionary!B:B,"root")-1)</f>
        <v>0.5894774517</v>
      </c>
      <c r="H64" s="21">
        <f>countifs(Dictionary!A:A,"*"&amp;A64&amp;"*"&amp;A64&amp;"*",Dictionary!B:B,"root")</f>
        <v>466</v>
      </c>
      <c r="I64" s="29">
        <f>H64/(countif(Dictionary!B:B,"root")-1)</f>
        <v>0.1667859699</v>
      </c>
      <c r="J64" s="22">
        <f>countifs(Dictionary!A:A,A64&amp;"*",Dictionary!B:B,"root")</f>
        <v>163</v>
      </c>
      <c r="K64" s="29">
        <f>J64/(countif(Dictionary!B:B,"root")-1)</f>
        <v>0.0583392985</v>
      </c>
    </row>
    <row r="65">
      <c r="A65" s="22" t="s">
        <v>101</v>
      </c>
      <c r="B65" s="38">
        <f>IFERROR(__xludf.DUMMYFUNCTION("sumproduct(len(filter(Dictionary!A:A,Dictionary!B:B=""root""))-len(substitute(lower(filter(Dictionary!A:A,Dictionary!B:B=""root"")),A65,"""")))"),382.0)</f>
        <v>382</v>
      </c>
      <c r="C65" s="29">
        <f>IFERROR(__xludf.DUMMYFUNCTION("B65/sumproduct(len(filter(Dictionary!A:A,Dictionary!B:B=""root"")))"),0.02484714452972551)</f>
        <v>0.02484714453</v>
      </c>
      <c r="D65" s="21">
        <f>countifs(Dictionary!A:A,"*"&amp;A65,Dictionary!B:B,"root")</f>
        <v>0</v>
      </c>
      <c r="E65" s="29">
        <f>D65/(countif(Dictionary!B:B,"root")-1)</f>
        <v>0</v>
      </c>
      <c r="F65" s="21">
        <f>countifs(Dictionary!A:A,"*"&amp;A65&amp;"*",Dictionary!B:B,"root")</f>
        <v>363</v>
      </c>
      <c r="G65" s="29">
        <f>F65/(countif(Dictionary!B:B,"root")-1)</f>
        <v>0.1299212598</v>
      </c>
      <c r="H65" s="21">
        <f>countifs(Dictionary!A:A,"*"&amp;A65&amp;"*"&amp;A65&amp;"*",Dictionary!B:B,"root")</f>
        <v>19</v>
      </c>
      <c r="I65" s="29">
        <f>H65/(countif(Dictionary!B:B,"root")-1)</f>
        <v>0.006800286328</v>
      </c>
      <c r="J65" s="22">
        <f>countifs(Dictionary!A:A,A65&amp;"*",Dictionary!B:B,"root")</f>
        <v>167</v>
      </c>
      <c r="K65" s="29">
        <f>J65/(countif(Dictionary!B:B,"root")-1)</f>
        <v>0.05977093772</v>
      </c>
    </row>
    <row r="66">
      <c r="A66" s="22" t="s">
        <v>32077</v>
      </c>
      <c r="B66" s="38">
        <f>IFERROR(__xludf.DUMMYFUNCTION("sumproduct(len(filter(Dictionary!A:A,Dictionary!B:B=""root""))-len(substitute(lower(filter(Dictionary!A:A,Dictionary!B:B=""root"")),A66,"""")))"),154.0)</f>
        <v>154</v>
      </c>
      <c r="C66" s="29">
        <f>IFERROR(__xludf.DUMMYFUNCTION("B66/sumproduct(len(filter(Dictionary!A:A,Dictionary!B:B=""root"")))"),0.010016911669051646)</f>
        <v>0.01001691167</v>
      </c>
      <c r="D66" s="21">
        <f>countifs(Dictionary!A:A,"*"&amp;A66,Dictionary!B:B,"root")</f>
        <v>0</v>
      </c>
      <c r="E66" s="29">
        <f>D66/(countif(Dictionary!B:B,"root")-1)</f>
        <v>0</v>
      </c>
      <c r="F66" s="21">
        <f>countifs(Dictionary!A:A,"*"&amp;A66&amp;"*",Dictionary!B:B,"root")</f>
        <v>150</v>
      </c>
      <c r="G66" s="29">
        <f>F66/(countif(Dictionary!B:B,"root")-1)</f>
        <v>0.05368647101</v>
      </c>
      <c r="H66" s="21">
        <f>countifs(Dictionary!A:A,"*"&amp;A66&amp;"*"&amp;A66&amp;"*",Dictionary!B:B,"root")</f>
        <v>4</v>
      </c>
      <c r="I66" s="29">
        <f>H66/(countif(Dictionary!B:B,"root")-1)</f>
        <v>0.001431639227</v>
      </c>
      <c r="J66" s="22">
        <f>countifs(Dictionary!A:A,A66&amp;"*",Dictionary!B:B,"root")</f>
        <v>72</v>
      </c>
      <c r="K66" s="29">
        <f>J66/(countif(Dictionary!B:B,"root")-1)</f>
        <v>0.02576950608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IFERROR(__xludf.DUMMYFUNCTION("B67/sumproduct(len(filter(Dictionary!A:A,Dictionary!B:B=""root"")))"),0.02575777286327566)</f>
        <v>0.02575777286</v>
      </c>
      <c r="D67" s="21">
        <f>countifs(Dictionary!A:A,"*"&amp;A67,Dictionary!B:B,"root")</f>
        <v>0</v>
      </c>
      <c r="E67" s="29">
        <f>D67/(countif(Dictionary!B:B,"root")-1)</f>
        <v>0</v>
      </c>
      <c r="F67" s="21">
        <f>countifs(Dictionary!A:A,"*"&amp;A67&amp;"*",Dictionary!B:B,"root")</f>
        <v>383</v>
      </c>
      <c r="G67" s="29">
        <f>F67/(countif(Dictionary!B:B,"root")-1)</f>
        <v>0.137079456</v>
      </c>
      <c r="H67" s="21">
        <f>countifs(Dictionary!A:A,"*"&amp;A67&amp;"*"&amp;A67&amp;"*",Dictionary!B:B,"root")</f>
        <v>13</v>
      </c>
      <c r="I67" s="29">
        <f>H67/(countif(Dictionary!B:B,"root")-1)</f>
        <v>0.004652827487</v>
      </c>
      <c r="J67" s="22">
        <f>countifs(Dictionary!A:A,A67&amp;"*",Dictionary!B:B,"root")</f>
        <v>124</v>
      </c>
      <c r="K67" s="29">
        <f>J67/(countif(Dictionary!B:B,"root")-1)</f>
        <v>0.04438081603</v>
      </c>
    </row>
    <row r="68">
      <c r="A68" s="22" t="s">
        <v>7389</v>
      </c>
      <c r="B68" s="38">
        <f>IFERROR(__xludf.DUMMYFUNCTION("sumproduct(len(filter(Dictionary!A:A,Dictionary!B:B=""root""))-len(substitute(lower(filter(Dictionary!A:A,Dictionary!B:B=""root"")),A68,"""")))"),1191.0)</f>
        <v>1191</v>
      </c>
      <c r="C68" s="29">
        <f>IFERROR(__xludf.DUMMYFUNCTION("B68/sumproduct(len(filter(Dictionary!A:A,Dictionary!B:B=""root"")))"),0.07746845323273058)</f>
        <v>0.07746845323</v>
      </c>
      <c r="D68" s="21">
        <f>countifs(Dictionary!A:A,"*"&amp;A68,Dictionary!B:B,"root")</f>
        <v>265</v>
      </c>
      <c r="E68" s="29">
        <f>D68/(countif(Dictionary!B:B,"root")-1)</f>
        <v>0.09484609878</v>
      </c>
      <c r="F68" s="21">
        <f>countifs(Dictionary!A:A,"*"&amp;A68&amp;"*",Dictionary!B:B,"root")</f>
        <v>1031</v>
      </c>
      <c r="G68" s="29">
        <f>F68/(countif(Dictionary!B:B,"root")-1)</f>
        <v>0.3690050107</v>
      </c>
      <c r="H68" s="21">
        <f>countifs(Dictionary!A:A,"*"&amp;A68&amp;"*"&amp;A68&amp;"*",Dictionary!B:B,"root")</f>
        <v>154</v>
      </c>
      <c r="I68" s="29">
        <f>H68/(countif(Dictionary!B:B,"root")-1)</f>
        <v>0.05511811024</v>
      </c>
      <c r="J68" s="22">
        <f>countifs(Dictionary!A:A,A68&amp;"*",Dictionary!B:B,"root")</f>
        <v>116</v>
      </c>
      <c r="K68" s="29">
        <f>J68/(countif(Dictionary!B:B,"root")-1)</f>
        <v>0.04151753758</v>
      </c>
    </row>
    <row r="69">
      <c r="A69" s="22" t="s">
        <v>32078</v>
      </c>
      <c r="B69" s="38">
        <f>IFERROR(__xludf.DUMMYFUNCTION("sumproduct(len(filter(Dictionary!A:A,Dictionary!B:B=""root""))-len(substitute(lower(filter(Dictionary!A:A,Dictionary!B:B=""root"")),A69,"""")))"),242.0)</f>
        <v>242</v>
      </c>
      <c r="C69" s="29">
        <f>IFERROR(__xludf.DUMMYFUNCTION("B69/sumproduct(len(filter(Dictionary!A:A,Dictionary!B:B=""root"")))"),0.015740861194224014)</f>
        <v>0.01574086119</v>
      </c>
      <c r="D69" s="21">
        <f>countifs(Dictionary!A:A,"*"&amp;A69,Dictionary!B:B,"root")</f>
        <v>18</v>
      </c>
      <c r="E69" s="29">
        <f>D69/(countif(Dictionary!B:B,"root")-1)</f>
        <v>0.006442376521</v>
      </c>
      <c r="F69" s="21">
        <f>countifs(Dictionary!A:A,"*"&amp;A69&amp;"*",Dictionary!B:B,"root")</f>
        <v>237</v>
      </c>
      <c r="G69" s="29">
        <f>F69/(countif(Dictionary!B:B,"root")-1)</f>
        <v>0.08482462419</v>
      </c>
      <c r="H69" s="21">
        <f>countifs(Dictionary!A:A,"*"&amp;A69&amp;"*"&amp;A69&amp;"*",Dictionary!B:B,"root")</f>
        <v>5</v>
      </c>
      <c r="I69" s="29">
        <f>H69/(countif(Dictionary!B:B,"root")-1)</f>
        <v>0.001789549034</v>
      </c>
      <c r="J69" s="22">
        <f>countifs(Dictionary!A:A,A69&amp;"*",Dictionary!B:B,"root")</f>
        <v>113</v>
      </c>
      <c r="K69" s="29">
        <f>J69/(countif(Dictionary!B:B,"root")-1)</f>
        <v>0.04044380816</v>
      </c>
    </row>
    <row r="70">
      <c r="A70" s="22" t="s">
        <v>32079</v>
      </c>
      <c r="B70" s="38">
        <f>IFERROR(__xludf.DUMMYFUNCTION("sumproduct(len(filter(Dictionary!A:A,Dictionary!B:B=""root""))-len(substitute(lower(filter(Dictionary!A:A,Dictionary!B:B=""root"")),A70,"""")))"),279.0)</f>
        <v>279</v>
      </c>
      <c r="C70" s="29">
        <f>IFERROR(__xludf.DUMMYFUNCTION("B70/sumproduct(len(filter(Dictionary!A:A,Dictionary!B:B=""root"")))"),0.018147521790035124)</f>
        <v>0.01814752179</v>
      </c>
      <c r="D70" s="21">
        <f>countifs(Dictionary!A:A,"*"&amp;A70,Dictionary!B:B,"root")</f>
        <v>0</v>
      </c>
      <c r="E70" s="29">
        <f>D70/(countif(Dictionary!B:B,"root")-1)</f>
        <v>0</v>
      </c>
      <c r="F70" s="21">
        <f>countifs(Dictionary!A:A,"*"&amp;A70&amp;"*",Dictionary!B:B,"root")</f>
        <v>271</v>
      </c>
      <c r="G70" s="29">
        <f>F70/(countif(Dictionary!B:B,"root")-1)</f>
        <v>0.09699355762</v>
      </c>
      <c r="H70" s="21">
        <f>countifs(Dictionary!A:A,"*"&amp;A70&amp;"*"&amp;A70&amp;"*",Dictionary!B:B,"root")</f>
        <v>8</v>
      </c>
      <c r="I70" s="29">
        <f>H70/(countif(Dictionary!B:B,"root")-1)</f>
        <v>0.002863278454</v>
      </c>
      <c r="J70" s="22">
        <f>countifs(Dictionary!A:A,A70&amp;"*",Dictionary!B:B,"root")</f>
        <v>114</v>
      </c>
      <c r="K70" s="29">
        <f>J70/(countif(Dictionary!B:B,"root")-1)</f>
        <v>0.04080171797</v>
      </c>
    </row>
    <row r="71">
      <c r="A71" s="22" t="s">
        <v>32080</v>
      </c>
      <c r="B71" s="38">
        <f>IFERROR(__xludf.DUMMYFUNCTION("sumproduct(len(filter(Dictionary!A:A,Dictionary!B:B=""root""))-len(substitute(lower(filter(Dictionary!A:A,Dictionary!B:B=""root"")),A71,"""")))"),213.0)</f>
        <v>213</v>
      </c>
      <c r="C71" s="29">
        <f>IFERROR(__xludf.DUMMYFUNCTION("B71/sumproduct(len(filter(Dictionary!A:A,Dictionary!B:B=""root"")))"),0.013854559646155848)</f>
        <v>0.01385455965</v>
      </c>
      <c r="D71" s="21">
        <f>countifs(Dictionary!A:A,"*"&amp;A71,Dictionary!B:B,"root")</f>
        <v>0</v>
      </c>
      <c r="E71" s="29">
        <f>D71/(countif(Dictionary!B:B,"root")-1)</f>
        <v>0</v>
      </c>
      <c r="F71" s="21">
        <f>countifs(Dictionary!A:A,"*"&amp;A71&amp;"*",Dictionary!B:B,"root")</f>
        <v>211</v>
      </c>
      <c r="G71" s="29">
        <f>F71/(countif(Dictionary!B:B,"root")-1)</f>
        <v>0.07551896922</v>
      </c>
      <c r="H71" s="21">
        <f>countifs(Dictionary!A:A,"*"&amp;A71&amp;"*"&amp;A71&amp;"*",Dictionary!B:B,"root")</f>
        <v>2</v>
      </c>
      <c r="I71" s="29">
        <f>H71/(countif(Dictionary!B:B,"root")-1)</f>
        <v>0.0007158196135</v>
      </c>
      <c r="J71" s="22">
        <f>countifs(Dictionary!A:A,A71&amp;"*",Dictionary!B:B,"root")</f>
        <v>121</v>
      </c>
      <c r="K71" s="29">
        <f>J71/(countif(Dictionary!B:B,"root")-1)</f>
        <v>0.04330708661</v>
      </c>
    </row>
    <row r="72">
      <c r="A72" s="22" t="s">
        <v>32081</v>
      </c>
      <c r="B72" s="38">
        <f>IFERROR(__xludf.DUMMYFUNCTION("sumproduct(len(filter(Dictionary!A:A,Dictionary!B:B=""root""))-len(substitute(lower(filter(Dictionary!A:A,Dictionary!B:B=""root"")),A72,"""")))"),1296.0)</f>
        <v>1296</v>
      </c>
      <c r="C72" s="29">
        <f>IFERROR(__xludf.DUMMYFUNCTION("B72/sumproduct(len(filter(Dictionary!A:A,Dictionary!B:B=""root"")))"),0.08429816573435671)</f>
        <v>0.08429816573</v>
      </c>
      <c r="D72" s="21">
        <f>countifs(Dictionary!A:A,"*"&amp;A72,Dictionary!B:B,"root")</f>
        <v>454</v>
      </c>
      <c r="E72" s="29">
        <f>D72/(countif(Dictionary!B:B,"root")-1)</f>
        <v>0.1624910523</v>
      </c>
      <c r="F72" s="21">
        <f>countifs(Dictionary!A:A,"*"&amp;A72&amp;"*",Dictionary!B:B,"root")</f>
        <v>1122</v>
      </c>
      <c r="G72" s="29">
        <f>F72/(countif(Dictionary!B:B,"root")-1)</f>
        <v>0.4015748031</v>
      </c>
      <c r="H72" s="21">
        <f>countifs(Dictionary!A:A,"*"&amp;A72&amp;"*"&amp;A72&amp;"*",Dictionary!B:B,"root")</f>
        <v>163</v>
      </c>
      <c r="I72" s="29">
        <f>H72/(countif(Dictionary!B:B,"root")-1)</f>
        <v>0.0583392985</v>
      </c>
      <c r="J72" s="22">
        <f>countifs(Dictionary!A:A,A72&amp;"*",Dictionary!B:B,"root")</f>
        <v>91</v>
      </c>
      <c r="K72" s="29">
        <f>J72/(countif(Dictionary!B:B,"root")-1)</f>
        <v>0.03256979241</v>
      </c>
    </row>
    <row r="73">
      <c r="A73" s="22" t="s">
        <v>32082</v>
      </c>
      <c r="B73" s="38">
        <f>IFERROR(__xludf.DUMMYFUNCTION("sumproduct(len(filter(Dictionary!A:A,Dictionary!B:B=""root""))-len(substitute(lower(filter(Dictionary!A:A,Dictionary!B:B=""root"")),A73,"""")))"),187.0)</f>
        <v>187</v>
      </c>
      <c r="C73" s="29">
        <f>IFERROR(__xludf.DUMMYFUNCTION("B73/sumproduct(len(filter(Dictionary!A:A,Dictionary!B:B=""root"")))"),0.012163392740991284)</f>
        <v>0.01216339274</v>
      </c>
      <c r="D73" s="21">
        <f>countifs(Dictionary!A:A,"*"&amp;A73,Dictionary!B:B,"root")</f>
        <v>0</v>
      </c>
      <c r="E73" s="29">
        <f>D73/(countif(Dictionary!B:B,"root")-1)</f>
        <v>0</v>
      </c>
      <c r="F73" s="21">
        <f>countifs(Dictionary!A:A,"*"&amp;A73&amp;"*",Dictionary!B:B,"root")</f>
        <v>182</v>
      </c>
      <c r="G73" s="29">
        <f>F73/(countif(Dictionary!B:B,"root")-1)</f>
        <v>0.06513958482</v>
      </c>
      <c r="H73" s="21">
        <f>countifs(Dictionary!A:A,"*"&amp;A73&amp;"*"&amp;A73&amp;"*",Dictionary!B:B,"root")</f>
        <v>5</v>
      </c>
      <c r="I73" s="29">
        <f>H73/(countif(Dictionary!B:B,"root")-1)</f>
        <v>0.001789549034</v>
      </c>
      <c r="J73" s="22">
        <f>countifs(Dictionary!A:A,A73&amp;"*",Dictionary!B:B,"root")</f>
        <v>99</v>
      </c>
      <c r="K73" s="29">
        <f>J73/(countif(Dictionary!B:B,"root")-1)</f>
        <v>0.03543307087</v>
      </c>
    </row>
    <row r="74">
      <c r="A74" s="22" t="s">
        <v>32083</v>
      </c>
      <c r="B74" s="38">
        <f>IFERROR(__xludf.DUMMYFUNCTION("sumproduct(len(filter(Dictionary!A:A,Dictionary!B:B=""root""))-len(substitute(lower(filter(Dictionary!A:A,Dictionary!B:B=""root"")),A74,"""")))"),713.0)</f>
        <v>713</v>
      </c>
      <c r="C74" s="29">
        <f>IFERROR(__xludf.DUMMYFUNCTION("B74/sumproduct(len(filter(Dictionary!A:A,Dictionary!B:B=""root"")))"),0.04637700013008976)</f>
        <v>0.04637700013</v>
      </c>
      <c r="D74" s="21">
        <f>countifs(Dictionary!A:A,"*"&amp;A74,Dictionary!B:B,"root")</f>
        <v>0</v>
      </c>
      <c r="E74" s="29">
        <f>D74/(countif(Dictionary!B:B,"root")-1)</f>
        <v>0</v>
      </c>
      <c r="F74" s="21">
        <f>countifs(Dictionary!A:A,"*"&amp;A74&amp;"*",Dictionary!B:B,"root")</f>
        <v>668</v>
      </c>
      <c r="G74" s="29">
        <f>F74/(countif(Dictionary!B:B,"root")-1)</f>
        <v>0.2390837509</v>
      </c>
      <c r="H74" s="21">
        <f>countifs(Dictionary!A:A,"*"&amp;A74&amp;"*"&amp;A74&amp;"*",Dictionary!B:B,"root")</f>
        <v>45</v>
      </c>
      <c r="I74" s="29">
        <f>H74/(countif(Dictionary!B:B,"root")-1)</f>
        <v>0.0161059413</v>
      </c>
      <c r="J74" s="22">
        <f>countifs(Dictionary!A:A,A74&amp;"*",Dictionary!B:B,"root")</f>
        <v>316</v>
      </c>
      <c r="K74" s="29">
        <f>J74/(countif(Dictionary!B:B,"root")-1)</f>
        <v>0.1130994989</v>
      </c>
    </row>
    <row r="75">
      <c r="A75" s="22" t="s">
        <v>1030</v>
      </c>
      <c r="B75" s="38">
        <f>IFERROR(__xludf.DUMMYFUNCTION("sumproduct(len(filter(Dictionary!A:A,Dictionary!B:B=""root""))-len(substitute(lower(filter(Dictionary!A:A,Dictionary!B:B=""root"")),A75,"""")))"),668.0)</f>
        <v>668</v>
      </c>
      <c r="C75" s="29">
        <f>IFERROR(__xludf.DUMMYFUNCTION("B75/sumproduct(len(filter(Dictionary!A:A,Dictionary!B:B=""root"")))"),0.04344998048653571)</f>
        <v>0.04344998049</v>
      </c>
      <c r="D75" s="21">
        <f>countifs(Dictionary!A:A,"*"&amp;A75,Dictionary!B:B,"root")</f>
        <v>133</v>
      </c>
      <c r="E75" s="29">
        <f>D75/(countif(Dictionary!B:B,"root")-1)</f>
        <v>0.04760200429</v>
      </c>
      <c r="F75" s="21">
        <f>countifs(Dictionary!A:A,"*"&amp;A75&amp;"*",Dictionary!B:B,"root")</f>
        <v>644</v>
      </c>
      <c r="G75" s="29">
        <f>F75/(countif(Dictionary!B:B,"root")-1)</f>
        <v>0.2304939155</v>
      </c>
      <c r="H75" s="21">
        <f>countifs(Dictionary!A:A,"*"&amp;A75&amp;"*"&amp;A75&amp;"*",Dictionary!B:B,"root")</f>
        <v>24</v>
      </c>
      <c r="I75" s="29">
        <f>H75/(countif(Dictionary!B:B,"root")-1)</f>
        <v>0.008589835361</v>
      </c>
      <c r="J75" s="22">
        <f>countifs(Dictionary!A:A,A75&amp;"*",Dictionary!B:B,"root")</f>
        <v>95</v>
      </c>
      <c r="K75" s="29">
        <f>J75/(countif(Dictionary!B:B,"root")-1)</f>
        <v>0.03400143164</v>
      </c>
    </row>
    <row r="76">
      <c r="A76" s="22" t="s">
        <v>988</v>
      </c>
      <c r="B76" s="38">
        <f>IFERROR(__xludf.DUMMYFUNCTION("sumproduct(len(filter(Dictionary!A:A,Dictionary!B:B=""root""))-len(substitute(lower(filter(Dictionary!A:A,Dictionary!B:B=""root"")),A76,"""")))"),706.0)</f>
        <v>706</v>
      </c>
      <c r="C76" s="29">
        <f>IFERROR(__xludf.DUMMYFUNCTION("B76/sumproduct(len(filter(Dictionary!A:A,Dictionary!B:B=""root"")))"),0.04592168596331469)</f>
        <v>0.04592168596</v>
      </c>
      <c r="D76" s="21">
        <f>countifs(Dictionary!A:A,"*"&amp;A76,Dictionary!B:B,"root")</f>
        <v>165</v>
      </c>
      <c r="E76" s="29">
        <f>D76/(countif(Dictionary!B:B,"root")-1)</f>
        <v>0.05905511811</v>
      </c>
      <c r="F76" s="21">
        <f>countifs(Dictionary!A:A,"*"&amp;A76&amp;"*",Dictionary!B:B,"root")</f>
        <v>649</v>
      </c>
      <c r="G76" s="29">
        <f>F76/(countif(Dictionary!B:B,"root")-1)</f>
        <v>0.2322834646</v>
      </c>
      <c r="H76" s="21">
        <f>countifs(Dictionary!A:A,"*"&amp;A76&amp;"*"&amp;A76&amp;"*",Dictionary!B:B,"root")</f>
        <v>55</v>
      </c>
      <c r="I76" s="29">
        <f>H76/(countif(Dictionary!B:B,"root")-1)</f>
        <v>0.01968503937</v>
      </c>
      <c r="J76" s="22">
        <f>countifs(Dictionary!A:A,A76&amp;"*",Dictionary!B:B,"root")</f>
        <v>204</v>
      </c>
      <c r="K76" s="29">
        <f>J76/(countif(Dictionary!B:B,"root")-1)</f>
        <v>0.07301360057</v>
      </c>
    </row>
    <row r="77">
      <c r="A77" s="22" t="s">
        <v>32084</v>
      </c>
      <c r="B77" s="38">
        <f>IFERROR(__xludf.DUMMYFUNCTION("sumproduct(len(filter(Dictionary!A:A,Dictionary!B:B=""root""))-len(substitute(lower(filter(Dictionary!A:A,Dictionary!B:B=""root"")),A77,"""")))"),1015.0)</f>
        <v>1015</v>
      </c>
      <c r="C77" s="29">
        <f>IFERROR(__xludf.DUMMYFUNCTION("B77/sumproduct(len(filter(Dictionary!A:A,Dictionary!B:B=""root"")))"),0.06602055418238585)</f>
        <v>0.06602055418</v>
      </c>
      <c r="D77" s="21">
        <f>countifs(Dictionary!A:A,"*"&amp;A77,Dictionary!B:B,"root")</f>
        <v>304</v>
      </c>
      <c r="E77" s="29">
        <f>D77/(countif(Dictionary!B:B,"root")-1)</f>
        <v>0.1088045812</v>
      </c>
      <c r="F77" s="21">
        <f>countifs(Dictionary!A:A,"*"&amp;A77&amp;"*",Dictionary!B:B,"root")</f>
        <v>912</v>
      </c>
      <c r="G77" s="29">
        <f>F77/(countif(Dictionary!B:B,"root")-1)</f>
        <v>0.3264137437</v>
      </c>
      <c r="H77" s="21">
        <f>countifs(Dictionary!A:A,"*"&amp;A77&amp;"*"&amp;A77&amp;"*",Dictionary!B:B,"root")</f>
        <v>102</v>
      </c>
      <c r="I77" s="29">
        <f>H77/(countif(Dictionary!B:B,"root")-1)</f>
        <v>0.03650680029</v>
      </c>
      <c r="J77" s="22">
        <f>countifs(Dictionary!A:A,A77&amp;"*",Dictionary!B:B,"root")</f>
        <v>76</v>
      </c>
      <c r="K77" s="29">
        <f>J77/(countif(Dictionary!B:B,"root")-1)</f>
        <v>0.02720114531</v>
      </c>
    </row>
    <row r="78">
      <c r="A78" s="22" t="s">
        <v>21976</v>
      </c>
      <c r="B78" s="38">
        <f>IFERROR(__xludf.DUMMYFUNCTION("sumproduct(len(filter(Dictionary!A:A,Dictionary!B:B=""root""))-len(substitute(lower(filter(Dictionary!A:A,Dictionary!B:B=""root"")),A78,"""")))"),1038.0)</f>
        <v>1038</v>
      </c>
      <c r="C78" s="29">
        <f>IFERROR(__xludf.DUMMYFUNCTION("B78/sumproduct(len(filter(Dictionary!A:A,Dictionary!B:B=""root"")))"),0.06751658644464681)</f>
        <v>0.06751658644</v>
      </c>
      <c r="D78" s="21">
        <f>countifs(Dictionary!A:A,"*"&amp;A78,Dictionary!B:B,"root")</f>
        <v>303</v>
      </c>
      <c r="E78" s="29">
        <f>D78/(countif(Dictionary!B:B,"root")-1)</f>
        <v>0.1084466714</v>
      </c>
      <c r="F78" s="21">
        <f>countifs(Dictionary!A:A,"*"&amp;A78&amp;"*",Dictionary!B:B,"root")</f>
        <v>905</v>
      </c>
      <c r="G78" s="29">
        <f>F78/(countif(Dictionary!B:B,"root")-1)</f>
        <v>0.3239083751</v>
      </c>
      <c r="H78" s="21">
        <f>countifs(Dictionary!A:A,"*"&amp;A78&amp;"*"&amp;A78&amp;"*",Dictionary!B:B,"root")</f>
        <v>128</v>
      </c>
      <c r="I78" s="29">
        <f>H78/(countif(Dictionary!B:B,"root")-1)</f>
        <v>0.04581245526</v>
      </c>
      <c r="J78" s="22">
        <f>countifs(Dictionary!A:A,A78&amp;"*",Dictionary!B:B,"root")</f>
        <v>51</v>
      </c>
      <c r="K78" s="29">
        <f>J78/(countif(Dictionary!B:B,"root")-1)</f>
        <v>0.01825340014</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IFERROR(__xludf.DUMMYFUNCTION("B79/sumproduct(len(filter(Dictionary!A:A,Dictionary!B:B=""root"")))"),0.02367633667230389)</f>
        <v>0.02367633667</v>
      </c>
      <c r="D79" s="21">
        <f>countifs(Dictionary!A:A,"*"&amp;A79,Dictionary!B:B,"root")</f>
        <v>0</v>
      </c>
      <c r="E79" s="29">
        <f>D79/(countif(Dictionary!B:B,"root")-1)</f>
        <v>0</v>
      </c>
      <c r="F79" s="21">
        <f>countifs(Dictionary!A:A,"*"&amp;A79&amp;"*",Dictionary!B:B,"root")</f>
        <v>338</v>
      </c>
      <c r="G79" s="29">
        <f>F79/(countif(Dictionary!B:B,"root")-1)</f>
        <v>0.1209735147</v>
      </c>
      <c r="H79" s="21">
        <f>countifs(Dictionary!A:A,"*"&amp;A79&amp;"*"&amp;A79&amp;"*",Dictionary!B:B,"root")</f>
        <v>26</v>
      </c>
      <c r="I79" s="29">
        <f>H79/(countif(Dictionary!B:B,"root")-1)</f>
        <v>0.009305654975</v>
      </c>
      <c r="J79" s="22">
        <f>countifs(Dictionary!A:A,A79&amp;"*",Dictionary!B:B,"root")</f>
        <v>199</v>
      </c>
      <c r="K79" s="29">
        <f>J79/(countif(Dictionary!B:B,"root")-1)</f>
        <v>0.07122405154</v>
      </c>
    </row>
    <row r="80">
      <c r="A80" s="22" t="s">
        <v>32085</v>
      </c>
      <c r="B80" s="38">
        <f>IFERROR(__xludf.DUMMYFUNCTION("sumproduct(len(filter(Dictionary!A:A,Dictionary!B:B=""root""))-len(substitute(lower(filter(Dictionary!A:A,Dictionary!B:B=""root"")),A80,"""")))"),943.0)</f>
        <v>943</v>
      </c>
      <c r="C80" s="29">
        <f>IFERROR(__xludf.DUMMYFUNCTION("B80/sumproduct(len(filter(Dictionary!A:A,Dictionary!B:B=""root"")))"),0.06133732275269936)</f>
        <v>0.06133732275</v>
      </c>
      <c r="D80" s="21">
        <f>countifs(Dictionary!A:A,"*"&amp;A80,Dictionary!B:B,"root")</f>
        <v>128</v>
      </c>
      <c r="E80" s="29">
        <f>D80/(countif(Dictionary!B:B,"root")-1)</f>
        <v>0.04581245526</v>
      </c>
      <c r="F80" s="21">
        <f>countifs(Dictionary!A:A,"*"&amp;A80&amp;"*",Dictionary!B:B,"root")</f>
        <v>893</v>
      </c>
      <c r="G80" s="29">
        <f>F80/(countif(Dictionary!B:B,"root")-1)</f>
        <v>0.3196134574</v>
      </c>
      <c r="H80" s="21">
        <f>countifs(Dictionary!A:A,"*"&amp;A80&amp;"*"&amp;A80&amp;"*",Dictionary!B:B,"root")</f>
        <v>49</v>
      </c>
      <c r="I80" s="29">
        <f>H80/(countif(Dictionary!B:B,"root")-1)</f>
        <v>0.01753758053</v>
      </c>
      <c r="J80" s="22">
        <f>countifs(Dictionary!A:A,A80&amp;"*",Dictionary!B:B,"root")</f>
        <v>83</v>
      </c>
      <c r="K80" s="29">
        <f>J80/(countif(Dictionary!B:B,"root")-1)</f>
        <v>0.02970651396</v>
      </c>
    </row>
    <row r="81">
      <c r="A81" s="22" t="s">
        <v>32086</v>
      </c>
      <c r="B81" s="38">
        <f>IFERROR(__xludf.DUMMYFUNCTION("sumproduct(len(filter(Dictionary!A:A,Dictionary!B:B=""root""))-len(substitute(lower(filter(Dictionary!A:A,Dictionary!B:B=""root"")),A81,"""")))"),713.0)</f>
        <v>713</v>
      </c>
      <c r="C81" s="29">
        <f>IFERROR(__xludf.DUMMYFUNCTION("B81/sumproduct(len(filter(Dictionary!A:A,Dictionary!B:B=""root"")))"),0.04637700013008976)</f>
        <v>0.04637700013</v>
      </c>
      <c r="D81" s="21">
        <f>countifs(Dictionary!A:A,"*"&amp;A81,Dictionary!B:B,"root")</f>
        <v>68</v>
      </c>
      <c r="E81" s="29">
        <f>D81/(countif(Dictionary!B:B,"root")-1)</f>
        <v>0.02433786686</v>
      </c>
      <c r="F81" s="21">
        <f>countifs(Dictionary!A:A,"*"&amp;A81&amp;"*",Dictionary!B:B,"root")</f>
        <v>660</v>
      </c>
      <c r="G81" s="29">
        <f>F81/(countif(Dictionary!B:B,"root")-1)</f>
        <v>0.2362204724</v>
      </c>
      <c r="H81" s="21">
        <f>countifs(Dictionary!A:A,"*"&amp;A81&amp;"*"&amp;A81&amp;"*",Dictionary!B:B,"root")</f>
        <v>50</v>
      </c>
      <c r="I81" s="29">
        <f>H81/(countif(Dictionary!B:B,"root")-1)</f>
        <v>0.01789549034</v>
      </c>
      <c r="J81" s="22">
        <f>countifs(Dictionary!A:A,A81&amp;"*",Dictionary!B:B,"root")</f>
        <v>181</v>
      </c>
      <c r="K81" s="29">
        <f>J81/(countif(Dictionary!B:B,"root")-1)</f>
        <v>0.06478167502</v>
      </c>
    </row>
    <row r="82">
      <c r="A82" s="22" t="s">
        <v>475</v>
      </c>
      <c r="B82" s="38">
        <f>IFERROR(__xludf.DUMMYFUNCTION("sumproduct(len(filter(Dictionary!A:A,Dictionary!B:B=""root""))-len(substitute(lower(filter(Dictionary!A:A,Dictionary!B:B=""root"")),A82,"""")))"),788.0)</f>
        <v>788</v>
      </c>
      <c r="C82" s="29">
        <f>IFERROR(__xludf.DUMMYFUNCTION("B82/sumproduct(len(filter(Dictionary!A:A,Dictionary!B:B=""root"")))"),0.05125536620267985)</f>
        <v>0.0512553662</v>
      </c>
      <c r="D82" s="21">
        <f>countifs(Dictionary!A:A,"*"&amp;A82,Dictionary!B:B,"root")</f>
        <v>0</v>
      </c>
      <c r="E82" s="29">
        <f>D82/(countif(Dictionary!B:B,"root")-1)</f>
        <v>0</v>
      </c>
      <c r="F82" s="21">
        <f>countifs(Dictionary!A:A,"*"&amp;A82&amp;"*",Dictionary!B:B,"root")</f>
        <v>728</v>
      </c>
      <c r="G82" s="29">
        <f>F82/(countif(Dictionary!B:B,"root")-1)</f>
        <v>0.2605583393</v>
      </c>
      <c r="H82" s="21">
        <f>countifs(Dictionary!A:A,"*"&amp;A82&amp;"*"&amp;A82&amp;"*",Dictionary!B:B,"root")</f>
        <v>59</v>
      </c>
      <c r="I82" s="29">
        <f>H82/(countif(Dictionary!B:B,"root")-1)</f>
        <v>0.0211166786</v>
      </c>
      <c r="J82" s="22">
        <f>countifs(Dictionary!A:A,A82&amp;"*",Dictionary!B:B,"root")</f>
        <v>178</v>
      </c>
      <c r="K82" s="29">
        <f>J82/(countif(Dictionary!B:B,"root")-1)</f>
        <v>0.0637079456</v>
      </c>
    </row>
    <row r="83">
      <c r="A83" s="22" t="s">
        <v>29368</v>
      </c>
      <c r="B83" s="38">
        <f>IFERROR(__xludf.DUMMYFUNCTION("sumproduct(len(filter(Dictionary!A:A,Dictionary!B:B=""root""))-len(substitute(lower(filter(Dictionary!A:A,Dictionary!B:B=""root"")),A83,"""")))"),1019.0)</f>
        <v>1019</v>
      </c>
      <c r="C83" s="29">
        <f>IFERROR(__xludf.DUMMYFUNCTION("B83/sumproduct(len(filter(Dictionary!A:A,Dictionary!B:B=""root"")))"),0.06628073370625731)</f>
        <v>0.06628073371</v>
      </c>
      <c r="D83" s="21">
        <f>countifs(Dictionary!A:A,"*"&amp;A83,Dictionary!B:B,"root")</f>
        <v>339</v>
      </c>
      <c r="E83" s="29">
        <f>D83/(countif(Dictionary!B:B,"root")-1)</f>
        <v>0.1213314245</v>
      </c>
      <c r="F83" s="21">
        <f>countifs(Dictionary!A:A,"*"&amp;A83&amp;"*",Dictionary!B:B,"root")</f>
        <v>896</v>
      </c>
      <c r="G83" s="29">
        <f>F83/(countif(Dictionary!B:B,"root")-1)</f>
        <v>0.3206871868</v>
      </c>
      <c r="H83" s="21">
        <f>countifs(Dictionary!A:A,"*"&amp;A83&amp;"*"&amp;A83&amp;"*",Dictionary!B:B,"root")</f>
        <v>116</v>
      </c>
      <c r="I83" s="29">
        <f>H83/(countif(Dictionary!B:B,"root")-1)</f>
        <v>0.04151753758</v>
      </c>
      <c r="J83" s="22">
        <f>countifs(Dictionary!A:A,A83&amp;"*",Dictionary!B:B,"root")</f>
        <v>22</v>
      </c>
      <c r="K83" s="29">
        <f>J83/(countif(Dictionary!B:B,"root")-1)</f>
        <v>0.007874015748</v>
      </c>
    </row>
    <row r="84">
      <c r="A84" s="22" t="s">
        <v>32087</v>
      </c>
      <c r="B84" s="38">
        <f>IFERROR(__xludf.DUMMYFUNCTION("sumproduct(len(filter(Dictionary!A:A,Dictionary!B:B=""root""))-len(substitute(lower(filter(Dictionary!A:A,Dictionary!B:B=""root"")),A84,"""")))"),111.0)</f>
        <v>111</v>
      </c>
      <c r="C84" s="29">
        <f>IFERROR(__xludf.DUMMYFUNCTION("B84/sumproduct(len(filter(Dictionary!A:A,Dictionary!B:B=""root"")))"),0.007219981787433329)</f>
        <v>0.007219981787</v>
      </c>
      <c r="D84" s="21">
        <f>countifs(Dictionary!A:A,"*"&amp;A84,Dictionary!B:B,"root")</f>
        <v>0</v>
      </c>
      <c r="E84" s="29">
        <f>D84/(countif(Dictionary!B:B,"root")-1)</f>
        <v>0</v>
      </c>
      <c r="F84" s="21">
        <f>countifs(Dictionary!A:A,"*"&amp;A84&amp;"*",Dictionary!B:B,"root")</f>
        <v>109</v>
      </c>
      <c r="G84" s="29">
        <f>F84/(countif(Dictionary!B:B,"root")-1)</f>
        <v>0.03901216893</v>
      </c>
      <c r="H84" s="21">
        <f>countifs(Dictionary!A:A,"*"&amp;A84&amp;"*"&amp;A84&amp;"*",Dictionary!B:B,"root")</f>
        <v>2</v>
      </c>
      <c r="I84" s="29">
        <f>H84/(countif(Dictionary!B:B,"root")-1)</f>
        <v>0.0007158196135</v>
      </c>
      <c r="J84" s="22">
        <f>countifs(Dictionary!A:A,A84&amp;"*",Dictionary!B:B,"root")</f>
        <v>45</v>
      </c>
      <c r="K84" s="29">
        <f>J84/(countif(Dictionary!B:B,"root")-1)</f>
        <v>0.0161059413</v>
      </c>
    </row>
    <row r="85">
      <c r="A85" s="22" t="s">
        <v>32088</v>
      </c>
      <c r="B85" s="38">
        <f>IFERROR(__xludf.DUMMYFUNCTION("sumproduct(len(filter(Dictionary!A:A,Dictionary!B:B=""root""))-len(substitute(lower(filter(Dictionary!A:A,Dictionary!B:B=""root"")),A85,"""")))"),172.0)</f>
        <v>172</v>
      </c>
      <c r="C85" s="29">
        <f>IFERROR(__xludf.DUMMYFUNCTION("B85/sumproduct(len(filter(Dictionary!A:A,Dictionary!B:B=""root"")))"),0.011187719526473267)</f>
        <v>0.01118771953</v>
      </c>
      <c r="D85" s="21">
        <f>countifs(Dictionary!A:A,"*"&amp;A85,Dictionary!B:B,"root")</f>
        <v>10</v>
      </c>
      <c r="E85" s="29">
        <f>D85/(countif(Dictionary!B:B,"root")-1)</f>
        <v>0.003579098067</v>
      </c>
      <c r="F85" s="21">
        <f>countifs(Dictionary!A:A,"*"&amp;A85&amp;"*",Dictionary!B:B,"root")</f>
        <v>170</v>
      </c>
      <c r="G85" s="29">
        <f>F85/(countif(Dictionary!B:B,"root")-1)</f>
        <v>0.06084466714</v>
      </c>
      <c r="H85" s="21">
        <f>countifs(Dictionary!A:A,"*"&amp;A85&amp;"*"&amp;A85&amp;"*",Dictionary!B:B,"root")</f>
        <v>2</v>
      </c>
      <c r="I85" s="29">
        <f>H85/(countif(Dictionary!B:B,"root")-1)</f>
        <v>0.0007158196135</v>
      </c>
      <c r="J85" s="22">
        <f>countifs(Dictionary!A:A,A85&amp;"*",Dictionary!B:B,"root")</f>
        <v>34</v>
      </c>
      <c r="K85" s="29">
        <f>J85/(countif(Dictionary!B:B,"root")-1)</f>
        <v>0.01216893343</v>
      </c>
    </row>
    <row r="86">
      <c r="A86" s="22" t="s">
        <v>32089</v>
      </c>
      <c r="B86" s="38">
        <f>IFERROR(__xludf.DUMMYFUNCTION("sumproduct(len(filter(Dictionary!A:A,Dictionary!B:B=""root""))-len(substitute(lower(filter(Dictionary!A:A,Dictionary!B:B=""root"")),A86,"""")))"),178.0)</f>
        <v>178</v>
      </c>
      <c r="C86" s="29">
        <f>IFERROR(__xludf.DUMMYFUNCTION("B86/sumproduct(len(filter(Dictionary!A:A,Dictionary!B:B=""root"")))"),0.011577988812280473)</f>
        <v>0.01157798881</v>
      </c>
      <c r="D86" s="21">
        <f>countifs(Dictionary!A:A,"*"&amp;A86,Dictionary!B:B,"root")</f>
        <v>22</v>
      </c>
      <c r="E86" s="29">
        <f>D86/(countif(Dictionary!B:B,"root")-1)</f>
        <v>0.007874015748</v>
      </c>
      <c r="F86" s="21">
        <f>countifs(Dictionary!A:A,"*"&amp;A86&amp;"*",Dictionary!B:B,"root")</f>
        <v>173</v>
      </c>
      <c r="G86" s="29">
        <f>F86/(countif(Dictionary!B:B,"root")-1)</f>
        <v>0.06191839656</v>
      </c>
      <c r="H86" s="21">
        <f>countifs(Dictionary!A:A,"*"&amp;A86&amp;"*"&amp;A86&amp;"*",Dictionary!B:B,"root")</f>
        <v>5</v>
      </c>
      <c r="I86" s="29">
        <f>H86/(countif(Dictionary!B:B,"root")-1)</f>
        <v>0.001789549034</v>
      </c>
      <c r="J86" s="22">
        <f>countifs(Dictionary!A:A,A86&amp;"*",Dictionary!B:B,"root")</f>
        <v>69</v>
      </c>
      <c r="K86" s="29">
        <f>J86/(countif(Dictionary!B:B,"root")-1)</f>
        <v>0.02469577666</v>
      </c>
    </row>
    <row r="87">
      <c r="A87" s="22" t="s">
        <v>32090</v>
      </c>
      <c r="B87" s="38">
        <f>IFERROR(__xludf.DUMMYFUNCTION("sumproduct(len(filter(Dictionary!A:A,Dictionary!B:B=""root""))-len(substitute(lower(filter(Dictionary!A:A,Dictionary!B:B=""root"")),A87,"""")))"),369.0)</f>
        <v>369</v>
      </c>
      <c r="C87" s="29">
        <f>IFERROR(__xludf.DUMMYFUNCTION("B87/sumproduct(len(filter(Dictionary!A:A,Dictionary!B:B=""root"")))"),0.02400156107714323)</f>
        <v>0.02400156108</v>
      </c>
      <c r="D87" s="21">
        <f>countifs(Dictionary!A:A,"*"&amp;A87,Dictionary!B:B,"root")</f>
        <v>49</v>
      </c>
      <c r="E87" s="29">
        <f>D87/(countif(Dictionary!B:B,"root")-1)</f>
        <v>0.01753758053</v>
      </c>
      <c r="F87" s="21">
        <f>countifs(Dictionary!A:A,"*"&amp;A87&amp;"*",Dictionary!B:B,"root")</f>
        <v>358</v>
      </c>
      <c r="G87" s="29">
        <f>F87/(countif(Dictionary!B:B,"root")-1)</f>
        <v>0.1281317108</v>
      </c>
      <c r="H87" s="21">
        <f>countifs(Dictionary!A:A,"*"&amp;A87&amp;"*"&amp;A87&amp;"*",Dictionary!B:B,"root")</f>
        <v>10</v>
      </c>
      <c r="I87" s="29">
        <f>H87/(countif(Dictionary!B:B,"root")-1)</f>
        <v>0.003579098067</v>
      </c>
      <c r="J87" s="22">
        <f>countifs(Dictionary!A:A,A87&amp;"*",Dictionary!B:B,"root")</f>
        <v>38</v>
      </c>
      <c r="K87" s="29">
        <f>J87/(countif(Dictionary!B:B,"root")-1)</f>
        <v>0.01360057266</v>
      </c>
    </row>
    <row r="88">
      <c r="A88" s="22" t="s">
        <v>32091</v>
      </c>
      <c r="B88" s="38">
        <f>IFERROR(__xludf.DUMMYFUNCTION("sumproduct(len(filter(Dictionary!A:A,Dictionary!B:B=""root""))-len(substitute(lower(filter(Dictionary!A:A,Dictionary!B:B=""root"")),A88,"""")))"),85.0)</f>
        <v>85</v>
      </c>
      <c r="C88" s="29">
        <f>IFERROR(__xludf.DUMMYFUNCTION("B88/sumproduct(len(filter(Dictionary!A:A,Dictionary!B:B=""root"")))"),0.005528814882268766)</f>
        <v>0.005528814882</v>
      </c>
      <c r="D88" s="21">
        <f>countifs(Dictionary!A:A,"*"&amp;A88,Dictionary!B:B,"root")</f>
        <v>0</v>
      </c>
      <c r="E88" s="29">
        <f>D88/(countif(Dictionary!B:B,"root")-1)</f>
        <v>0</v>
      </c>
      <c r="F88" s="21">
        <f>countifs(Dictionary!A:A,"*"&amp;A88&amp;"*",Dictionary!B:B,"root")</f>
        <v>84</v>
      </c>
      <c r="G88" s="29">
        <f>F88/(countif(Dictionary!B:B,"root")-1)</f>
        <v>0.03006442377</v>
      </c>
      <c r="H88" s="21">
        <f>countifs(Dictionary!A:A,"*"&amp;A88&amp;"*"&amp;A88&amp;"*",Dictionary!B:B,"root")</f>
        <v>1</v>
      </c>
      <c r="I88" s="29">
        <f>H88/(countif(Dictionary!B:B,"root")-1)</f>
        <v>0.0003579098067</v>
      </c>
      <c r="J88" s="22">
        <f>countifs(Dictionary!A:A,A88&amp;"*",Dictionary!B:B,"root")</f>
        <v>24</v>
      </c>
      <c r="K88" s="29">
        <f>J88/(countif(Dictionary!B:B,"root")-1)</f>
        <v>0.008589835361</v>
      </c>
    </row>
    <row r="90">
      <c r="A90" s="32" t="s">
        <v>32071</v>
      </c>
      <c r="B90" s="32" t="s">
        <v>32072</v>
      </c>
      <c r="C90" s="32" t="s">
        <v>32045</v>
      </c>
    </row>
    <row r="91">
      <c r="A91" s="21" t="str">
        <f t="array" ref="A91:C115">sort(A64:C88,2,0)</f>
        <v>a</v>
      </c>
      <c r="B91" s="21">
        <v>2148.0</v>
      </c>
      <c r="C91" s="29">
        <v>0.1397164043189801</v>
      </c>
    </row>
    <row r="92">
      <c r="A92" s="21" t="s">
        <v>32081</v>
      </c>
      <c r="B92" s="21">
        <v>1296.0</v>
      </c>
      <c r="C92" s="29">
        <v>0.08429816573435671</v>
      </c>
    </row>
    <row r="93">
      <c r="A93" s="21" t="s">
        <v>7389</v>
      </c>
      <c r="B93" s="21">
        <v>1191.0</v>
      </c>
      <c r="C93" s="29">
        <v>0.07746845323273058</v>
      </c>
    </row>
    <row r="94">
      <c r="A94" s="21" t="s">
        <v>21976</v>
      </c>
      <c r="B94" s="21">
        <v>1038.0</v>
      </c>
      <c r="C94" s="29">
        <v>0.06751658644464681</v>
      </c>
    </row>
    <row r="95">
      <c r="A95" s="21" t="s">
        <v>29368</v>
      </c>
      <c r="B95" s="21">
        <v>1019.0</v>
      </c>
      <c r="C95" s="29">
        <v>0.06628073370625731</v>
      </c>
    </row>
    <row r="96">
      <c r="A96" s="21" t="s">
        <v>32084</v>
      </c>
      <c r="B96" s="21">
        <v>1015.0</v>
      </c>
      <c r="C96" s="29">
        <v>0.06602055418238585</v>
      </c>
    </row>
    <row r="97">
      <c r="A97" s="21" t="s">
        <v>32085</v>
      </c>
      <c r="B97" s="21">
        <v>943.0</v>
      </c>
      <c r="C97" s="29">
        <v>0.06133732275269936</v>
      </c>
    </row>
    <row r="98">
      <c r="A98" s="21" t="s">
        <v>475</v>
      </c>
      <c r="B98" s="21">
        <v>788.0</v>
      </c>
      <c r="C98" s="29">
        <v>0.05125536620267985</v>
      </c>
    </row>
    <row r="99">
      <c r="A99" s="21" t="s">
        <v>32083</v>
      </c>
      <c r="B99" s="21">
        <v>713.0</v>
      </c>
      <c r="C99" s="29">
        <v>0.04637700013008976</v>
      </c>
    </row>
    <row r="100">
      <c r="A100" s="21" t="s">
        <v>32086</v>
      </c>
      <c r="B100" s="21">
        <v>713.0</v>
      </c>
      <c r="C100" s="29">
        <v>0.04637700013008976</v>
      </c>
    </row>
    <row r="101">
      <c r="A101" s="21" t="s">
        <v>988</v>
      </c>
      <c r="B101" s="21">
        <v>706.0</v>
      </c>
      <c r="C101" s="29">
        <v>0.04592168596331469</v>
      </c>
    </row>
    <row r="102">
      <c r="A102" s="21" t="s">
        <v>1030</v>
      </c>
      <c r="B102" s="21">
        <v>668.0</v>
      </c>
      <c r="C102" s="29">
        <v>0.04344998048653571</v>
      </c>
    </row>
    <row r="103">
      <c r="A103" s="21" t="s">
        <v>1009</v>
      </c>
      <c r="B103" s="21">
        <v>396.0</v>
      </c>
      <c r="C103" s="29">
        <v>0.02575777286327566</v>
      </c>
    </row>
    <row r="104">
      <c r="A104" s="21" t="s">
        <v>101</v>
      </c>
      <c r="B104" s="21">
        <v>382.0</v>
      </c>
      <c r="C104" s="29">
        <v>0.02484714452972551</v>
      </c>
    </row>
    <row r="105">
      <c r="A105" s="21" t="s">
        <v>32090</v>
      </c>
      <c r="B105" s="21">
        <v>369.0</v>
      </c>
      <c r="C105" s="29">
        <v>0.02400156107714323</v>
      </c>
    </row>
    <row r="106">
      <c r="A106" s="21" t="s">
        <v>1461</v>
      </c>
      <c r="B106" s="21">
        <v>364.0</v>
      </c>
      <c r="C106" s="29">
        <v>0.02367633667230389</v>
      </c>
    </row>
    <row r="107">
      <c r="A107" s="21" t="s">
        <v>32079</v>
      </c>
      <c r="B107" s="21">
        <v>279.0</v>
      </c>
      <c r="C107" s="29">
        <v>0.018147521790035124</v>
      </c>
    </row>
    <row r="108">
      <c r="A108" s="21" t="s">
        <v>32078</v>
      </c>
      <c r="B108" s="21">
        <v>242.0</v>
      </c>
      <c r="C108" s="29">
        <v>0.015740861194224014</v>
      </c>
    </row>
    <row r="109">
      <c r="A109" s="21" t="s">
        <v>32080</v>
      </c>
      <c r="B109" s="21">
        <v>213.0</v>
      </c>
      <c r="C109" s="29">
        <v>0.013854559646155848</v>
      </c>
    </row>
    <row r="110">
      <c r="A110" s="21" t="s">
        <v>32082</v>
      </c>
      <c r="B110" s="21">
        <v>187.0</v>
      </c>
      <c r="C110" s="29">
        <v>0.012163392740991284</v>
      </c>
    </row>
    <row r="111">
      <c r="A111" s="21" t="s">
        <v>32089</v>
      </c>
      <c r="B111" s="21">
        <v>178.0</v>
      </c>
      <c r="C111" s="29">
        <v>0.011577988812280473</v>
      </c>
    </row>
    <row r="112">
      <c r="A112" s="21" t="s">
        <v>32088</v>
      </c>
      <c r="B112" s="21">
        <v>172.0</v>
      </c>
      <c r="C112" s="29">
        <v>0.011187719526473267</v>
      </c>
    </row>
    <row r="113">
      <c r="A113" s="21" t="s">
        <v>32077</v>
      </c>
      <c r="B113" s="21">
        <v>154.0</v>
      </c>
      <c r="C113" s="29">
        <v>0.010016911669051646</v>
      </c>
    </row>
    <row r="114">
      <c r="A114" s="21" t="s">
        <v>32087</v>
      </c>
      <c r="B114" s="21">
        <v>111.0</v>
      </c>
      <c r="C114" s="29">
        <v>0.007219981787433329</v>
      </c>
    </row>
    <row r="115">
      <c r="A115" s="21" t="s">
        <v>32091</v>
      </c>
      <c r="B115" s="21">
        <v>85.0</v>
      </c>
      <c r="C115" s="29">
        <v>0.005528814882268766</v>
      </c>
    </row>
    <row r="117">
      <c r="A117" s="22" t="s">
        <v>32092</v>
      </c>
      <c r="B117" s="22" t="s">
        <v>32040</v>
      </c>
      <c r="C117" s="22" t="s">
        <v>32045</v>
      </c>
    </row>
    <row r="118">
      <c r="A118" s="22">
        <v>1.0</v>
      </c>
      <c r="B118" s="32">
        <f>sumproduct(len(Dictionary!A:A)=A118,Dictionary!B:B="root")</f>
        <v>4</v>
      </c>
      <c r="C118" s="39">
        <f>B118/(countif(Dictionary!B:B,"root")-1)</f>
        <v>0.001431639227</v>
      </c>
    </row>
    <row r="119">
      <c r="A119" s="22">
        <v>2.0</v>
      </c>
      <c r="B119" s="32">
        <f>sumproduct(len(Dictionary!A:A)=A119,Dictionary!B:B="root")</f>
        <v>33</v>
      </c>
      <c r="C119" s="39">
        <f>B119/(countif(Dictionary!B:B,"root")-1)</f>
        <v>0.01181102362</v>
      </c>
    </row>
    <row r="120">
      <c r="A120" s="22">
        <v>3.0</v>
      </c>
      <c r="B120" s="32">
        <f>sumproduct(len(Dictionary!A:A)=A120,Dictionary!B:B="root")</f>
        <v>161</v>
      </c>
      <c r="C120" s="39">
        <f>B120/(countif(Dictionary!B:B,"root")-1)</f>
        <v>0.05762347888</v>
      </c>
    </row>
    <row r="121">
      <c r="A121" s="22">
        <v>4.0</v>
      </c>
      <c r="B121" s="32">
        <f>sumproduct(len(Dictionary!A:A)=A121,Dictionary!B:B="root")</f>
        <v>533</v>
      </c>
      <c r="C121" s="39">
        <f>B121/(countif(Dictionary!B:B,"root")-1)</f>
        <v>0.190765927</v>
      </c>
    </row>
    <row r="122">
      <c r="A122" s="22">
        <v>5.0</v>
      </c>
      <c r="B122" s="32">
        <f>sumproduct(len(Dictionary!A:A)=A122,Dictionary!B:B="root")</f>
        <v>750</v>
      </c>
      <c r="C122" s="39">
        <f>B122/(countif(Dictionary!B:B,"root")-1)</f>
        <v>0.268432355</v>
      </c>
    </row>
    <row r="123">
      <c r="A123" s="22">
        <v>6.0</v>
      </c>
      <c r="B123" s="32">
        <f>sumproduct(len(Dictionary!A:A)=A123,Dictionary!B:B="root")</f>
        <v>665</v>
      </c>
      <c r="C123" s="39">
        <f>B123/(countif(Dictionary!B:B,"root")-1)</f>
        <v>0.2380100215</v>
      </c>
    </row>
    <row r="124">
      <c r="A124" s="22">
        <v>7.0</v>
      </c>
      <c r="B124" s="32">
        <f>sumproduct(len(Dictionary!A:A)=A124,Dictionary!B:B="root")</f>
        <v>375</v>
      </c>
      <c r="C124" s="39">
        <f>B124/(countif(Dictionary!B:B,"root")-1)</f>
        <v>0.1342161775</v>
      </c>
    </row>
    <row r="125">
      <c r="A125" s="22">
        <v>8.0</v>
      </c>
      <c r="B125" s="32">
        <f>sumproduct(len(Dictionary!A:A)=A125,Dictionary!B:B="root")</f>
        <v>186</v>
      </c>
      <c r="C125" s="39">
        <f>B125/(countif(Dictionary!B:B,"root")-1)</f>
        <v>0.06657122405</v>
      </c>
    </row>
    <row r="126">
      <c r="A126" s="22">
        <v>9.0</v>
      </c>
      <c r="B126" s="32">
        <f>sumproduct(len(Dictionary!A:A)=A126,Dictionary!B:B="root")</f>
        <v>60</v>
      </c>
      <c r="C126" s="39">
        <f>B126/(countif(Dictionary!B:B,"root")-1)</f>
        <v>0.0214745884</v>
      </c>
    </row>
    <row r="127">
      <c r="A127" s="22">
        <v>10.0</v>
      </c>
      <c r="B127" s="32">
        <f>sumproduct(len(Dictionary!A:A)=A127,Dictionary!B:B="root")</f>
        <v>16</v>
      </c>
      <c r="C127" s="39">
        <f>B127/(countif(Dictionary!B:B,"root")-1)</f>
        <v>0.005726556908</v>
      </c>
    </row>
    <row r="128">
      <c r="A128" s="22">
        <v>11.0</v>
      </c>
      <c r="B128" s="32">
        <f>sumproduct(len(Dictionary!A:A)=A128,Dictionary!B:B="root")</f>
        <v>8</v>
      </c>
      <c r="C128" s="39">
        <f>B128/(countif(Dictionary!B:B,"root")-1)</f>
        <v>0.002863278454</v>
      </c>
    </row>
    <row r="129">
      <c r="A129" s="22">
        <v>12.0</v>
      </c>
      <c r="B129" s="32">
        <f>sumproduct(len(Dictionary!A:A)=A129,Dictionary!B:B="root")</f>
        <v>4</v>
      </c>
      <c r="C129" s="39">
        <f>B129/(countif(Dictionary!B:B,"root")-1)</f>
        <v>0.001431639227</v>
      </c>
    </row>
    <row r="131">
      <c r="A131" s="22" t="s">
        <v>32093</v>
      </c>
      <c r="B131" s="22" t="s">
        <v>32094</v>
      </c>
      <c r="C131" s="22" t="s">
        <v>32045</v>
      </c>
    </row>
    <row r="132">
      <c r="A132" s="22">
        <v>3500.0</v>
      </c>
      <c r="B132" s="21">
        <f>A132-COUNTA(Dictionary!A:A)-1</f>
        <v>-2963</v>
      </c>
      <c r="C132" s="24">
        <f>(COUNTA(Dictionary!A:A)-1)/A132</f>
        <v>1.846</v>
      </c>
    </row>
    <row r="133">
      <c r="A133" s="22">
        <v>4000.0</v>
      </c>
      <c r="B133" s="21">
        <f>A133-COUNTA(Dictionary!A:A)-1</f>
        <v>-2463</v>
      </c>
      <c r="C133" s="24">
        <f>(COUNTA(Dictionary!A:A)-1)/A133</f>
        <v>1.61525</v>
      </c>
    </row>
    <row r="134">
      <c r="A134" s="22">
        <v>5000.0</v>
      </c>
      <c r="B134" s="21">
        <f>A134-COUNTA(Dictionary!A:A)-1</f>
        <v>-1463</v>
      </c>
      <c r="C134" s="24">
        <f>(COUNTA(Dictionary!A:A)-1)/A134</f>
        <v>1.2922</v>
      </c>
    </row>
    <row r="135">
      <c r="A135" s="22">
        <v>10000.0</v>
      </c>
      <c r="B135" s="21">
        <f>A135-COUNTA(Dictionary!A:A)-1</f>
        <v>3537</v>
      </c>
      <c r="C135" s="24">
        <f>(COUNTA(Dictionary!A:A)-1)/A135</f>
        <v>0.6461</v>
      </c>
    </row>
    <row r="137">
      <c r="A137" s="40" t="s">
        <v>59</v>
      </c>
      <c r="B137" s="40" t="s">
        <v>32040</v>
      </c>
      <c r="C137" s="22" t="s">
        <v>32095</v>
      </c>
      <c r="D137" s="27" t="s">
        <v>32096</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45</v>
      </c>
      <c r="C144" s="41" t="str">
        <f>COUNTIFS(Dictionary!O:O, "*"&amp;A144&amp;"*", Dictionary!P:P, "")&amp;" ("&amp;ROUNDUP(COUNTIFS(Dictionary!O:O, "*"&amp;A144&amp;"*", Dictionary!P:P, "")/B144*100)&amp;"%)"</f>
        <v>0 (0%)</v>
      </c>
      <c r="D144" s="21"/>
    </row>
    <row r="145">
      <c r="A145" s="27" t="s">
        <v>1153</v>
      </c>
      <c r="B145" s="40">
        <f>countif(Dictionary!O:O, "*"&amp;A145&amp;"*")</f>
        <v>33</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89</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1678</v>
      </c>
      <c r="B171" s="22" t="s">
        <v>32097</v>
      </c>
    </row>
    <row r="173">
      <c r="A173" s="22" t="s">
        <v>32040</v>
      </c>
      <c r="B173" s="22" t="s">
        <v>32098</v>
      </c>
    </row>
    <row r="174">
      <c r="A174" s="22" t="s">
        <v>17283</v>
      </c>
      <c r="B174" s="22">
        <f t="shared" ref="B174:B176" si="2">COUNTIF(#REF!, A174)</f>
        <v>0</v>
      </c>
    </row>
    <row r="175">
      <c r="A175" s="22" t="s">
        <v>24993</v>
      </c>
      <c r="B175" s="22">
        <f t="shared" si="2"/>
        <v>0</v>
      </c>
    </row>
    <row r="176">
      <c r="A176" s="22" t="s">
        <v>11108</v>
      </c>
      <c r="B176" s="22">
        <f t="shared" si="2"/>
        <v>0</v>
      </c>
    </row>
    <row r="177">
      <c r="A177" s="22" t="s">
        <v>32099</v>
      </c>
      <c r="B177" s="22">
        <f>A2-B174-B175-B176</f>
        <v>6461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