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11E77BE_559E_4B9B_9F40_1F62F1EF4223_.wvu.FilterData">Dictionary!$A$1:$T$6400</definedName>
    <definedName hidden="1" localSheetId="0" name="Z_C1C5EAB3_E80A_4101_BFF8_1A3D7C78085D_.wvu.FilterData">Dictionary!$A$1:$T$5397</definedName>
    <definedName hidden="1" localSheetId="0" name="Z_CA73CC87_B447_4C67_8993_9F6F75466500_.wvu.FilterData">Dictionary!$A$1:$AE$6400</definedName>
    <definedName hidden="1" localSheetId="0" name="Z_8EF37F34_CF1E_45D7_B733_F38F5E13A1AF_.wvu.FilterData">Dictionary!$A$1:$AE$6450</definedName>
    <definedName hidden="1" localSheetId="0" name="Z_1CFC8F80_9A2B_4BBE_93F5_381F26EA5F29_.wvu.FilterData">Dictionary!$A$1:$T$6450</definedName>
    <definedName hidden="1" localSheetId="0" name="Z_403F2902_1DF3_49E0_803E_34E84923DFFF_.wvu.FilterData">Dictionary!$A$1:$T$5115</definedName>
  </definedNames>
  <calcPr/>
  <customWorkbookViews>
    <customWorkbookView activeSheetId="0" maximized="1" windowHeight="0" windowWidth="0" guid="{403F2902-1DF3-49E0-803E-34E84923DFFF}" name="Genolexi"/>
    <customWorkbookView activeSheetId="0" maximized="1" windowHeight="0" windowWidth="0" guid="{C11E77BE-559E-4B9B-9F40-1F62F1EF4223}" name="Entries with blank etymology"/>
    <customWorkbookView activeSheetId="0" maximized="1" windowHeight="0" windowWidth="0" guid="{8EF37F34-CF1E-45D7-B733-F38F5E13A1AF}" name="root verbs"/>
    <customWorkbookView activeSheetId="0" maximized="1" windowHeight="0" windowWidth="0" guid="{CA73CC87-B447-4C67-8993-9F6F75466500}" name="Entries with TransNote"/>
    <customWorkbookView activeSheetId="0" maximized="1" windowHeight="0" windowWidth="0" guid="{1CFC8F80-9A2B-4BBE-93F5-381F26EA5F29}" name="Entries with blank WordClass"/>
    <customWorkbookView activeSheetId="0" maximized="1" windowHeight="0" windowWidth="0" guid="{C1C5EAB3-E80A-4101-BFF8-1A3D7C78085D}" name="Fikso"/>
  </customWorkbookViews>
</workbook>
</file>

<file path=xl/sharedStrings.xml><?xml version="1.0" encoding="utf-8"?>
<sst xmlns="http://schemas.openxmlformats.org/spreadsheetml/2006/main" count="48683" uniqueCount="32279">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</sst>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68885358"/>
        <c:axId val="1751997686"/>
      </c:barChart>
      <c:catAx>
        <c:axId val="2688853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1997686"/>
      </c:catAx>
      <c:valAx>
        <c:axId val="17519976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888535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row r="6501">
      <c r="A6501" s="1"/>
      <c r="B6501" s="2"/>
      <c r="C6501" s="1"/>
      <c r="D6501" s="1"/>
      <c r="E6501" s="7" t="b">
        <v>0</v>
      </c>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row>
    <row r="6502">
      <c r="A6502" s="1"/>
      <c r="B6502" s="2"/>
      <c r="C6502" s="1"/>
      <c r="D6502" s="1"/>
      <c r="E6502" s="7" t="b">
        <v>0</v>
      </c>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row>
    <row r="6503">
      <c r="A6503" s="1"/>
      <c r="B6503" s="2"/>
      <c r="C6503" s="1"/>
      <c r="D6503" s="1"/>
      <c r="E6503" s="7" t="b">
        <v>0</v>
      </c>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row>
    <row r="6504">
      <c r="A6504" s="1"/>
      <c r="B6504" s="2"/>
      <c r="C6504" s="1"/>
      <c r="D6504" s="1"/>
      <c r="E6504" s="7" t="b">
        <v>0</v>
      </c>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row>
    <row r="6505">
      <c r="A6505" s="1"/>
      <c r="B6505" s="2"/>
      <c r="C6505" s="1"/>
      <c r="D6505" s="1"/>
      <c r="E6505" s="7" t="b">
        <v>0</v>
      </c>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row>
    <row r="6506">
      <c r="A6506" s="1"/>
      <c r="B6506" s="2"/>
      <c r="C6506" s="1"/>
      <c r="D6506" s="1"/>
      <c r="E6506" s="7" t="b">
        <v>0</v>
      </c>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row>
    <row r="6507">
      <c r="A6507" s="1"/>
      <c r="B6507" s="2"/>
      <c r="C6507" s="1"/>
      <c r="D6507" s="1"/>
      <c r="E6507" s="7" t="b">
        <v>0</v>
      </c>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row>
    <row r="6508">
      <c r="A6508" s="1"/>
      <c r="B6508" s="2"/>
      <c r="C6508" s="1"/>
      <c r="D6508" s="1"/>
      <c r="E6508" s="7" t="b">
        <v>0</v>
      </c>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row>
    <row r="6509">
      <c r="A6509" s="1"/>
      <c r="B6509" s="2"/>
      <c r="C6509" s="1"/>
      <c r="D6509" s="1"/>
      <c r="E6509" s="7" t="b">
        <v>0</v>
      </c>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row>
    <row r="6510">
      <c r="A6510" s="1"/>
      <c r="B6510" s="2"/>
      <c r="C6510" s="1"/>
      <c r="D6510" s="1"/>
      <c r="E6510" s="7" t="b">
        <v>0</v>
      </c>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C1C5EAB3-E80A-4101-BFF8-1A3D7C78085D}" filter="1" showAutoFilter="1">
      <autoFilter ref="$A$1:$T$5397">
        <filterColumn colId="1">
          <filters>
            <filter val="proper word"/>
            <filter val="phrase"/>
            <filter val="affix"/>
          </filters>
        </filterColumn>
      </autoFilter>
    </customSheetView>
    <customSheetView guid="{C11E77BE-559E-4B9B-9F40-1F62F1EF4223}"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8EF37F34-CF1E-45D7-B733-F38F5E13A1AF}"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403F2902-1DF3-49E0-803E-34E84923DFFF}" filter="1" showAutoFilter="1">
      <autoFilter ref="$A$1:$T$5115">
        <filterColumn colId="1">
          <filters>
            <filter val="proper word"/>
            <filter val="phrase"/>
            <filter val="root"/>
          </filters>
        </filterColumn>
      </autoFilter>
    </customSheetView>
    <customSheetView guid="{1CFC8F80-9A2B-4BBE-93F5-381F26EA5F29}" filter="1" showAutoFilter="1">
      <autoFilter ref="$A$1:$T$6450">
        <filterColumn colId="2">
          <filters blank="1"/>
        </filterColumn>
      </autoFilter>
    </customSheetView>
    <customSheetView guid="{CA73CC87-B447-4C67-8993-9F6F75466500}"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6496</v>
      </c>
      <c r="B2" s="22" t="s">
        <v>32218</v>
      </c>
    </row>
    <row r="4">
      <c r="A4" s="22" t="s">
        <v>32219</v>
      </c>
      <c r="B4" s="22" t="s">
        <v>32220</v>
      </c>
      <c r="C4" s="22" t="s">
        <v>32221</v>
      </c>
      <c r="D4" s="23" t="s">
        <v>32222</v>
      </c>
    </row>
    <row r="5">
      <c r="A5" s="22">
        <f>countif(Dictionary!P:P, "*"&amp;B5&amp;"*")</f>
        <v>1725</v>
      </c>
      <c r="B5" s="22" t="s">
        <v>7696</v>
      </c>
      <c r="C5" s="24">
        <f>countif(Dictionary!P:P, "*"&amp;B5&amp;"*")/(countif(Dictionary!B:B, B25)-1)</f>
        <v>0.610403397</v>
      </c>
      <c r="D5" s="25">
        <f t="array" ref="D5">row(index(Dictionary!P:P,match(true, isnumber(search("*"&amp;B5&amp;"*", Dictionary!P:P)),0)))</f>
        <v>8</v>
      </c>
    </row>
    <row r="6">
      <c r="A6" s="22">
        <f>countif(Dictionary!P:P, "*"&amp;B6&amp;"*")</f>
        <v>1573</v>
      </c>
      <c r="B6" s="22" t="s">
        <v>10056</v>
      </c>
      <c r="C6" s="24">
        <f>countif(Dictionary!P:P, "*"&amp;B6&amp;"*")/(countif(Dictionary!B:B, B25)-1)</f>
        <v>0.5566171267</v>
      </c>
      <c r="D6" s="25">
        <f t="array" ref="D6">row(index(Dictionary!P:P,match(true, isnumber(search("*"&amp;B6&amp;"*", Dictionary!P:P)),0)))</f>
        <v>22</v>
      </c>
    </row>
    <row r="7">
      <c r="A7" s="22">
        <f>countif(Dictionary!P:P, "*"&amp;B7&amp;"*")</f>
        <v>1466</v>
      </c>
      <c r="B7" s="22" t="s">
        <v>6959</v>
      </c>
      <c r="C7" s="24">
        <f>countif(Dictionary!P:P, "*"&amp;B7&amp;"*")/(countif(Dictionary!B:B, B25)-1)</f>
        <v>0.5187544232</v>
      </c>
      <c r="D7" s="25">
        <f t="array" ref="D7">row(index(Dictionary!P:P,match(true, isnumber(search("*"&amp;B7&amp;"*", Dictionary!P:P)),0)))</f>
        <v>22</v>
      </c>
    </row>
    <row r="8">
      <c r="A8" s="22">
        <f>countif(Dictionary!P:P, "*"&amp;B8&amp;"*")</f>
        <v>1346</v>
      </c>
      <c r="B8" s="22" t="s">
        <v>25354</v>
      </c>
      <c r="C8" s="24">
        <f>countif(Dictionary!P:P, "*"&amp;B8&amp;"*")/(countif(Dictionary!B:B, B25)-1)</f>
        <v>0.4762915782</v>
      </c>
      <c r="D8" s="25">
        <f t="array" ref="D8">row(index(Dictionary!P:P,match(true, isnumber(search("*"&amp;B8&amp;"*", Dictionary!P:P)),0)))</f>
        <v>22</v>
      </c>
    </row>
    <row r="9">
      <c r="A9" s="22">
        <f>countif(Dictionary!P:P, "*"&amp;B9&amp;"*")</f>
        <v>1613</v>
      </c>
      <c r="B9" s="22" t="s">
        <v>8044</v>
      </c>
      <c r="C9" s="24">
        <f>countif(Dictionary!P:P, "*"&amp;B9&amp;"*")/(countif(Dictionary!B:B, B25)-1)</f>
        <v>0.5707714084</v>
      </c>
      <c r="D9" s="25">
        <f t="array" ref="D9">row(index(Dictionary!P:P,match(true, isnumber(search("*"&amp;B9&amp;"*", Dictionary!P:P)),0)))</f>
        <v>8</v>
      </c>
    </row>
    <row r="10">
      <c r="A10" s="22">
        <f>countif(Dictionary!P:P, "*"&amp;B10&amp;"*")</f>
        <v>1397</v>
      </c>
      <c r="B10" s="22" t="s">
        <v>12656</v>
      </c>
      <c r="C10" s="24">
        <f>countif(Dictionary!P:P, "*"&amp;B10&amp;"*")/(countif(Dictionary!B:B, B25)-1)</f>
        <v>0.4943382873</v>
      </c>
      <c r="D10" s="25">
        <f t="array" ref="D10">row(index(Dictionary!P:P,match(true, isnumber(search("*"&amp;B10&amp;"*", Dictionary!P:P)),0)))</f>
        <v>22</v>
      </c>
    </row>
    <row r="11">
      <c r="A11" s="22">
        <f>countif(Dictionary!P:P, "*"&amp;B11&amp;"*")</f>
        <v>1171</v>
      </c>
      <c r="B11" s="22" t="s">
        <v>23549</v>
      </c>
      <c r="C11" s="24">
        <f>countif(Dictionary!P:P, "*"&amp;B11&amp;"*")/(countif(Dictionary!B:B, B25)-1)</f>
        <v>0.4143665959</v>
      </c>
      <c r="D11" s="25">
        <f t="array" ref="D11">row(index(Dictionary!P:P,match(true, isnumber(search("*"&amp;B11&amp;"*", Dictionary!P:P)),0)))</f>
        <v>22</v>
      </c>
    </row>
    <row r="12">
      <c r="A12" s="22">
        <f>countif(Dictionary!P:P, "*"&amp;B12&amp;"*")</f>
        <v>619</v>
      </c>
      <c r="B12" s="22" t="s">
        <v>24622</v>
      </c>
      <c r="C12" s="24">
        <f>countif(Dictionary!P:P, "*"&amp;B12&amp;"*")/(countif(Dictionary!B:B, B25)-1)</f>
        <v>0.2190375088</v>
      </c>
      <c r="D12" s="25">
        <f t="array" ref="D12">row(index(Dictionary!P:P,match(true, isnumber(search("*"&amp;B12&amp;"*", Dictionary!P:P)),0)))</f>
        <v>8</v>
      </c>
    </row>
    <row r="13">
      <c r="A13" s="22">
        <f>countif(Dictionary!P:P, "*"&amp;B13&amp;"*")</f>
        <v>1048</v>
      </c>
      <c r="B13" s="22" t="s">
        <v>11346</v>
      </c>
      <c r="C13" s="24">
        <f>countif(Dictionary!P:P, "*"&amp;B13&amp;"*")/(countif(Dictionary!B:B, B25)-1)</f>
        <v>0.3708421798</v>
      </c>
      <c r="D13" s="25">
        <f t="array" ref="D13">row(index(Dictionary!P:P,match(true, isnumber(search("*"&amp;B13&amp;"*", Dictionary!P:P)),0)))</f>
        <v>22</v>
      </c>
    </row>
    <row r="14">
      <c r="A14" s="22">
        <f>countif(Dictionary!P:P, "*"&amp;B14&amp;"*")</f>
        <v>1221</v>
      </c>
      <c r="B14" s="22" t="s">
        <v>21655</v>
      </c>
      <c r="C14" s="24">
        <f>countif(Dictionary!P:P, "*"&amp;B14&amp;"*")/(countif(Dictionary!B:B, B25)-1)</f>
        <v>0.432059448</v>
      </c>
      <c r="D14" s="25">
        <f t="array" ref="D14">row(index(Dictionary!P:P,match(true, isnumber(search("*"&amp;B14&amp;"*", Dictionary!P:P)),0)))</f>
        <v>22</v>
      </c>
    </row>
    <row r="15">
      <c r="A15" s="22">
        <f>countif(Dictionary!P:P, "*"&amp;B15&amp;"*")</f>
        <v>597</v>
      </c>
      <c r="B15" s="22" t="s">
        <v>30064</v>
      </c>
      <c r="C15" s="24">
        <f>countif(Dictionary!P:P, "*"&amp;B15&amp;"*")/(countif(Dictionary!B:B, B25)-1)</f>
        <v>0.2112526539</v>
      </c>
      <c r="D15" s="25">
        <f t="array" ref="D15">row(index(Dictionary!P:P,match(true, isnumber(search("*"&amp;B15&amp;"*", Dictionary!P:P)),0)))</f>
        <v>22</v>
      </c>
    </row>
    <row r="16">
      <c r="A16" s="22">
        <f>countif(Dictionary!P:P, "*"&amp;B16&amp;"*")</f>
        <v>1154</v>
      </c>
      <c r="B16" s="22" t="s">
        <v>11970</v>
      </c>
      <c r="C16" s="24">
        <f>countif(Dictionary!P:P, "*"&amp;B16&amp;"*")/(countif(Dictionary!B:B, B25)-1)</f>
        <v>0.4083510262</v>
      </c>
      <c r="D16" s="25">
        <f t="array" ref="D16">row(index(Dictionary!P:P,match(true, isnumber(search("*"&amp;B16&amp;"*", Dictionary!P:P)),0)))</f>
        <v>22</v>
      </c>
    </row>
    <row r="17">
      <c r="A17" s="22">
        <f>countif(Dictionary!P:P, "*"&amp;B17&amp;"*")</f>
        <v>633</v>
      </c>
      <c r="B17" s="22" t="s">
        <v>28201</v>
      </c>
      <c r="C17" s="24">
        <f>countif(Dictionary!P:P, "*"&amp;B17&amp;"*")/(countif(Dictionary!B:B, B25)-1)</f>
        <v>0.2239915074</v>
      </c>
      <c r="D17" s="25">
        <f t="array" ref="D17">row(index(Dictionary!P:P,match(true, isnumber(search("*"&amp;B17&amp;"*", Dictionary!P:P)),0)))</f>
        <v>22</v>
      </c>
    </row>
    <row r="18">
      <c r="A18" s="22">
        <f>countif(Dictionary!P:P, "*"&amp;B18&amp;"*")</f>
        <v>1134</v>
      </c>
      <c r="B18" s="22" t="s">
        <v>1606</v>
      </c>
      <c r="C18" s="24">
        <f>countif(Dictionary!P:P, "*"&amp;B18&amp;"*")/(countif(Dictionary!B:B, B25)-1)</f>
        <v>0.4012738854</v>
      </c>
      <c r="D18" s="25">
        <f t="array" ref="D18">row(index(Dictionary!P:P,match(true, isnumber(search("*"&amp;B18&amp;"*", Dictionary!P:P)),0)))</f>
        <v>22</v>
      </c>
    </row>
    <row r="19">
      <c r="A19" s="22">
        <f>countif(Dictionary!P:P, "*"&amp;B19&amp;"*")</f>
        <v>876</v>
      </c>
      <c r="B19" s="22" t="s">
        <v>27503</v>
      </c>
      <c r="C19" s="24">
        <f>countif(Dictionary!P:P, "*"&amp;B19&amp;"*")/(countif(Dictionary!B:B, B25)-1)</f>
        <v>0.3099787686</v>
      </c>
      <c r="D19" s="25">
        <f t="array" ref="D19">row(index(Dictionary!P:P,match(true, isnumber(search("*"&amp;B19&amp;"*", Dictionary!P:P)),0)))</f>
        <v>22</v>
      </c>
    </row>
    <row r="20">
      <c r="A20" s="22">
        <f>countif(Dictionary!P:P, "*"&amp;B20&amp;"*")</f>
        <v>1410</v>
      </c>
      <c r="B20" s="22" t="s">
        <v>22956</v>
      </c>
      <c r="C20" s="24">
        <f>countif(Dictionary!P:P, "*"&amp;B20&amp;"*")/(countif(Dictionary!B:B, B25)-1)</f>
        <v>0.4989384289</v>
      </c>
      <c r="D20" s="25">
        <f t="array" ref="D20">row(index(Dictionary!P:P,match(true, isnumber(search("*"&amp;B20&amp;"*", Dictionary!P:P)),0)))</f>
        <v>22</v>
      </c>
    </row>
    <row r="21">
      <c r="A21" s="22">
        <f>countif(Dictionary!P:P, "*"&amp;B21&amp;"*")</f>
        <v>1471</v>
      </c>
      <c r="B21" s="22" t="s">
        <v>29250</v>
      </c>
      <c r="C21" s="24">
        <f>countif(Dictionary!P:P, "*"&amp;B21&amp;"*")/(countif(Dictionary!B:B, B25)-1)</f>
        <v>0.5205237084</v>
      </c>
      <c r="D21" s="25">
        <f t="array" ref="D21">row(index(Dictionary!P:P,match(true, isnumber(search("*"&amp;B21&amp;"*", Dictionary!P:P)),0)))</f>
        <v>22</v>
      </c>
    </row>
    <row r="22">
      <c r="A22" s="25">
        <f>countif(Dictionary!P:P, "*"&amp;B22&amp;"*")</f>
        <v>34</v>
      </c>
      <c r="B22" s="22" t="s">
        <v>16878</v>
      </c>
      <c r="C22" s="24">
        <f>countif(Dictionary!P:P, "*"&amp;B22&amp;"*")/(countif(Dictionary!B:B, B25)-1)</f>
        <v>0.01203113942</v>
      </c>
      <c r="D22" s="25">
        <f t="array" ref="D22">row(index(Dictionary!P:P,match(true, isnumber(search("*"&amp;B22&amp;"*", Dictionary!P:P)),0)))</f>
        <v>88</v>
      </c>
    </row>
    <row r="23">
      <c r="A23" s="26"/>
      <c r="B23" s="27"/>
    </row>
    <row r="24">
      <c r="A24" s="28" t="s">
        <v>32219</v>
      </c>
      <c r="B24" s="28" t="s">
        <v>32223</v>
      </c>
      <c r="C24" s="28" t="s">
        <v>32224</v>
      </c>
    </row>
    <row r="25">
      <c r="A25" s="22">
        <f>countif(Dictionary!B:B, B25)</f>
        <v>2827</v>
      </c>
      <c r="B25" s="22" t="s">
        <v>415</v>
      </c>
      <c r="C25" s="29">
        <f>A25/(counta(Dictionary!A:A)-1)</f>
        <v>0.4351908867</v>
      </c>
    </row>
    <row r="26">
      <c r="A26" s="22">
        <f>countif(Dictionary!B:B, B26)</f>
        <v>262</v>
      </c>
      <c r="B26" s="22" t="s">
        <v>609</v>
      </c>
      <c r="C26" s="29">
        <f>A26/(counta(Dictionary!A:A)-1)</f>
        <v>0.04033251232</v>
      </c>
    </row>
    <row r="27">
      <c r="A27" s="22">
        <f>countif(Dictionary!B:B, B27)</f>
        <v>2997</v>
      </c>
      <c r="B27" s="22" t="s">
        <v>439</v>
      </c>
      <c r="C27" s="24">
        <f>A27/(counta(Dictionary!A:A)-1)</f>
        <v>0.4613608374</v>
      </c>
    </row>
    <row r="28">
      <c r="A28" s="22">
        <f>countif(Dictionary!B:B, B28)</f>
        <v>281</v>
      </c>
      <c r="B28" s="22" t="s">
        <v>348</v>
      </c>
      <c r="C28" s="24">
        <f>A28/(counta(Dictionary!A:A)-1)</f>
        <v>0.04325738916</v>
      </c>
    </row>
    <row r="29">
      <c r="A29" s="22">
        <f>countif(Dictionary!B:B, B29)</f>
        <v>129</v>
      </c>
      <c r="B29" s="22" t="s">
        <v>21</v>
      </c>
      <c r="C29" s="24">
        <f>A29/(counta(Dictionary!A:A)-1)</f>
        <v>0.01985837438</v>
      </c>
    </row>
    <row r="31">
      <c r="A31" s="22" t="s">
        <v>32219</v>
      </c>
      <c r="B31" s="22" t="s">
        <v>32225</v>
      </c>
      <c r="C31" s="21"/>
    </row>
    <row r="32">
      <c r="A32" s="22">
        <f>countif(Dictionary!F:F, "*"&amp;B32&amp;"*")</f>
        <v>0</v>
      </c>
      <c r="B32" s="22" t="s">
        <v>32226</v>
      </c>
      <c r="C32" s="22" t="s">
        <v>32227</v>
      </c>
    </row>
    <row r="33">
      <c r="A33" s="22">
        <f>countif(Dictionary!F:F, "*"&amp;B33&amp;"*")</f>
        <v>0</v>
      </c>
      <c r="B33" s="22" t="s">
        <v>32228</v>
      </c>
      <c r="C33" s="22" t="s">
        <v>32229</v>
      </c>
    </row>
    <row r="34">
      <c r="A34" s="22">
        <f>countif(Dictionary!F:F, "*"&amp;B34&amp;"*")</f>
        <v>0</v>
      </c>
      <c r="B34" s="22" t="s">
        <v>32230</v>
      </c>
      <c r="C34" s="22" t="s">
        <v>32231</v>
      </c>
    </row>
    <row r="35">
      <c r="A35" s="22">
        <f>countif(Dictionary!F:F, "*"&amp;B35&amp;"*")</f>
        <v>14</v>
      </c>
      <c r="B35" s="22" t="s">
        <v>32232</v>
      </c>
      <c r="C35" s="22" t="s">
        <v>18573</v>
      </c>
    </row>
    <row r="36">
      <c r="A36" s="22">
        <f>countif(Dictionary!F:F, "*"&amp;B36&amp;"*")</f>
        <v>42</v>
      </c>
      <c r="B36" s="22" t="s">
        <v>32233</v>
      </c>
      <c r="C36" s="22" t="s">
        <v>32234</v>
      </c>
    </row>
    <row r="37">
      <c r="A37" s="22">
        <f>countif(Dictionary!F:F, "*"&amp;B37&amp;"*")</f>
        <v>11</v>
      </c>
      <c r="B37" s="22" t="s">
        <v>32235</v>
      </c>
      <c r="C37" s="22" t="s">
        <v>23976</v>
      </c>
    </row>
    <row r="38">
      <c r="A38" s="22">
        <f>countif(Dictionary!F:F, "*"&amp;B38&amp;"*")</f>
        <v>3</v>
      </c>
      <c r="B38" s="22" t="s">
        <v>32236</v>
      </c>
      <c r="C38" s="22" t="s">
        <v>32237</v>
      </c>
    </row>
    <row r="39">
      <c r="A39" s="22">
        <f>countif(Dictionary!F:F, "*"&amp;B39&amp;"*")</f>
        <v>10</v>
      </c>
      <c r="B39" s="22" t="s">
        <v>32238</v>
      </c>
      <c r="C39" s="22" t="s">
        <v>32239</v>
      </c>
    </row>
    <row r="40">
      <c r="A40" s="22">
        <f>countif(Dictionary!F:F, "*"&amp;B40&amp;"*")</f>
        <v>0</v>
      </c>
      <c r="B40" s="22" t="s">
        <v>32226</v>
      </c>
      <c r="C40" s="22" t="s">
        <v>32240</v>
      </c>
    </row>
    <row r="41">
      <c r="A41" s="22">
        <f>countif(Dictionary!F:F, "*"&amp;B41&amp;"*")</f>
        <v>0</v>
      </c>
      <c r="B41" s="22" t="s">
        <v>32228</v>
      </c>
      <c r="C41" s="22" t="s">
        <v>32241</v>
      </c>
    </row>
    <row r="42">
      <c r="A42" s="22">
        <f>countif(Dictionary!F:F, "*"&amp;B42&amp;"*")</f>
        <v>2</v>
      </c>
      <c r="B42" s="22" t="s">
        <v>32242</v>
      </c>
      <c r="C42" s="22" t="s">
        <v>13028</v>
      </c>
    </row>
    <row r="43">
      <c r="A43" s="22">
        <f>countif(Dictionary!F:F, "*"&amp;B43&amp;"*")</f>
        <v>17</v>
      </c>
      <c r="B43" s="22" t="s">
        <v>4560</v>
      </c>
      <c r="C43" s="22" t="s">
        <v>21887</v>
      </c>
    </row>
    <row r="44">
      <c r="A44" s="22">
        <f>countif(Dictionary!F:F, "*"&amp;B44&amp;"*")</f>
        <v>1</v>
      </c>
      <c r="B44" s="22" t="s">
        <v>32243</v>
      </c>
      <c r="C44" s="22" t="s">
        <v>32244</v>
      </c>
    </row>
    <row r="46">
      <c r="A46" s="30" t="s">
        <v>32245</v>
      </c>
      <c r="B46" s="30" t="s">
        <v>32246</v>
      </c>
      <c r="C46" s="30" t="s">
        <v>32247</v>
      </c>
      <c r="D46" s="30" t="s">
        <v>32248</v>
      </c>
      <c r="E46" s="30" t="s">
        <v>32249</v>
      </c>
    </row>
    <row r="47">
      <c r="A47" s="21">
        <f>COUNTA(Dictionary!A:A)-COUNTA(Dictionary!B:B)</f>
        <v>0</v>
      </c>
      <c r="B47" s="31" t="str">
        <f>Dictionary!B1</f>
        <v>Category</v>
      </c>
      <c r="C47" s="29">
        <f>1-A47/A2</f>
        <v>1</v>
      </c>
      <c r="D47" s="32">
        <f t="array" ref="D47">row(index(Dictionary!B:B,match(false,index((Dictionary!B:B&gt;0),0),0)))</f>
        <v>6498</v>
      </c>
      <c r="E47" s="33" t="str">
        <f t="shared" ref="E47:E61" si="1">indirect("Dictionary!A"&amp;D47)</f>
        <v/>
      </c>
    </row>
    <row r="48">
      <c r="A48" s="21">
        <f>COUNTA(Dictionary!A:A)-COUNTA(Dictionary!C:C)</f>
        <v>29</v>
      </c>
      <c r="B48" s="31" t="str">
        <f>Dictionary!C1</f>
        <v>WordClass</v>
      </c>
      <c r="C48" s="29">
        <f>1-A48/A2</f>
        <v>0.9955357143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0.9998460591</v>
      </c>
      <c r="D49" s="32">
        <f t="array" ref="D49">row(index(Dictionary!F:F,match(false,index((Dictionary!F:F&gt;0),0),0)))</f>
        <v>2276</v>
      </c>
      <c r="E49" s="33" t="str">
        <f t="shared" si="1"/>
        <v>hataya</v>
      </c>
    </row>
    <row r="50">
      <c r="A50" s="21">
        <f>COUNTA(Dictionary!A:A)-COUNTA(Dictionary!G:G)</f>
        <v>6406</v>
      </c>
      <c r="B50" s="31" t="str">
        <f>Dictionary!G1</f>
        <v>SearchTermsEng</v>
      </c>
      <c r="C50" s="29">
        <f>1-A50/A2</f>
        <v>0.0138546798</v>
      </c>
      <c r="D50" s="32">
        <f t="array" ref="D50">row(index(Dictionary!G:G,match(false,index((Dictionary!G:G&gt;0),0),0)))</f>
        <v>2</v>
      </c>
      <c r="E50" s="33" t="str">
        <f t="shared" si="1"/>
        <v>-abil</v>
      </c>
    </row>
    <row r="51">
      <c r="A51" s="21">
        <f>COUNTA(Dictionary!A:A)-COUNTA(#REF!)</f>
        <v>6496</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0.9990763547</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0.9995381773</v>
      </c>
      <c r="D53" s="34">
        <f t="array" ref="D53">row(index(Dictionary!I:I,match(false,index((Dictionary!I:I&gt;0),0),0)))</f>
        <v>2276</v>
      </c>
      <c r="E53" s="35" t="str">
        <f t="shared" si="1"/>
        <v>hataya</v>
      </c>
    </row>
    <row r="54">
      <c r="A54" s="36">
        <f>COUNTA(Dictionary!A:A)-COUNTA(Dictionary!K:K)</f>
        <v>6345</v>
      </c>
      <c r="B54" s="35" t="str">
        <f>Dictionary!K1</f>
        <v>TranslationDeu</v>
      </c>
      <c r="C54" s="37">
        <f>1-A54/A2</f>
        <v>0.02324507389</v>
      </c>
      <c r="D54" s="34">
        <f t="array" ref="D54">row(index(Dictionary!K:K,match(false,index((Dictionary!K:K&gt;0),0),0)))</f>
        <v>3</v>
      </c>
      <c r="E54" s="35" t="str">
        <f t="shared" si="1"/>
        <v>-bimar</v>
      </c>
    </row>
    <row r="55">
      <c r="A55" s="36">
        <f>COUNTA(Dictionary!A:A)-COUNTA(Dictionary!N:N)</f>
        <v>6489</v>
      </c>
      <c r="B55" s="35" t="str">
        <f>Dictionary!N1</f>
        <v>Example</v>
      </c>
      <c r="C55" s="37">
        <f>1-A55/A2</f>
        <v>0.001077586207</v>
      </c>
      <c r="D55" s="34">
        <f t="array" ref="D55">row(index(Dictionary!N:N,match(false,index((Dictionary!N:N&gt;0),0),0)))</f>
        <v>2</v>
      </c>
      <c r="E55" s="35" t="str">
        <f t="shared" si="1"/>
        <v>-abil</v>
      </c>
    </row>
    <row r="56">
      <c r="A56" s="36">
        <f>COUNTA(Dictionary!A:A)-COUNTA(Dictionary!O:O)</f>
        <v>4573</v>
      </c>
      <c r="B56" s="35" t="str">
        <f>Dictionary!O1</f>
        <v>Tags</v>
      </c>
      <c r="C56" s="37">
        <f>1-A56/A2</f>
        <v>0.2960283251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6498</v>
      </c>
      <c r="E57" s="35" t="str">
        <f t="shared" si="1"/>
        <v/>
      </c>
    </row>
    <row r="58">
      <c r="A58" s="36">
        <f>COUNTA(Dictionary!A:A)-COUNTA(#REF!)</f>
        <v>6496</v>
      </c>
      <c r="B58" s="34" t="str">
        <f>#REF!</f>
        <v>#REF!</v>
      </c>
      <c r="C58" s="37">
        <f>1-A58/A2</f>
        <v>0</v>
      </c>
      <c r="D58" s="34" t="str">
        <f t="array" ref="D58">row(index(#REF!,match(false,index((#REF!&gt;0),0),0)))</f>
        <v>#REF!</v>
      </c>
      <c r="E58" s="34" t="str">
        <f t="shared" si="1"/>
        <v>#REF!</v>
      </c>
    </row>
    <row r="59">
      <c r="A59" s="36">
        <f>COUNTA(Dictionary!A:A)-COUNTA(Dictionary!R:R)</f>
        <v>6431</v>
      </c>
      <c r="B59" s="35" t="str">
        <f>Dictionary!R1</f>
        <v>TranslationFra</v>
      </c>
      <c r="C59" s="37">
        <f>1-A59/A2</f>
        <v>0.01000615764</v>
      </c>
      <c r="D59" s="34">
        <f t="array" ref="D59">row(index(Dictionary!R:R,match(false,index((Dictionary!R:R&gt;0),0),0)))</f>
        <v>2</v>
      </c>
      <c r="E59" s="35" t="str">
        <f t="shared" si="1"/>
        <v>-abil</v>
      </c>
    </row>
    <row r="60">
      <c r="A60" s="36">
        <f>COUNTA(Dictionary!A:A)-COUNTA(Dictionary!S:S)</f>
        <v>6445</v>
      </c>
      <c r="B60" s="35" t="str">
        <f>Dictionary!S1</f>
        <v>TranslationRus</v>
      </c>
      <c r="C60" s="37">
        <f>1-A60/A2</f>
        <v>0.007850985222</v>
      </c>
      <c r="D60" s="34">
        <f t="array" ref="D60">row(index(Dictionary!S:S,match(false,index((Dictionary!S:S&gt;0),0),0)))</f>
        <v>2</v>
      </c>
      <c r="E60" s="35" t="str">
        <f t="shared" si="1"/>
        <v>-abil</v>
      </c>
    </row>
    <row r="61">
      <c r="A61" s="36">
        <f>COUNTA(Dictionary!A:A)-COUNTA(Dictionary!T:T)</f>
        <v>6451</v>
      </c>
      <c r="B61" s="35" t="str">
        <f>Dictionary!T1</f>
        <v>TranslationZho</v>
      </c>
      <c r="C61" s="37">
        <f>1-A61/A2</f>
        <v>0.006927339901</v>
      </c>
      <c r="D61" s="34">
        <f t="array" ref="D61">row(index(Dictionary!T:T,match(false,index((Dictionary!T:T&gt;0),0),0)))</f>
        <v>2</v>
      </c>
      <c r="E61" s="35" t="str">
        <f t="shared" si="1"/>
        <v>-abil</v>
      </c>
    </row>
    <row r="63">
      <c r="A63" s="22" t="s">
        <v>32250</v>
      </c>
      <c r="B63" s="22" t="s">
        <v>32251</v>
      </c>
      <c r="C63" s="22" t="s">
        <v>32224</v>
      </c>
      <c r="D63" s="22" t="s">
        <v>32252</v>
      </c>
      <c r="E63" s="22" t="s">
        <v>32224</v>
      </c>
      <c r="F63" s="22" t="s">
        <v>32253</v>
      </c>
      <c r="G63" s="22" t="s">
        <v>32224</v>
      </c>
      <c r="H63" s="22" t="s">
        <v>32254</v>
      </c>
      <c r="I63" s="22" t="s">
        <v>32224</v>
      </c>
      <c r="J63" s="22" t="s">
        <v>32255</v>
      </c>
      <c r="K63" s="22" t="s">
        <v>32224</v>
      </c>
    </row>
    <row r="64">
      <c r="A64" s="22" t="s">
        <v>414</v>
      </c>
      <c r="B64" s="38">
        <f>IFERROR(__xludf.DUMMYFUNCTION("sumproduct(len(filter(Dictionary!A:A,Dictionary!B:B=""root""))-len(substitute(lower(filter(Dictionary!A:A,Dictionary!B:B=""root"")),A64,"""")))"),2177.0)</f>
        <v>2177</v>
      </c>
      <c r="C64" s="29">
        <f>IFERROR(__xludf.DUMMYFUNCTION("B64/sumproduct(len(filter(Dictionary!A:A,Dictionary!B:B=""root"")))"),0.13989204472432848)</f>
        <v>0.1398920447</v>
      </c>
      <c r="D64" s="21">
        <f>countifs(Dictionary!A:A,"*"&amp;A64,Dictionary!B:B,"root")</f>
        <v>539</v>
      </c>
      <c r="E64" s="29">
        <f>D64/(countif(Dictionary!B:B,"root")-1)</f>
        <v>0.1907289455</v>
      </c>
      <c r="F64" s="21">
        <f>countifs(Dictionary!A:A,"*"&amp;A64&amp;"*",Dictionary!B:B,"root")</f>
        <v>1668</v>
      </c>
      <c r="G64" s="29">
        <f>F64/(countif(Dictionary!B:B,"root")-1)</f>
        <v>0.5902335456</v>
      </c>
      <c r="H64" s="21">
        <f>countifs(Dictionary!A:A,"*"&amp;A64&amp;"*"&amp;A64&amp;"*",Dictionary!B:B,"root")</f>
        <v>474</v>
      </c>
      <c r="I64" s="29">
        <f>H64/(countif(Dictionary!B:B,"root")-1)</f>
        <v>0.1677282378</v>
      </c>
      <c r="J64" s="22">
        <f>countifs(Dictionary!A:A,A64&amp;"*",Dictionary!B:B,"root")</f>
        <v>164</v>
      </c>
      <c r="K64" s="29">
        <f>J64/(countif(Dictionary!B:B,"root")-1)</f>
        <v>0.05803255485</v>
      </c>
    </row>
    <row r="65">
      <c r="A65" s="22" t="s">
        <v>101</v>
      </c>
      <c r="B65" s="38">
        <f>IFERROR(__xludf.DUMMYFUNCTION("sumproduct(len(filter(Dictionary!A:A,Dictionary!B:B=""root""))-len(substitute(lower(filter(Dictionary!A:A,Dictionary!B:B=""root"")),A65,"""")))"),388.0)</f>
        <v>388</v>
      </c>
      <c r="C65" s="29">
        <f>IFERROR(__xludf.DUMMYFUNCTION("B65/sumproduct(len(filter(Dictionary!A:A,Dictionary!B:B=""root"")))"),0.024932527952705306)</f>
        <v>0.02493252795</v>
      </c>
      <c r="D65" s="21">
        <f>countifs(Dictionary!A:A,"*"&amp;A65,Dictionary!B:B,"root")</f>
        <v>0</v>
      </c>
      <c r="E65" s="29">
        <f>D65/(countif(Dictionary!B:B,"root")-1)</f>
        <v>0</v>
      </c>
      <c r="F65" s="21">
        <f>countifs(Dictionary!A:A,"*"&amp;A65&amp;"*",Dictionary!B:B,"root")</f>
        <v>369</v>
      </c>
      <c r="G65" s="29">
        <f>F65/(countif(Dictionary!B:B,"root")-1)</f>
        <v>0.1305732484</v>
      </c>
      <c r="H65" s="21">
        <f>countifs(Dictionary!A:A,"*"&amp;A65&amp;"*"&amp;A65&amp;"*",Dictionary!B:B,"root")</f>
        <v>19</v>
      </c>
      <c r="I65" s="29">
        <f>H65/(countif(Dictionary!B:B,"root")-1)</f>
        <v>0.006723283793</v>
      </c>
      <c r="J65" s="22">
        <f>countifs(Dictionary!A:A,A65&amp;"*",Dictionary!B:B,"root")</f>
        <v>171</v>
      </c>
      <c r="K65" s="29">
        <f>J65/(countif(Dictionary!B:B,"root")-1)</f>
        <v>0.06050955414</v>
      </c>
    </row>
    <row r="66">
      <c r="A66" s="22" t="s">
        <v>32256</v>
      </c>
      <c r="B66" s="38">
        <f>IFERROR(__xludf.DUMMYFUNCTION("sumproduct(len(filter(Dictionary!A:A,Dictionary!B:B=""root""))-len(substitute(lower(filter(Dictionary!A:A,Dictionary!B:B=""root"")),A66,"""")))"),154.0)</f>
        <v>154</v>
      </c>
      <c r="C66" s="29">
        <f>IFERROR(__xludf.DUMMYFUNCTION("B66/sumproduct(len(filter(Dictionary!A:A,Dictionary!B:B=""root"")))"),0.009895900269888189)</f>
        <v>0.00989590027</v>
      </c>
      <c r="D66" s="21">
        <f>countifs(Dictionary!A:A,"*"&amp;A66,Dictionary!B:B,"root")</f>
        <v>0</v>
      </c>
      <c r="E66" s="29">
        <f>D66/(countif(Dictionary!B:B,"root")-1)</f>
        <v>0</v>
      </c>
      <c r="F66" s="21">
        <f>countifs(Dictionary!A:A,"*"&amp;A66&amp;"*",Dictionary!B:B,"root")</f>
        <v>150</v>
      </c>
      <c r="G66" s="29">
        <f>F66/(countif(Dictionary!B:B,"root")-1)</f>
        <v>0.05307855626</v>
      </c>
      <c r="H66" s="21">
        <f>countifs(Dictionary!A:A,"*"&amp;A66&amp;"*"&amp;A66&amp;"*",Dictionary!B:B,"root")</f>
        <v>4</v>
      </c>
      <c r="I66" s="29">
        <f>H66/(countif(Dictionary!B:B,"root")-1)</f>
        <v>0.001415428167</v>
      </c>
      <c r="J66" s="22">
        <f>countifs(Dictionary!A:A,A66&amp;"*",Dictionary!B:B,"root")</f>
        <v>72</v>
      </c>
      <c r="K66" s="29">
        <f>J66/(countif(Dictionary!B:B,"root")-1)</f>
        <v>0.02547770701</v>
      </c>
    </row>
    <row r="67">
      <c r="A67" s="22" t="s">
        <v>1009</v>
      </c>
      <c r="B67" s="38">
        <f>IFERROR(__xludf.DUMMYFUNCTION("sumproduct(len(filter(Dictionary!A:A,Dictionary!B:B=""root""))-len(substitute(lower(filter(Dictionary!A:A,Dictionary!B:B=""root"")),A67,"""")))"),398.0)</f>
        <v>398</v>
      </c>
      <c r="C67" s="29">
        <f>IFERROR(__xludf.DUMMYFUNCTION("B67/sumproduct(len(filter(Dictionary!A:A,Dictionary!B:B=""root"")))"),0.025575118879321426)</f>
        <v>0.02557511888</v>
      </c>
      <c r="D67" s="21">
        <f>countifs(Dictionary!A:A,"*"&amp;A67,Dictionary!B:B,"root")</f>
        <v>0</v>
      </c>
      <c r="E67" s="29">
        <f>D67/(countif(Dictionary!B:B,"root")-1)</f>
        <v>0</v>
      </c>
      <c r="F67" s="21">
        <f>countifs(Dictionary!A:A,"*"&amp;A67&amp;"*",Dictionary!B:B,"root")</f>
        <v>385</v>
      </c>
      <c r="G67" s="29">
        <f>F67/(countif(Dictionary!B:B,"root")-1)</f>
        <v>0.1362349611</v>
      </c>
      <c r="H67" s="21">
        <f>countifs(Dictionary!A:A,"*"&amp;A67&amp;"*"&amp;A67&amp;"*",Dictionary!B:B,"root")</f>
        <v>13</v>
      </c>
      <c r="I67" s="29">
        <f>H67/(countif(Dictionary!B:B,"root")-1)</f>
        <v>0.004600141543</v>
      </c>
      <c r="J67" s="22">
        <f>countifs(Dictionary!A:A,A67&amp;"*",Dictionary!B:B,"root")</f>
        <v>126</v>
      </c>
      <c r="K67" s="29">
        <f>J67/(countif(Dictionary!B:B,"root")-1)</f>
        <v>0.04458598726</v>
      </c>
    </row>
    <row r="68">
      <c r="A68" s="22" t="s">
        <v>7389</v>
      </c>
      <c r="B68" s="38">
        <f>IFERROR(__xludf.DUMMYFUNCTION("sumproduct(len(filter(Dictionary!A:A,Dictionary!B:B=""root""))-len(substitute(lower(filter(Dictionary!A:A,Dictionary!B:B=""root"")),A68,"""")))"),1205.0)</f>
        <v>1205</v>
      </c>
      <c r="C68" s="29">
        <f>IFERROR(__xludf.DUMMYFUNCTION("B68/sumproduct(len(filter(Dictionary!A:A,Dictionary!B:B=""root"")))"),0.077432206657242)</f>
        <v>0.07743220666</v>
      </c>
      <c r="D68" s="21">
        <f>countifs(Dictionary!A:A,"*"&amp;A68,Dictionary!B:B,"root")</f>
        <v>272</v>
      </c>
      <c r="E68" s="29">
        <f>D68/(countif(Dictionary!B:B,"root")-1)</f>
        <v>0.09624911536</v>
      </c>
      <c r="F68" s="21">
        <f>countifs(Dictionary!A:A,"*"&amp;A68&amp;"*",Dictionary!B:B,"root")</f>
        <v>1045</v>
      </c>
      <c r="G68" s="29">
        <f>F68/(countif(Dictionary!B:B,"root")-1)</f>
        <v>0.3697806086</v>
      </c>
      <c r="H68" s="21">
        <f>countifs(Dictionary!A:A,"*"&amp;A68&amp;"*"&amp;A68&amp;"*",Dictionary!B:B,"root")</f>
        <v>154</v>
      </c>
      <c r="I68" s="29">
        <f>H68/(countif(Dictionary!B:B,"root")-1)</f>
        <v>0.05449398443</v>
      </c>
      <c r="J68" s="22">
        <f>countifs(Dictionary!A:A,A68&amp;"*",Dictionary!B:B,"root")</f>
        <v>116</v>
      </c>
      <c r="K68" s="29">
        <f>J68/(countif(Dictionary!B:B,"root")-1)</f>
        <v>0.04104741684</v>
      </c>
    </row>
    <row r="69">
      <c r="A69" s="22" t="s">
        <v>32257</v>
      </c>
      <c r="B69" s="38">
        <f>IFERROR(__xludf.DUMMYFUNCTION("sumproduct(len(filter(Dictionary!A:A,Dictionary!B:B=""root""))-len(substitute(lower(filter(Dictionary!A:A,Dictionary!B:B=""root"")),A69,"""")))"),244.0)</f>
        <v>244</v>
      </c>
      <c r="C69" s="29">
        <f>IFERROR(__xludf.DUMMYFUNCTION("B69/sumproduct(len(filter(Dictionary!A:A,Dictionary!B:B=""root"")))"),0.015679218609433235)</f>
        <v>0.01567921861</v>
      </c>
      <c r="D69" s="21">
        <f>countifs(Dictionary!A:A,"*"&amp;A69,Dictionary!B:B,"root")</f>
        <v>18</v>
      </c>
      <c r="E69" s="29">
        <f>D69/(countif(Dictionary!B:B,"root")-1)</f>
        <v>0.006369426752</v>
      </c>
      <c r="F69" s="21">
        <f>countifs(Dictionary!A:A,"*"&amp;A69&amp;"*",Dictionary!B:B,"root")</f>
        <v>239</v>
      </c>
      <c r="G69" s="29">
        <f>F69/(countif(Dictionary!B:B,"root")-1)</f>
        <v>0.08457183298</v>
      </c>
      <c r="H69" s="21">
        <f>countifs(Dictionary!A:A,"*"&amp;A69&amp;"*"&amp;A69&amp;"*",Dictionary!B:B,"root")</f>
        <v>5</v>
      </c>
      <c r="I69" s="29">
        <f>H69/(countif(Dictionary!B:B,"root")-1)</f>
        <v>0.001769285209</v>
      </c>
      <c r="J69" s="22">
        <f>countifs(Dictionary!A:A,A69&amp;"*",Dictionary!B:B,"root")</f>
        <v>113</v>
      </c>
      <c r="K69" s="29">
        <f>J69/(countif(Dictionary!B:B,"root")-1)</f>
        <v>0.03998584572</v>
      </c>
    </row>
    <row r="70">
      <c r="A70" s="22" t="s">
        <v>32258</v>
      </c>
      <c r="B70" s="38">
        <f>IFERROR(__xludf.DUMMYFUNCTION("sumproduct(len(filter(Dictionary!A:A,Dictionary!B:B=""root""))-len(substitute(lower(filter(Dictionary!A:A,Dictionary!B:B=""root"")),A70,"""")))"),286.0)</f>
        <v>286</v>
      </c>
      <c r="C70" s="29">
        <f>IFERROR(__xludf.DUMMYFUNCTION("B70/sumproduct(len(filter(Dictionary!A:A,Dictionary!B:B=""root"")))"),0.018378100501220924)</f>
        <v>0.0183781005</v>
      </c>
      <c r="D70" s="21">
        <f>countifs(Dictionary!A:A,"*"&amp;A70,Dictionary!B:B,"root")</f>
        <v>0</v>
      </c>
      <c r="E70" s="29">
        <f>D70/(countif(Dictionary!B:B,"root")-1)</f>
        <v>0</v>
      </c>
      <c r="F70" s="21">
        <f>countifs(Dictionary!A:A,"*"&amp;A70&amp;"*",Dictionary!B:B,"root")</f>
        <v>277</v>
      </c>
      <c r="G70" s="29">
        <f>F70/(countif(Dictionary!B:B,"root")-1)</f>
        <v>0.09801840057</v>
      </c>
      <c r="H70" s="21">
        <f>countifs(Dictionary!A:A,"*"&amp;A70&amp;"*"&amp;A70&amp;"*",Dictionary!B:B,"root")</f>
        <v>9</v>
      </c>
      <c r="I70" s="29">
        <f>H70/(countif(Dictionary!B:B,"root")-1)</f>
        <v>0.003184713376</v>
      </c>
      <c r="J70" s="22">
        <f>countifs(Dictionary!A:A,A70&amp;"*",Dictionary!B:B,"root")</f>
        <v>116</v>
      </c>
      <c r="K70" s="29">
        <f>J70/(countif(Dictionary!B:B,"root")-1)</f>
        <v>0.04104741684</v>
      </c>
    </row>
    <row r="71">
      <c r="A71" s="22" t="s">
        <v>32259</v>
      </c>
      <c r="B71" s="38">
        <f>IFERROR(__xludf.DUMMYFUNCTION("sumproduct(len(filter(Dictionary!A:A,Dictionary!B:B=""root""))-len(substitute(lower(filter(Dictionary!A:A,Dictionary!B:B=""root"")),A71,"""")))"),218.0)</f>
        <v>218</v>
      </c>
      <c r="C71" s="29">
        <f>IFERROR(__xludf.DUMMYFUNCTION("B71/sumproduct(len(filter(Dictionary!A:A,Dictionary!B:B=""root"")))"),0.014008482200231332)</f>
        <v>0.0140084822</v>
      </c>
      <c r="D71" s="21">
        <f>countifs(Dictionary!A:A,"*"&amp;A71,Dictionary!B:B,"root")</f>
        <v>0</v>
      </c>
      <c r="E71" s="29">
        <f>D71/(countif(Dictionary!B:B,"root")-1)</f>
        <v>0</v>
      </c>
      <c r="F71" s="21">
        <f>countifs(Dictionary!A:A,"*"&amp;A71&amp;"*",Dictionary!B:B,"root")</f>
        <v>216</v>
      </c>
      <c r="G71" s="29">
        <f>F71/(countif(Dictionary!B:B,"root")-1)</f>
        <v>0.07643312102</v>
      </c>
      <c r="H71" s="21">
        <f>countifs(Dictionary!A:A,"*"&amp;A71&amp;"*"&amp;A71&amp;"*",Dictionary!B:B,"root")</f>
        <v>2</v>
      </c>
      <c r="I71" s="29">
        <f>H71/(countif(Dictionary!B:B,"root")-1)</f>
        <v>0.0007077140835</v>
      </c>
      <c r="J71" s="22">
        <f>countifs(Dictionary!A:A,A71&amp;"*",Dictionary!B:B,"root")</f>
        <v>124</v>
      </c>
      <c r="K71" s="29">
        <f>J71/(countif(Dictionary!B:B,"root")-1)</f>
        <v>0.04387827318</v>
      </c>
    </row>
    <row r="72">
      <c r="A72" s="22" t="s">
        <v>32260</v>
      </c>
      <c r="B72" s="38">
        <f>IFERROR(__xludf.DUMMYFUNCTION("sumproduct(len(filter(Dictionary!A:A,Dictionary!B:B=""root""))-len(substitute(lower(filter(Dictionary!A:A,Dictionary!B:B=""root"")),A72,"""")))"),1312.0)</f>
        <v>1312</v>
      </c>
      <c r="C72" s="29">
        <f>IFERROR(__xludf.DUMMYFUNCTION("B72/sumproduct(len(filter(Dictionary!A:A,Dictionary!B:B=""root"")))"),0.08430792957203444)</f>
        <v>0.08430792957</v>
      </c>
      <c r="D72" s="21">
        <f>countifs(Dictionary!A:A,"*"&amp;A72,Dictionary!B:B,"root")</f>
        <v>460</v>
      </c>
      <c r="E72" s="29">
        <f>D72/(countif(Dictionary!B:B,"root")-1)</f>
        <v>0.1627742392</v>
      </c>
      <c r="F72" s="21">
        <f>countifs(Dictionary!A:A,"*"&amp;A72&amp;"*",Dictionary!B:B,"root")</f>
        <v>1135</v>
      </c>
      <c r="G72" s="29">
        <f>F72/(countif(Dictionary!B:B,"root")-1)</f>
        <v>0.4016277424</v>
      </c>
      <c r="H72" s="21">
        <f>countifs(Dictionary!A:A,"*"&amp;A72&amp;"*"&amp;A72&amp;"*",Dictionary!B:B,"root")</f>
        <v>166</v>
      </c>
      <c r="I72" s="29">
        <f>H72/(countif(Dictionary!B:B,"root")-1)</f>
        <v>0.05874026893</v>
      </c>
      <c r="J72" s="22">
        <f>countifs(Dictionary!A:A,A72&amp;"*",Dictionary!B:B,"root")</f>
        <v>91</v>
      </c>
      <c r="K72" s="29">
        <f>J72/(countif(Dictionary!B:B,"root")-1)</f>
        <v>0.0322009908</v>
      </c>
    </row>
    <row r="73">
      <c r="A73" s="22" t="s">
        <v>32261</v>
      </c>
      <c r="B73" s="38">
        <f>IFERROR(__xludf.DUMMYFUNCTION("sumproduct(len(filter(Dictionary!A:A,Dictionary!B:B=""root""))-len(substitute(lower(filter(Dictionary!A:A,Dictionary!B:B=""root"")),A73,"""")))"),188.0)</f>
        <v>188</v>
      </c>
      <c r="C73" s="29">
        <f>IFERROR(__xludf.DUMMYFUNCTION("B73/sumproduct(len(filter(Dictionary!A:A,Dictionary!B:B=""root"")))"),0.012080709420382984)</f>
        <v>0.01208070942</v>
      </c>
      <c r="D73" s="21">
        <f>countifs(Dictionary!A:A,"*"&amp;A73,Dictionary!B:B,"root")</f>
        <v>0</v>
      </c>
      <c r="E73" s="29">
        <f>D73/(countif(Dictionary!B:B,"root")-1)</f>
        <v>0</v>
      </c>
      <c r="F73" s="21">
        <f>countifs(Dictionary!A:A,"*"&amp;A73&amp;"*",Dictionary!B:B,"root")</f>
        <v>183</v>
      </c>
      <c r="G73" s="29">
        <f>F73/(countif(Dictionary!B:B,"root")-1)</f>
        <v>0.06475583864</v>
      </c>
      <c r="H73" s="21">
        <f>countifs(Dictionary!A:A,"*"&amp;A73&amp;"*"&amp;A73&amp;"*",Dictionary!B:B,"root")</f>
        <v>5</v>
      </c>
      <c r="I73" s="29">
        <f>H73/(countif(Dictionary!B:B,"root")-1)</f>
        <v>0.001769285209</v>
      </c>
      <c r="J73" s="22">
        <f>countifs(Dictionary!A:A,A73&amp;"*",Dictionary!B:B,"root")</f>
        <v>99</v>
      </c>
      <c r="K73" s="29">
        <f>J73/(countif(Dictionary!B:B,"root")-1)</f>
        <v>0.03503184713</v>
      </c>
    </row>
    <row r="74">
      <c r="A74" s="22" t="s">
        <v>32262</v>
      </c>
      <c r="B74" s="38">
        <f>IFERROR(__xludf.DUMMYFUNCTION("sumproduct(len(filter(Dictionary!A:A,Dictionary!B:B=""root""))-len(substitute(lower(filter(Dictionary!A:A,Dictionary!B:B=""root"")),A74,"""")))"),724.0)</f>
        <v>724</v>
      </c>
      <c r="C74" s="29">
        <f>IFERROR(__xludf.DUMMYFUNCTION("B74/sumproduct(len(filter(Dictionary!A:A,Dictionary!B:B=""root"")))"),0.04652358308700681)</f>
        <v>0.04652358309</v>
      </c>
      <c r="D74" s="21">
        <f>countifs(Dictionary!A:A,"*"&amp;A74,Dictionary!B:B,"root")</f>
        <v>0</v>
      </c>
      <c r="E74" s="29">
        <f>D74/(countif(Dictionary!B:B,"root")-1)</f>
        <v>0</v>
      </c>
      <c r="F74" s="21">
        <f>countifs(Dictionary!A:A,"*"&amp;A74&amp;"*",Dictionary!B:B,"root")</f>
        <v>679</v>
      </c>
      <c r="G74" s="29">
        <f>F74/(countif(Dictionary!B:B,"root")-1)</f>
        <v>0.2402689314</v>
      </c>
      <c r="H74" s="21">
        <f>countifs(Dictionary!A:A,"*"&amp;A74&amp;"*"&amp;A74&amp;"*",Dictionary!B:B,"root")</f>
        <v>45</v>
      </c>
      <c r="I74" s="29">
        <f>H74/(countif(Dictionary!B:B,"root")-1)</f>
        <v>0.01592356688</v>
      </c>
      <c r="J74" s="22">
        <f>countifs(Dictionary!A:A,A74&amp;"*",Dictionary!B:B,"root")</f>
        <v>321</v>
      </c>
      <c r="K74" s="29">
        <f>J74/(countif(Dictionary!B:B,"root")-1)</f>
        <v>0.1135881104</v>
      </c>
    </row>
    <row r="75">
      <c r="A75" s="22" t="s">
        <v>1030</v>
      </c>
      <c r="B75" s="38">
        <f>IFERROR(__xludf.DUMMYFUNCTION("sumproduct(len(filter(Dictionary!A:A,Dictionary!B:B=""root""))-len(substitute(lower(filter(Dictionary!A:A,Dictionary!B:B=""root"")),A75,"""")))"),673.0)</f>
        <v>673</v>
      </c>
      <c r="C75" s="29">
        <f>IFERROR(__xludf.DUMMYFUNCTION("B75/sumproduct(len(filter(Dictionary!A:A,Dictionary!B:B=""root"")))"),0.04324636936126462)</f>
        <v>0.04324636936</v>
      </c>
      <c r="D75" s="21">
        <f>countifs(Dictionary!A:A,"*"&amp;A75,Dictionary!B:B,"root")</f>
        <v>134</v>
      </c>
      <c r="E75" s="29">
        <f>D75/(countif(Dictionary!B:B,"root")-1)</f>
        <v>0.0474168436</v>
      </c>
      <c r="F75" s="21">
        <f>countifs(Dictionary!A:A,"*"&amp;A75&amp;"*",Dictionary!B:B,"root")</f>
        <v>649</v>
      </c>
      <c r="G75" s="29">
        <f>F75/(countif(Dictionary!B:B,"root")-1)</f>
        <v>0.2296532201</v>
      </c>
      <c r="H75" s="21">
        <f>countifs(Dictionary!A:A,"*"&amp;A75&amp;"*"&amp;A75&amp;"*",Dictionary!B:B,"root")</f>
        <v>24</v>
      </c>
      <c r="I75" s="29">
        <f>H75/(countif(Dictionary!B:B,"root")-1)</f>
        <v>0.008492569002</v>
      </c>
      <c r="J75" s="22">
        <f>countifs(Dictionary!A:A,A75&amp;"*",Dictionary!B:B,"root")</f>
        <v>95</v>
      </c>
      <c r="K75" s="29">
        <f>J75/(countif(Dictionary!B:B,"root")-1)</f>
        <v>0.03361641897</v>
      </c>
    </row>
    <row r="76">
      <c r="A76" s="22" t="s">
        <v>988</v>
      </c>
      <c r="B76" s="38">
        <f>IFERROR(__xludf.DUMMYFUNCTION("sumproduct(len(filter(Dictionary!A:A,Dictionary!B:B=""root""))-len(substitute(lower(filter(Dictionary!A:A,Dictionary!B:B=""root"")),A76,"""")))"),718.0)</f>
        <v>718</v>
      </c>
      <c r="C76" s="29">
        <f>IFERROR(__xludf.DUMMYFUNCTION("B76/sumproduct(len(filter(Dictionary!A:A,Dictionary!B:B=""root"")))"),0.04613802853103714)</f>
        <v>0.04613802853</v>
      </c>
      <c r="D76" s="21">
        <f>countifs(Dictionary!A:A,"*"&amp;A76,Dictionary!B:B,"root")</f>
        <v>167</v>
      </c>
      <c r="E76" s="29">
        <f>D76/(countif(Dictionary!B:B,"root")-1)</f>
        <v>0.05909412597</v>
      </c>
      <c r="F76" s="21">
        <f>countifs(Dictionary!A:A,"*"&amp;A76&amp;"*",Dictionary!B:B,"root")</f>
        <v>659</v>
      </c>
      <c r="G76" s="29">
        <f>F76/(countif(Dictionary!B:B,"root")-1)</f>
        <v>0.2331917905</v>
      </c>
      <c r="H76" s="21">
        <f>countifs(Dictionary!A:A,"*"&amp;A76&amp;"*"&amp;A76&amp;"*",Dictionary!B:B,"root")</f>
        <v>57</v>
      </c>
      <c r="I76" s="29">
        <f>H76/(countif(Dictionary!B:B,"root")-1)</f>
        <v>0.02016985138</v>
      </c>
      <c r="J76" s="22">
        <f>countifs(Dictionary!A:A,A76&amp;"*",Dictionary!B:B,"root")</f>
        <v>208</v>
      </c>
      <c r="K76" s="29">
        <f>J76/(countif(Dictionary!B:B,"root")-1)</f>
        <v>0.07360226469</v>
      </c>
    </row>
    <row r="77">
      <c r="A77" s="22" t="s">
        <v>32263</v>
      </c>
      <c r="B77" s="38">
        <f>IFERROR(__xludf.DUMMYFUNCTION("sumproduct(len(filter(Dictionary!A:A,Dictionary!B:B=""root""))-len(substitute(lower(filter(Dictionary!A:A,Dictionary!B:B=""root"")),A77,"""")))"),1024.0)</f>
        <v>1024</v>
      </c>
      <c r="C77" s="29">
        <f>IFERROR(__xludf.DUMMYFUNCTION("B77/sumproduct(len(filter(Dictionary!A:A,Dictionary!B:B=""root"")))"),0.0658013108854903)</f>
        <v>0.06580131089</v>
      </c>
      <c r="D77" s="21">
        <f>countifs(Dictionary!A:A,"*"&amp;A77,Dictionary!B:B,"root")</f>
        <v>306</v>
      </c>
      <c r="E77" s="29">
        <f>D77/(countif(Dictionary!B:B,"root")-1)</f>
        <v>0.1082802548</v>
      </c>
      <c r="F77" s="21">
        <f>countifs(Dictionary!A:A,"*"&amp;A77&amp;"*",Dictionary!B:B,"root")</f>
        <v>920</v>
      </c>
      <c r="G77" s="29">
        <f>F77/(countif(Dictionary!B:B,"root")-1)</f>
        <v>0.3255484784</v>
      </c>
      <c r="H77" s="21">
        <f>countifs(Dictionary!A:A,"*"&amp;A77&amp;"*"&amp;A77&amp;"*",Dictionary!B:B,"root")</f>
        <v>103</v>
      </c>
      <c r="I77" s="29">
        <f>H77/(countif(Dictionary!B:B,"root")-1)</f>
        <v>0.0364472753</v>
      </c>
      <c r="J77" s="22">
        <f>countifs(Dictionary!A:A,A77&amp;"*",Dictionary!B:B,"root")</f>
        <v>77</v>
      </c>
      <c r="K77" s="29">
        <f>J77/(countif(Dictionary!B:B,"root")-1)</f>
        <v>0.02724699222</v>
      </c>
    </row>
    <row r="78">
      <c r="A78" s="22" t="s">
        <v>21977</v>
      </c>
      <c r="B78" s="38">
        <f>IFERROR(__xludf.DUMMYFUNCTION("sumproduct(len(filter(Dictionary!A:A,Dictionary!B:B=""root""))-len(substitute(lower(filter(Dictionary!A:A,Dictionary!B:B=""root"")),A78,"""")))"),1053.0)</f>
        <v>1053</v>
      </c>
      <c r="C78" s="29">
        <f>IFERROR(__xludf.DUMMYFUNCTION("B78/sumproduct(len(filter(Dictionary!A:A,Dictionary!B:B=""root"")))"),0.06766482457267703)</f>
        <v>0.06766482457</v>
      </c>
      <c r="D78" s="21">
        <f>countifs(Dictionary!A:A,"*"&amp;A78,Dictionary!B:B,"root")</f>
        <v>304</v>
      </c>
      <c r="E78" s="29">
        <f>D78/(countif(Dictionary!B:B,"root")-1)</f>
        <v>0.1075725407</v>
      </c>
      <c r="F78" s="21">
        <f>countifs(Dictionary!A:A,"*"&amp;A78&amp;"*",Dictionary!B:B,"root")</f>
        <v>917</v>
      </c>
      <c r="G78" s="29">
        <f>F78/(countif(Dictionary!B:B,"root")-1)</f>
        <v>0.3244869073</v>
      </c>
      <c r="H78" s="21">
        <f>countifs(Dictionary!A:A,"*"&amp;A78&amp;"*"&amp;A78&amp;"*",Dictionary!B:B,"root")</f>
        <v>131</v>
      </c>
      <c r="I78" s="29">
        <f>H78/(countif(Dictionary!B:B,"root")-1)</f>
        <v>0.04635527247</v>
      </c>
      <c r="J78" s="22">
        <f>countifs(Dictionary!A:A,A78&amp;"*",Dictionary!B:B,"root")</f>
        <v>52</v>
      </c>
      <c r="K78" s="29">
        <f>J78/(countif(Dictionary!B:B,"root")-1)</f>
        <v>0.01840056617</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IFERROR(__xludf.DUMMYFUNCTION("B79/sumproduct(len(filter(Dictionary!A:A,Dictionary!B:B=""root"")))"),0.02339030972882663)</f>
        <v>0.02339030973</v>
      </c>
      <c r="D79" s="21">
        <f>countifs(Dictionary!A:A,"*"&amp;A79,Dictionary!B:B,"root")</f>
        <v>0</v>
      </c>
      <c r="E79" s="29">
        <f>D79/(countif(Dictionary!B:B,"root")-1)</f>
        <v>0</v>
      </c>
      <c r="F79" s="21">
        <f>countifs(Dictionary!A:A,"*"&amp;A79&amp;"*",Dictionary!B:B,"root")</f>
        <v>338</v>
      </c>
      <c r="G79" s="29">
        <f>F79/(countif(Dictionary!B:B,"root")-1)</f>
        <v>0.1196036801</v>
      </c>
      <c r="H79" s="21">
        <f>countifs(Dictionary!A:A,"*"&amp;A79&amp;"*"&amp;A79&amp;"*",Dictionary!B:B,"root")</f>
        <v>26</v>
      </c>
      <c r="I79" s="29">
        <f>H79/(countif(Dictionary!B:B,"root")-1)</f>
        <v>0.009200283086</v>
      </c>
      <c r="J79" s="22">
        <f>countifs(Dictionary!A:A,A79&amp;"*",Dictionary!B:B,"root")</f>
        <v>199</v>
      </c>
      <c r="K79" s="29">
        <f>J79/(countif(Dictionary!B:B,"root")-1)</f>
        <v>0.07041755131</v>
      </c>
    </row>
    <row r="80">
      <c r="A80" s="22" t="s">
        <v>32264</v>
      </c>
      <c r="B80" s="38">
        <f>IFERROR(__xludf.DUMMYFUNCTION("sumproduct(len(filter(Dictionary!A:A,Dictionary!B:B=""root""))-len(substitute(lower(filter(Dictionary!A:A,Dictionary!B:B=""root"")),A80,"""")))"),957.0)</f>
        <v>957</v>
      </c>
      <c r="C80" s="29">
        <f>IFERROR(__xludf.DUMMYFUNCTION("B80/sumproduct(len(filter(Dictionary!A:A,Dictionary!B:B=""root"")))"),0.06149595167716232)</f>
        <v>0.06149595168</v>
      </c>
      <c r="D80" s="21">
        <f>countifs(Dictionary!A:A,"*"&amp;A80,Dictionary!B:B,"root")</f>
        <v>130</v>
      </c>
      <c r="E80" s="29">
        <f>D80/(countif(Dictionary!B:B,"root")-1)</f>
        <v>0.04600141543</v>
      </c>
      <c r="F80" s="21">
        <f>countifs(Dictionary!A:A,"*"&amp;A80&amp;"*",Dictionary!B:B,"root")</f>
        <v>905</v>
      </c>
      <c r="G80" s="29">
        <f>F80/(countif(Dictionary!B:B,"root")-1)</f>
        <v>0.3202406228</v>
      </c>
      <c r="H80" s="21">
        <f>countifs(Dictionary!A:A,"*"&amp;A80&amp;"*"&amp;A80&amp;"*",Dictionary!B:B,"root")</f>
        <v>51</v>
      </c>
      <c r="I80" s="29">
        <f>H80/(countif(Dictionary!B:B,"root")-1)</f>
        <v>0.01804670913</v>
      </c>
      <c r="J80" s="22">
        <f>countifs(Dictionary!A:A,A80&amp;"*",Dictionary!B:B,"root")</f>
        <v>83</v>
      </c>
      <c r="K80" s="29">
        <f>J80/(countif(Dictionary!B:B,"root")-1)</f>
        <v>0.02937013447</v>
      </c>
    </row>
    <row r="81">
      <c r="A81" s="22" t="s">
        <v>32265</v>
      </c>
      <c r="B81" s="38">
        <f>IFERROR(__xludf.DUMMYFUNCTION("sumproduct(len(filter(Dictionary!A:A,Dictionary!B:B=""root""))-len(substitute(lower(filter(Dictionary!A:A,Dictionary!B:B=""root"")),A81,"""")))"),721.0)</f>
        <v>721</v>
      </c>
      <c r="C81" s="29">
        <f>IFERROR(__xludf.DUMMYFUNCTION("B81/sumproduct(len(filter(Dictionary!A:A,Dictionary!B:B=""root"")))"),0.04633080580902198)</f>
        <v>0.04633080581</v>
      </c>
      <c r="D81" s="21">
        <f>countifs(Dictionary!A:A,"*"&amp;A81,Dictionary!B:B,"root")</f>
        <v>68</v>
      </c>
      <c r="E81" s="29">
        <f>D81/(countif(Dictionary!B:B,"root")-1)</f>
        <v>0.02406227884</v>
      </c>
      <c r="F81" s="21">
        <f>countifs(Dictionary!A:A,"*"&amp;A81&amp;"*",Dictionary!B:B,"root")</f>
        <v>668</v>
      </c>
      <c r="G81" s="29">
        <f>F81/(countif(Dictionary!B:B,"root")-1)</f>
        <v>0.2363765039</v>
      </c>
      <c r="H81" s="21">
        <f>countifs(Dictionary!A:A,"*"&amp;A81&amp;"*"&amp;A81&amp;"*",Dictionary!B:B,"root")</f>
        <v>50</v>
      </c>
      <c r="I81" s="29">
        <f>H81/(countif(Dictionary!B:B,"root")-1)</f>
        <v>0.01769285209</v>
      </c>
      <c r="J81" s="22">
        <f>countifs(Dictionary!A:A,A81&amp;"*",Dictionary!B:B,"root")</f>
        <v>184</v>
      </c>
      <c r="K81" s="29">
        <f>J81/(countif(Dictionary!B:B,"root")-1)</f>
        <v>0.06510969568</v>
      </c>
    </row>
    <row r="82">
      <c r="A82" s="22" t="s">
        <v>475</v>
      </c>
      <c r="B82" s="38">
        <f>IFERROR(__xludf.DUMMYFUNCTION("sumproduct(len(filter(Dictionary!A:A,Dictionary!B:B=""root""))-len(substitute(lower(filter(Dictionary!A:A,Dictionary!B:B=""root"")),A82,"""")))"),795.0)</f>
        <v>795</v>
      </c>
      <c r="C82" s="29">
        <f>IFERROR(__xludf.DUMMYFUNCTION("B82/sumproduct(len(filter(Dictionary!A:A,Dictionary!B:B=""root"")))"),0.05108597866598124)</f>
        <v>0.05108597867</v>
      </c>
      <c r="D82" s="21">
        <f>countifs(Dictionary!A:A,"*"&amp;A82,Dictionary!B:B,"root")</f>
        <v>0</v>
      </c>
      <c r="E82" s="29">
        <f>D82/(countif(Dictionary!B:B,"root")-1)</f>
        <v>0</v>
      </c>
      <c r="F82" s="21">
        <f>countifs(Dictionary!A:A,"*"&amp;A82&amp;"*",Dictionary!B:B,"root")</f>
        <v>734</v>
      </c>
      <c r="G82" s="29">
        <f>F82/(countif(Dictionary!B:B,"root")-1)</f>
        <v>0.2597310686</v>
      </c>
      <c r="H82" s="21">
        <f>countifs(Dictionary!A:A,"*"&amp;A82&amp;"*"&amp;A82&amp;"*",Dictionary!B:B,"root")</f>
        <v>60</v>
      </c>
      <c r="I82" s="29">
        <f>H82/(countif(Dictionary!B:B,"root")-1)</f>
        <v>0.02123142251</v>
      </c>
      <c r="J82" s="22">
        <f>countifs(Dictionary!A:A,A82&amp;"*",Dictionary!B:B,"root")</f>
        <v>179</v>
      </c>
      <c r="K82" s="29">
        <f>J82/(countif(Dictionary!B:B,"root")-1)</f>
        <v>0.06334041047</v>
      </c>
    </row>
    <row r="83">
      <c r="A83" s="22" t="s">
        <v>29369</v>
      </c>
      <c r="B83" s="38">
        <f>IFERROR(__xludf.DUMMYFUNCTION("sumproduct(len(filter(Dictionary!A:A,Dictionary!B:B=""root""))-len(substitute(lower(filter(Dictionary!A:A,Dictionary!B:B=""root"")),A83,"""")))"),1028.0)</f>
        <v>1028</v>
      </c>
      <c r="C83" s="29">
        <f>IFERROR(__xludf.DUMMYFUNCTION("B83/sumproduct(len(filter(Dictionary!A:A,Dictionary!B:B=""root"")))"),0.06605834725613674)</f>
        <v>0.06605834726</v>
      </c>
      <c r="D83" s="21">
        <f>countifs(Dictionary!A:A,"*"&amp;A83,Dictionary!B:B,"root")</f>
        <v>344</v>
      </c>
      <c r="E83" s="29">
        <f>D83/(countif(Dictionary!B:B,"root")-1)</f>
        <v>0.1217268224</v>
      </c>
      <c r="F83" s="21">
        <f>countifs(Dictionary!A:A,"*"&amp;A83&amp;"*",Dictionary!B:B,"root")</f>
        <v>905</v>
      </c>
      <c r="G83" s="29">
        <f>F83/(countif(Dictionary!B:B,"root")-1)</f>
        <v>0.3202406228</v>
      </c>
      <c r="H83" s="21">
        <f>countifs(Dictionary!A:A,"*"&amp;A83&amp;"*"&amp;A83&amp;"*",Dictionary!B:B,"root")</f>
        <v>116</v>
      </c>
      <c r="I83" s="29">
        <f>H83/(countif(Dictionary!B:B,"root")-1)</f>
        <v>0.04104741684</v>
      </c>
      <c r="J83" s="22">
        <f>countifs(Dictionary!A:A,A83&amp;"*",Dictionary!B:B,"root")</f>
        <v>23</v>
      </c>
      <c r="K83" s="29">
        <f>J83/(countif(Dictionary!B:B,"root")-1)</f>
        <v>0.00813871196</v>
      </c>
    </row>
    <row r="84">
      <c r="A84" s="22" t="s">
        <v>32266</v>
      </c>
      <c r="B84" s="38">
        <f>IFERROR(__xludf.DUMMYFUNCTION("sumproduct(len(filter(Dictionary!A:A,Dictionary!B:B=""root""))-len(substitute(lower(filter(Dictionary!A:A,Dictionary!B:B=""root"")),A84,"""")))"),111.0)</f>
        <v>111</v>
      </c>
      <c r="C84" s="29">
        <f>IFERROR(__xludf.DUMMYFUNCTION("B84/sumproduct(len(filter(Dictionary!A:A,Dictionary!B:B=""root"")))"),0.007132759285438889)</f>
        <v>0.007132759285</v>
      </c>
      <c r="D84" s="21">
        <f>countifs(Dictionary!A:A,"*"&amp;A84,Dictionary!B:B,"root")</f>
        <v>0</v>
      </c>
      <c r="E84" s="29">
        <f>D84/(countif(Dictionary!B:B,"root")-1)</f>
        <v>0</v>
      </c>
      <c r="F84" s="21">
        <f>countifs(Dictionary!A:A,"*"&amp;A84&amp;"*",Dictionary!B:B,"root")</f>
        <v>109</v>
      </c>
      <c r="G84" s="29">
        <f>F84/(countif(Dictionary!B:B,"root")-1)</f>
        <v>0.03857041755</v>
      </c>
      <c r="H84" s="21">
        <f>countifs(Dictionary!A:A,"*"&amp;A84&amp;"*"&amp;A84&amp;"*",Dictionary!B:B,"root")</f>
        <v>2</v>
      </c>
      <c r="I84" s="29">
        <f>H84/(countif(Dictionary!B:B,"root")-1)</f>
        <v>0.0007077140835</v>
      </c>
      <c r="J84" s="22">
        <f>countifs(Dictionary!A:A,A84&amp;"*",Dictionary!B:B,"root")</f>
        <v>45</v>
      </c>
      <c r="K84" s="29">
        <f>J84/(countif(Dictionary!B:B,"root")-1)</f>
        <v>0.01592356688</v>
      </c>
    </row>
    <row r="85">
      <c r="A85" s="22" t="s">
        <v>32267</v>
      </c>
      <c r="B85" s="38">
        <f>IFERROR(__xludf.DUMMYFUNCTION("sumproduct(len(filter(Dictionary!A:A,Dictionary!B:B=""root""))-len(substitute(lower(filter(Dictionary!A:A,Dictionary!B:B=""root"")),A85,"""")))"),176.0)</f>
        <v>176</v>
      </c>
      <c r="C85" s="29">
        <f>IFERROR(__xludf.DUMMYFUNCTION("B85/sumproduct(len(filter(Dictionary!A:A,Dictionary!B:B=""root"")))"),0.011309600308443645)</f>
        <v>0.01130960031</v>
      </c>
      <c r="D85" s="21">
        <f>countifs(Dictionary!A:A,"*"&amp;A85,Dictionary!B:B,"root")</f>
        <v>10</v>
      </c>
      <c r="E85" s="29">
        <f>D85/(countif(Dictionary!B:B,"root")-1)</f>
        <v>0.003538570418</v>
      </c>
      <c r="F85" s="21">
        <f>countifs(Dictionary!A:A,"*"&amp;A85&amp;"*",Dictionary!B:B,"root")</f>
        <v>174</v>
      </c>
      <c r="G85" s="29">
        <f>F85/(countif(Dictionary!B:B,"root")-1)</f>
        <v>0.06157112527</v>
      </c>
      <c r="H85" s="21">
        <f>countifs(Dictionary!A:A,"*"&amp;A85&amp;"*"&amp;A85&amp;"*",Dictionary!B:B,"root")</f>
        <v>2</v>
      </c>
      <c r="I85" s="29">
        <f>H85/(countif(Dictionary!B:B,"root")-1)</f>
        <v>0.0007077140835</v>
      </c>
      <c r="J85" s="22">
        <f>countifs(Dictionary!A:A,A85&amp;"*",Dictionary!B:B,"root")</f>
        <v>36</v>
      </c>
      <c r="K85" s="29">
        <f>J85/(countif(Dictionary!B:B,"root")-1)</f>
        <v>0.0127388535</v>
      </c>
    </row>
    <row r="86">
      <c r="A86" s="22" t="s">
        <v>32268</v>
      </c>
      <c r="B86" s="38">
        <f>IFERROR(__xludf.DUMMYFUNCTION("sumproduct(len(filter(Dictionary!A:A,Dictionary!B:B=""root""))-len(substitute(lower(filter(Dictionary!A:A,Dictionary!B:B=""root"")),A86,"""")))"),184.0)</f>
        <v>184</v>
      </c>
      <c r="C86" s="29">
        <f>IFERROR(__xludf.DUMMYFUNCTION("B86/sumproduct(len(filter(Dictionary!A:A,Dictionary!B:B=""root"")))"),0.011823673049736538)</f>
        <v>0.01182367305</v>
      </c>
      <c r="D86" s="21">
        <f>countifs(Dictionary!A:A,"*"&amp;A86,Dictionary!B:B,"root")</f>
        <v>22</v>
      </c>
      <c r="E86" s="29">
        <f>D86/(countif(Dictionary!B:B,"root")-1)</f>
        <v>0.007784854919</v>
      </c>
      <c r="F86" s="21">
        <f>countifs(Dictionary!A:A,"*"&amp;A86&amp;"*",Dictionary!B:B,"root")</f>
        <v>178</v>
      </c>
      <c r="G86" s="29">
        <f>F86/(countif(Dictionary!B:B,"root")-1)</f>
        <v>0.06298655343</v>
      </c>
      <c r="H86" s="21">
        <f>countifs(Dictionary!A:A,"*"&amp;A86&amp;"*"&amp;A86&amp;"*",Dictionary!B:B,"root")</f>
        <v>6</v>
      </c>
      <c r="I86" s="29">
        <f>H86/(countif(Dictionary!B:B,"root")-1)</f>
        <v>0.002123142251</v>
      </c>
      <c r="J86" s="22">
        <f>countifs(Dictionary!A:A,A86&amp;"*",Dictionary!B:B,"root")</f>
        <v>70</v>
      </c>
      <c r="K86" s="29">
        <f>J86/(countif(Dictionary!B:B,"root")-1)</f>
        <v>0.02476999292</v>
      </c>
    </row>
    <row r="87">
      <c r="A87" s="22" t="s">
        <v>32269</v>
      </c>
      <c r="B87" s="38">
        <f>IFERROR(__xludf.DUMMYFUNCTION("sumproduct(len(filter(Dictionary!A:A,Dictionary!B:B=""root""))-len(substitute(lower(filter(Dictionary!A:A,Dictionary!B:B=""root"")),A87,"""")))"),374.0)</f>
        <v>374</v>
      </c>
      <c r="C87" s="29">
        <f>IFERROR(__xludf.DUMMYFUNCTION("B87/sumproduct(len(filter(Dictionary!A:A,Dictionary!B:B=""root"")))"),0.024032900655442745)</f>
        <v>0.02403290066</v>
      </c>
      <c r="D87" s="21">
        <f>countifs(Dictionary!A:A,"*"&amp;A87,Dictionary!B:B,"root")</f>
        <v>49</v>
      </c>
      <c r="E87" s="29">
        <f>D87/(countif(Dictionary!B:B,"root")-1)</f>
        <v>0.01733899505</v>
      </c>
      <c r="F87" s="21">
        <f>countifs(Dictionary!A:A,"*"&amp;A87&amp;"*",Dictionary!B:B,"root")</f>
        <v>363</v>
      </c>
      <c r="G87" s="29">
        <f>F87/(countif(Dictionary!B:B,"root")-1)</f>
        <v>0.1284501062</v>
      </c>
      <c r="H87" s="21">
        <f>countifs(Dictionary!A:A,"*"&amp;A87&amp;"*"&amp;A87&amp;"*",Dictionary!B:B,"root")</f>
        <v>10</v>
      </c>
      <c r="I87" s="29">
        <f>H87/(countif(Dictionary!B:B,"root")-1)</f>
        <v>0.003538570418</v>
      </c>
      <c r="J87" s="22">
        <f>countifs(Dictionary!A:A,A87&amp;"*",Dictionary!B:B,"root")</f>
        <v>38</v>
      </c>
      <c r="K87" s="29">
        <f>J87/(countif(Dictionary!B:B,"root")-1)</f>
        <v>0.01344656759</v>
      </c>
    </row>
    <row r="88">
      <c r="A88" s="22" t="s">
        <v>32270</v>
      </c>
      <c r="B88" s="38">
        <f>IFERROR(__xludf.DUMMYFUNCTION("sumproduct(len(filter(Dictionary!A:A,Dictionary!B:B=""root""))-len(substitute(lower(filter(Dictionary!A:A,Dictionary!B:B=""root"")),A88,"""")))"),86.0)</f>
        <v>86</v>
      </c>
      <c r="C88" s="29">
        <f>IFERROR(__xludf.DUMMYFUNCTION("B88/sumproduct(len(filter(Dictionary!A:A,Dictionary!B:B=""root"")))"),0.0055262819688985994)</f>
        <v>0.005526281969</v>
      </c>
      <c r="D88" s="21">
        <f>countifs(Dictionary!A:A,"*"&amp;A88,Dictionary!B:B,"root")</f>
        <v>0</v>
      </c>
      <c r="E88" s="29">
        <f>D88/(countif(Dictionary!B:B,"root")-1)</f>
        <v>0</v>
      </c>
      <c r="F88" s="21">
        <f>countifs(Dictionary!A:A,"*"&amp;A88&amp;"*",Dictionary!B:B,"root")</f>
        <v>85</v>
      </c>
      <c r="G88" s="29">
        <f>F88/(countif(Dictionary!B:B,"root")-1)</f>
        <v>0.03007784855</v>
      </c>
      <c r="H88" s="21">
        <f>countifs(Dictionary!A:A,"*"&amp;A88&amp;"*"&amp;A88&amp;"*",Dictionary!B:B,"root")</f>
        <v>1</v>
      </c>
      <c r="I88" s="29">
        <f>H88/(countif(Dictionary!B:B,"root")-1)</f>
        <v>0.0003538570418</v>
      </c>
      <c r="J88" s="22">
        <f>countifs(Dictionary!A:A,A88&amp;"*",Dictionary!B:B,"root")</f>
        <v>25</v>
      </c>
      <c r="K88" s="29">
        <f>J88/(countif(Dictionary!B:B,"root")-1)</f>
        <v>0.008846426044</v>
      </c>
    </row>
    <row r="90">
      <c r="A90" s="32" t="s">
        <v>32250</v>
      </c>
      <c r="B90" s="32" t="s">
        <v>32251</v>
      </c>
      <c r="C90" s="32" t="s">
        <v>32224</v>
      </c>
    </row>
    <row r="91">
      <c r="A91" s="21" t="str">
        <f t="array" ref="A91:C115">sort(A64:C88,2,0)</f>
        <v>a</v>
      </c>
      <c r="B91" s="21">
        <v>2177.0</v>
      </c>
      <c r="C91" s="29">
        <v>0.13989204472432848</v>
      </c>
    </row>
    <row r="92">
      <c r="A92" s="21" t="s">
        <v>32260</v>
      </c>
      <c r="B92" s="21">
        <v>1312.0</v>
      </c>
      <c r="C92" s="29">
        <v>0.08430792957203444</v>
      </c>
    </row>
    <row r="93">
      <c r="A93" s="21" t="s">
        <v>7389</v>
      </c>
      <c r="B93" s="21">
        <v>1205.0</v>
      </c>
      <c r="C93" s="29">
        <v>0.077432206657242</v>
      </c>
    </row>
    <row r="94">
      <c r="A94" s="21" t="s">
        <v>21977</v>
      </c>
      <c r="B94" s="21">
        <v>1053.0</v>
      </c>
      <c r="C94" s="29">
        <v>0.06766482457267703</v>
      </c>
    </row>
    <row r="95">
      <c r="A95" s="21" t="s">
        <v>29369</v>
      </c>
      <c r="B95" s="21">
        <v>1028.0</v>
      </c>
      <c r="C95" s="29">
        <v>0.06605834725613674</v>
      </c>
    </row>
    <row r="96">
      <c r="A96" s="21" t="s">
        <v>32263</v>
      </c>
      <c r="B96" s="21">
        <v>1024.0</v>
      </c>
      <c r="C96" s="29">
        <v>0.0658013108854903</v>
      </c>
    </row>
    <row r="97">
      <c r="A97" s="21" t="s">
        <v>32264</v>
      </c>
      <c r="B97" s="21">
        <v>957.0</v>
      </c>
      <c r="C97" s="29">
        <v>0.06149595167716232</v>
      </c>
    </row>
    <row r="98">
      <c r="A98" s="21" t="s">
        <v>475</v>
      </c>
      <c r="B98" s="21">
        <v>795.0</v>
      </c>
      <c r="C98" s="29">
        <v>0.05108597866598124</v>
      </c>
    </row>
    <row r="99">
      <c r="A99" s="21" t="s">
        <v>32262</v>
      </c>
      <c r="B99" s="21">
        <v>724.0</v>
      </c>
      <c r="C99" s="29">
        <v>0.04652358308700681</v>
      </c>
    </row>
    <row r="100">
      <c r="A100" s="21" t="s">
        <v>32265</v>
      </c>
      <c r="B100" s="21">
        <v>721.0</v>
      </c>
      <c r="C100" s="29">
        <v>0.04633080580902198</v>
      </c>
    </row>
    <row r="101">
      <c r="A101" s="21" t="s">
        <v>988</v>
      </c>
      <c r="B101" s="21">
        <v>718.0</v>
      </c>
      <c r="C101" s="29">
        <v>0.04613802853103714</v>
      </c>
    </row>
    <row r="102">
      <c r="A102" s="21" t="s">
        <v>1030</v>
      </c>
      <c r="B102" s="21">
        <v>673.0</v>
      </c>
      <c r="C102" s="29">
        <v>0.04324636936126462</v>
      </c>
    </row>
    <row r="103">
      <c r="A103" s="21" t="s">
        <v>1009</v>
      </c>
      <c r="B103" s="21">
        <v>398.0</v>
      </c>
      <c r="C103" s="29">
        <v>0.025575118879321426</v>
      </c>
    </row>
    <row r="104">
      <c r="A104" s="21" t="s">
        <v>101</v>
      </c>
      <c r="B104" s="21">
        <v>388.0</v>
      </c>
      <c r="C104" s="29">
        <v>0.024932527952705306</v>
      </c>
    </row>
    <row r="105">
      <c r="A105" s="21" t="s">
        <v>32269</v>
      </c>
      <c r="B105" s="21">
        <v>374.0</v>
      </c>
      <c r="C105" s="29">
        <v>0.024032900655442745</v>
      </c>
    </row>
    <row r="106">
      <c r="A106" s="21" t="s">
        <v>1461</v>
      </c>
      <c r="B106" s="21">
        <v>364.0</v>
      </c>
      <c r="C106" s="29">
        <v>0.02339030972882663</v>
      </c>
    </row>
    <row r="107">
      <c r="A107" s="21" t="s">
        <v>32258</v>
      </c>
      <c r="B107" s="21">
        <v>286.0</v>
      </c>
      <c r="C107" s="29">
        <v>0.018378100501220924</v>
      </c>
    </row>
    <row r="108">
      <c r="A108" s="21" t="s">
        <v>32257</v>
      </c>
      <c r="B108" s="21">
        <v>244.0</v>
      </c>
      <c r="C108" s="29">
        <v>0.015679218609433235</v>
      </c>
    </row>
    <row r="109">
      <c r="A109" s="21" t="s">
        <v>32259</v>
      </c>
      <c r="B109" s="21">
        <v>218.0</v>
      </c>
      <c r="C109" s="29">
        <v>0.014008482200231332</v>
      </c>
    </row>
    <row r="110">
      <c r="A110" s="21" t="s">
        <v>32261</v>
      </c>
      <c r="B110" s="21">
        <v>188.0</v>
      </c>
      <c r="C110" s="29">
        <v>0.012080709420382984</v>
      </c>
    </row>
    <row r="111">
      <c r="A111" s="21" t="s">
        <v>32268</v>
      </c>
      <c r="B111" s="21">
        <v>184.0</v>
      </c>
      <c r="C111" s="29">
        <v>0.011823673049736538</v>
      </c>
    </row>
    <row r="112">
      <c r="A112" s="21" t="s">
        <v>32267</v>
      </c>
      <c r="B112" s="21">
        <v>176.0</v>
      </c>
      <c r="C112" s="29">
        <v>0.011309600308443645</v>
      </c>
    </row>
    <row r="113">
      <c r="A113" s="21" t="s">
        <v>32256</v>
      </c>
      <c r="B113" s="21">
        <v>154.0</v>
      </c>
      <c r="C113" s="29">
        <v>0.009895900269888189</v>
      </c>
    </row>
    <row r="114">
      <c r="A114" s="21" t="s">
        <v>32266</v>
      </c>
      <c r="B114" s="21">
        <v>111.0</v>
      </c>
      <c r="C114" s="29">
        <v>0.007132759285438889</v>
      </c>
    </row>
    <row r="115">
      <c r="A115" s="21" t="s">
        <v>32270</v>
      </c>
      <c r="B115" s="21">
        <v>86.0</v>
      </c>
      <c r="C115" s="29">
        <v>0.0055262819688985994</v>
      </c>
    </row>
    <row r="117">
      <c r="A117" s="22" t="s">
        <v>32271</v>
      </c>
      <c r="B117" s="22" t="s">
        <v>32219</v>
      </c>
      <c r="C117" s="22" t="s">
        <v>32224</v>
      </c>
    </row>
    <row r="118">
      <c r="A118" s="22">
        <v>1.0</v>
      </c>
      <c r="B118" s="32">
        <f>sumproduct(len(Dictionary!A:A)=A118,Dictionary!B:B="root")</f>
        <v>4</v>
      </c>
      <c r="C118" s="39">
        <f>B118/(countif(Dictionary!B:B,"root")-1)</f>
        <v>0.001415428167</v>
      </c>
    </row>
    <row r="119">
      <c r="A119" s="22">
        <v>2.0</v>
      </c>
      <c r="B119" s="32">
        <f>sumproduct(len(Dictionary!A:A)=A119,Dictionary!B:B="root")</f>
        <v>33</v>
      </c>
      <c r="C119" s="39">
        <f>B119/(countif(Dictionary!B:B,"root")-1)</f>
        <v>0.01167728238</v>
      </c>
    </row>
    <row r="120">
      <c r="A120" s="22">
        <v>3.0</v>
      </c>
      <c r="B120" s="32">
        <f>sumproduct(len(Dictionary!A:A)=A120,Dictionary!B:B="root")</f>
        <v>161</v>
      </c>
      <c r="C120" s="39">
        <f>B120/(countif(Dictionary!B:B,"root")-1)</f>
        <v>0.05697098372</v>
      </c>
    </row>
    <row r="121">
      <c r="A121" s="22">
        <v>4.0</v>
      </c>
      <c r="B121" s="32">
        <f>sumproduct(len(Dictionary!A:A)=A121,Dictionary!B:B="root")</f>
        <v>538</v>
      </c>
      <c r="C121" s="39">
        <f>B121/(countif(Dictionary!B:B,"root")-1)</f>
        <v>0.1903750885</v>
      </c>
    </row>
    <row r="122">
      <c r="A122" s="22">
        <v>5.0</v>
      </c>
      <c r="B122" s="32">
        <f>sumproduct(len(Dictionary!A:A)=A122,Dictionary!B:B="root")</f>
        <v>758</v>
      </c>
      <c r="C122" s="39">
        <f>B122/(countif(Dictionary!B:B,"root")-1)</f>
        <v>0.2682236377</v>
      </c>
    </row>
    <row r="123">
      <c r="A123" s="22">
        <v>6.0</v>
      </c>
      <c r="B123" s="32">
        <f>sumproduct(len(Dictionary!A:A)=A123,Dictionary!B:B="root")</f>
        <v>673</v>
      </c>
      <c r="C123" s="39">
        <f>B123/(countif(Dictionary!B:B,"root")-1)</f>
        <v>0.2381457891</v>
      </c>
    </row>
    <row r="124">
      <c r="A124" s="22">
        <v>7.0</v>
      </c>
      <c r="B124" s="32">
        <f>sumproduct(len(Dictionary!A:A)=A124,Dictionary!B:B="root")</f>
        <v>384</v>
      </c>
      <c r="C124" s="39">
        <f>B124/(countif(Dictionary!B:B,"root")-1)</f>
        <v>0.135881104</v>
      </c>
    </row>
    <row r="125">
      <c r="A125" s="22">
        <v>8.0</v>
      </c>
      <c r="B125" s="32">
        <f>sumproduct(len(Dictionary!A:A)=A125,Dictionary!B:B="root")</f>
        <v>187</v>
      </c>
      <c r="C125" s="39">
        <f>B125/(countif(Dictionary!B:B,"root")-1)</f>
        <v>0.06617126681</v>
      </c>
    </row>
    <row r="126">
      <c r="A126" s="22">
        <v>9.0</v>
      </c>
      <c r="B126" s="32">
        <f>sumproduct(len(Dictionary!A:A)=A126,Dictionary!B:B="root")</f>
        <v>61</v>
      </c>
      <c r="C126" s="39">
        <f>B126/(countif(Dictionary!B:B,"root")-1)</f>
        <v>0.02158527955</v>
      </c>
    </row>
    <row r="127">
      <c r="A127" s="22">
        <v>10.0</v>
      </c>
      <c r="B127" s="32">
        <f>sumproduct(len(Dictionary!A:A)=A127,Dictionary!B:B="root")</f>
        <v>16</v>
      </c>
      <c r="C127" s="39">
        <f>B127/(countif(Dictionary!B:B,"root")-1)</f>
        <v>0.005661712668</v>
      </c>
    </row>
    <row r="128">
      <c r="A128" s="22">
        <v>11.0</v>
      </c>
      <c r="B128" s="32">
        <f>sumproduct(len(Dictionary!A:A)=A128,Dictionary!B:B="root")</f>
        <v>8</v>
      </c>
      <c r="C128" s="39">
        <f>B128/(countif(Dictionary!B:B,"root")-1)</f>
        <v>0.002830856334</v>
      </c>
    </row>
    <row r="129">
      <c r="A129" s="22">
        <v>12.0</v>
      </c>
      <c r="B129" s="32">
        <f>sumproduct(len(Dictionary!A:A)=A129,Dictionary!B:B="root")</f>
        <v>4</v>
      </c>
      <c r="C129" s="39">
        <f>B129/(countif(Dictionary!B:B,"root")-1)</f>
        <v>0.001415428167</v>
      </c>
    </row>
    <row r="131">
      <c r="A131" s="22" t="s">
        <v>32272</v>
      </c>
      <c r="B131" s="22" t="s">
        <v>32273</v>
      </c>
      <c r="C131" s="22" t="s">
        <v>32224</v>
      </c>
    </row>
    <row r="132">
      <c r="A132" s="22">
        <v>3500.0</v>
      </c>
      <c r="B132" s="21">
        <f>A132-COUNTA(Dictionary!A:A)-1</f>
        <v>-2998</v>
      </c>
      <c r="C132" s="24">
        <f>(COUNTA(Dictionary!A:A)-1)/A132</f>
        <v>1.856</v>
      </c>
    </row>
    <row r="133">
      <c r="A133" s="22">
        <v>4000.0</v>
      </c>
      <c r="B133" s="21">
        <f>A133-COUNTA(Dictionary!A:A)-1</f>
        <v>-2498</v>
      </c>
      <c r="C133" s="24">
        <f>(COUNTA(Dictionary!A:A)-1)/A133</f>
        <v>1.624</v>
      </c>
    </row>
    <row r="134">
      <c r="A134" s="22">
        <v>5000.0</v>
      </c>
      <c r="B134" s="21">
        <f>A134-COUNTA(Dictionary!A:A)-1</f>
        <v>-1498</v>
      </c>
      <c r="C134" s="24">
        <f>(COUNTA(Dictionary!A:A)-1)/A134</f>
        <v>1.2992</v>
      </c>
    </row>
    <row r="135">
      <c r="A135" s="22">
        <v>10000.0</v>
      </c>
      <c r="B135" s="21">
        <f>A135-COUNTA(Dictionary!A:A)-1</f>
        <v>3502</v>
      </c>
      <c r="C135" s="24">
        <f>(COUNTA(Dictionary!A:A)-1)/A135</f>
        <v>0.6496</v>
      </c>
    </row>
    <row r="137">
      <c r="A137" s="40" t="s">
        <v>59</v>
      </c>
      <c r="B137" s="40" t="s">
        <v>32219</v>
      </c>
      <c r="C137" s="22" t="s">
        <v>32274</v>
      </c>
      <c r="D137" s="27" t="s">
        <v>32275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94</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1689</v>
      </c>
      <c r="B171" s="22" t="s">
        <v>32276</v>
      </c>
    </row>
    <row r="173">
      <c r="A173" s="22" t="s">
        <v>32219</v>
      </c>
      <c r="B173" s="22" t="s">
        <v>32277</v>
      </c>
    </row>
    <row r="174">
      <c r="A174" s="22" t="s">
        <v>17283</v>
      </c>
      <c r="B174" s="22">
        <f t="shared" ref="B174:B176" si="2">COUNTIF(#REF!, A174)</f>
        <v>0</v>
      </c>
    </row>
    <row r="175">
      <c r="A175" s="22" t="s">
        <v>24994</v>
      </c>
      <c r="B175" s="22">
        <f t="shared" si="2"/>
        <v>0</v>
      </c>
    </row>
    <row r="176">
      <c r="A176" s="22" t="s">
        <v>11108</v>
      </c>
      <c r="B176" s="22">
        <f t="shared" si="2"/>
        <v>0</v>
      </c>
    </row>
    <row r="177">
      <c r="A177" s="22" t="s">
        <v>32278</v>
      </c>
      <c r="B177" s="22">
        <f>A2-B174-B175-B176</f>
        <v>6496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