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8F853F3C_9077_446B_A89A_D25D0A7D4020_.wvu.FilterData">Dictionary!$A$1:$U$6401</definedName>
    <definedName hidden="1" localSheetId="0" name="Z_448DB9BA_2EB0_41C6_AF78_78F28DF6DBF2_.wvu.FilterData">Dictionary!$A$1:$U$5116</definedName>
    <definedName hidden="1" localSheetId="0" name="Z_EBB59669_3CB9_4444_9A70_39DEB1DCAE61_.wvu.FilterData">Dictionary!$A$1:$AF$6451</definedName>
    <definedName hidden="1" localSheetId="0" name="Z_F8D28792_FEC1_4F8C_8A85_A8E6544335E3_.wvu.FilterData">Dictionary!$A$1:$U$6451</definedName>
    <definedName hidden="1" localSheetId="0" name="Z_4E74F107_BFE9_426A_98D4_042D6E2E65F7_.wvu.FilterData">Dictionary!$A$1:$AF$6401</definedName>
    <definedName hidden="1" localSheetId="0" name="Z_328DADF7_95A3_4296_964B_637BA9BD3F53_.wvu.FilterData">Dictionary!$A$1:$U$5398</definedName>
  </definedNames>
  <calcPr/>
  <customWorkbookViews>
    <customWorkbookView activeSheetId="0" maximized="1" windowHeight="0" windowWidth="0" guid="{448DB9BA-2EB0-41C6-AF78-78F28DF6DBF2}" name="Genolexi"/>
    <customWorkbookView activeSheetId="0" maximized="1" windowHeight="0" windowWidth="0" guid="{8F853F3C-9077-446B-A89A-D25D0A7D4020}" name="Entries with blank etymology"/>
    <customWorkbookView activeSheetId="0" maximized="1" windowHeight="0" windowWidth="0" guid="{EBB59669-3CB9-4444-9A70-39DEB1DCAE61}" name="root verbs"/>
    <customWorkbookView activeSheetId="0" maximized="1" windowHeight="0" windowWidth="0" guid="{4E74F107-BFE9-426A-98D4-042D6E2E65F7}" name="Entries with TransNote"/>
    <customWorkbookView activeSheetId="0" maximized="1" windowHeight="0" windowWidth="0" guid="{F8D28792-FEC1-4F8C-8A85-A8E6544335E3}" name="Entries with blank WordClass"/>
    <customWorkbookView activeSheetId="0" maximized="1" windowHeight="0" windowWidth="0" guid="{328DADF7-95A3-4296-964B-637BA9BD3F53}" name="Fikso"/>
  </customWorkbookViews>
</workbook>
</file>

<file path=xl/sharedStrings.xml><?xml version="1.0" encoding="utf-8"?>
<sst xmlns="http://schemas.openxmlformats.org/spreadsheetml/2006/main" count="49460" uniqueCount="32776">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</sst>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26440416"/>
        <c:axId val="176137883"/>
      </c:barChart>
      <c:catAx>
        <c:axId val="20264404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6137883"/>
      </c:catAx>
      <c:valAx>
        <c:axId val="176137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644041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5" t="s">
        <v>32689</v>
      </c>
      <c r="B6590" s="8" t="s">
        <v>440</v>
      </c>
      <c r="C6590" s="5" t="s">
        <v>101</v>
      </c>
      <c r="D6590" s="6"/>
      <c r="E6590" s="12" t="b">
        <v>0</v>
      </c>
      <c r="F6590" s="5" t="s">
        <v>32690</v>
      </c>
      <c r="G6590" s="1"/>
      <c r="H6590" s="5" t="s">
        <v>32691</v>
      </c>
      <c r="I6590" s="5" t="s">
        <v>32692</v>
      </c>
      <c r="J6590" s="1"/>
      <c r="K6590" s="1"/>
      <c r="L6590" s="1"/>
      <c r="M6590" s="1"/>
      <c r="N6590" s="1"/>
      <c r="O6590" s="1"/>
      <c r="P6590" s="5" t="s">
        <v>750</v>
      </c>
      <c r="Q6590" s="5" t="s">
        <v>32693</v>
      </c>
      <c r="R6590" s="1"/>
      <c r="S6590" s="1"/>
      <c r="T6590" s="1"/>
      <c r="U6590" s="1"/>
      <c r="V6590" s="1"/>
      <c r="W6590" s="1"/>
      <c r="X6590" s="1"/>
      <c r="Y6590" s="1"/>
      <c r="Z6590" s="1"/>
      <c r="AA6590" s="1"/>
      <c r="AB6590" s="1"/>
      <c r="AC6590" s="1"/>
      <c r="AD6590" s="1"/>
      <c r="AE6590" s="1"/>
      <c r="AF6590" s="1"/>
    </row>
    <row r="6591">
      <c r="A6591" s="5" t="s">
        <v>32694</v>
      </c>
      <c r="B6591" s="8" t="s">
        <v>416</v>
      </c>
      <c r="C6591" s="5" t="s">
        <v>101</v>
      </c>
      <c r="D6591" s="7"/>
      <c r="E6591" s="12" t="b">
        <v>0</v>
      </c>
      <c r="F6591" s="5" t="s">
        <v>32695</v>
      </c>
      <c r="G6591" s="1"/>
      <c r="H6591" s="5" t="s">
        <v>32696</v>
      </c>
      <c r="I6591" s="5" t="s">
        <v>32697</v>
      </c>
      <c r="J6591" s="1"/>
      <c r="K6591" s="1"/>
      <c r="L6591" s="1"/>
      <c r="M6591" s="1"/>
      <c r="N6591" s="1"/>
      <c r="O6591" s="1"/>
      <c r="P6591" s="5" t="s">
        <v>948</v>
      </c>
      <c r="Q6591" s="5" t="s">
        <v>32698</v>
      </c>
      <c r="R6591" s="1"/>
      <c r="S6591" s="1"/>
      <c r="T6591" s="1"/>
      <c r="U6591" s="1"/>
      <c r="V6591" s="1"/>
      <c r="W6591" s="1"/>
      <c r="X6591" s="1"/>
      <c r="Y6591" s="1"/>
      <c r="Z6591" s="1"/>
      <c r="AA6591" s="1"/>
      <c r="AB6591" s="1"/>
      <c r="AC6591" s="1"/>
      <c r="AD6591" s="1"/>
      <c r="AE6591" s="1"/>
      <c r="AF6591" s="1"/>
    </row>
    <row r="6592">
      <c r="A6592" s="5" t="s">
        <v>32699</v>
      </c>
      <c r="B6592" s="8" t="s">
        <v>416</v>
      </c>
      <c r="C6592" s="5" t="s">
        <v>101</v>
      </c>
      <c r="D6592" s="6"/>
      <c r="E6592" s="12" t="b">
        <v>0</v>
      </c>
      <c r="F6592" s="5" t="s">
        <v>32700</v>
      </c>
      <c r="G6592" s="1"/>
      <c r="H6592" s="5" t="s">
        <v>32701</v>
      </c>
      <c r="I6592" s="5" t="s">
        <v>32702</v>
      </c>
      <c r="J6592" s="1"/>
      <c r="K6592" s="1"/>
      <c r="L6592" s="1"/>
      <c r="M6592" s="1"/>
      <c r="N6592" s="1"/>
      <c r="O6592" s="1"/>
      <c r="P6592" s="5" t="s">
        <v>431</v>
      </c>
      <c r="Q6592" s="5" t="s">
        <v>32703</v>
      </c>
      <c r="R6592" s="5" t="s">
        <v>32704</v>
      </c>
      <c r="S6592" s="1"/>
      <c r="T6592" s="1"/>
      <c r="U6592" s="1"/>
      <c r="V6592" s="1"/>
      <c r="W6592" s="1"/>
      <c r="X6592" s="1"/>
      <c r="Y6592" s="1"/>
      <c r="Z6592" s="1"/>
      <c r="AA6592" s="1"/>
      <c r="AB6592" s="1"/>
      <c r="AC6592" s="1"/>
      <c r="AD6592" s="1"/>
      <c r="AE6592" s="1"/>
      <c r="AF6592" s="1"/>
    </row>
    <row r="6593">
      <c r="A6593" s="5" t="s">
        <v>32705</v>
      </c>
      <c r="B6593" s="8" t="s">
        <v>416</v>
      </c>
      <c r="C6593" s="5" t="s">
        <v>101</v>
      </c>
      <c r="D6593" s="7"/>
      <c r="E6593" s="12" t="b">
        <v>0</v>
      </c>
      <c r="F6593" s="5" t="s">
        <v>32706</v>
      </c>
      <c r="G6593" s="1"/>
      <c r="H6593" s="5" t="s">
        <v>32707</v>
      </c>
      <c r="I6593" s="5" t="s">
        <v>32708</v>
      </c>
      <c r="J6593" s="1"/>
      <c r="K6593" s="1"/>
      <c r="L6593" s="1"/>
      <c r="M6593" s="1"/>
      <c r="N6593" s="1"/>
      <c r="O6593" s="1"/>
      <c r="P6593" s="5" t="s">
        <v>431</v>
      </c>
      <c r="Q6593" s="5" t="s">
        <v>32709</v>
      </c>
      <c r="R6593" s="1"/>
      <c r="S6593" s="1"/>
      <c r="T6593" s="1"/>
      <c r="U6593" s="1"/>
      <c r="V6593" s="1"/>
      <c r="W6593" s="1"/>
      <c r="X6593" s="1"/>
      <c r="Y6593" s="1"/>
      <c r="Z6593" s="1"/>
      <c r="AA6593" s="1"/>
      <c r="AB6593" s="1"/>
      <c r="AC6593" s="1"/>
      <c r="AD6593" s="1"/>
      <c r="AE6593" s="1"/>
      <c r="AF6593" s="1"/>
    </row>
    <row r="6594">
      <c r="A6594" s="5" t="s">
        <v>32710</v>
      </c>
      <c r="B6594" s="8" t="s">
        <v>416</v>
      </c>
      <c r="C6594" s="5" t="s">
        <v>101</v>
      </c>
      <c r="D6594" s="6"/>
      <c r="E6594" s="12" t="b">
        <v>0</v>
      </c>
      <c r="F6594" s="5" t="s">
        <v>32711</v>
      </c>
      <c r="G6594" s="1"/>
      <c r="H6594" s="5" t="s">
        <v>32712</v>
      </c>
      <c r="I6594" s="5" t="s">
        <v>32713</v>
      </c>
      <c r="J6594" s="1"/>
      <c r="K6594" s="1"/>
      <c r="L6594" s="1"/>
      <c r="M6594" s="1"/>
      <c r="N6594" s="1"/>
      <c r="O6594" s="1"/>
      <c r="P6594" s="5" t="s">
        <v>431</v>
      </c>
      <c r="Q6594" s="5" t="s">
        <v>32714</v>
      </c>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328DADF7-95A3-4296-964B-637BA9BD3F53}" filter="1" showAutoFilter="1">
      <autoFilter ref="$A$1:$U$5398">
        <filterColumn colId="1">
          <filters>
            <filter val="proper word"/>
            <filter val="phrase"/>
            <filter val="affix"/>
          </filters>
        </filterColumn>
      </autoFilter>
    </customSheetView>
    <customSheetView guid="{8F853F3C-9077-446B-A89A-D25D0A7D4020}"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EBB59669-3CB9-4444-9A70-39DEB1DCAE61}"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448DB9BA-2EB0-41C6-AF78-78F28DF6DBF2}" filter="1" showAutoFilter="1">
      <autoFilter ref="$A$1:$U$5116">
        <filterColumn colId="1">
          <filters>
            <filter val="proper word"/>
            <filter val="phrase"/>
            <filter val="root"/>
          </filters>
        </filterColumn>
      </autoFilter>
    </customSheetView>
    <customSheetView guid="{F8D28792-FEC1-4F8C-8A85-A8E6544335E3}" filter="1" showAutoFilter="1">
      <autoFilter ref="$A$1:$U$6451">
        <filterColumn colId="2">
          <filters blank="1">
            <filter val="b.oro; il"/>
          </filters>
        </filterColumn>
      </autoFilter>
    </customSheetView>
    <customSheetView guid="{4E74F107-BFE9-426A-98D4-042D6E2E65F7}"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6593</v>
      </c>
      <c r="B2" s="28" t="s">
        <v>32715</v>
      </c>
    </row>
    <row r="4">
      <c r="A4" s="28" t="s">
        <v>32716</v>
      </c>
      <c r="B4" s="28" t="s">
        <v>32717</v>
      </c>
      <c r="C4" s="28" t="s">
        <v>32718</v>
      </c>
      <c r="D4" s="29" t="s">
        <v>32719</v>
      </c>
    </row>
    <row r="5">
      <c r="A5" s="28">
        <f>countif(Dictionary!Q:Q, "*"&amp;B5&amp;"*")</f>
        <v>1780</v>
      </c>
      <c r="B5" s="28" t="s">
        <v>7696</v>
      </c>
      <c r="C5" s="30">
        <f>countif(Dictionary!Q:Q, "*"&amp;B5&amp;"*")/(countif(Dictionary!B:B, B25)-1)</f>
        <v>0.6133700896</v>
      </c>
      <c r="D5" s="31">
        <f t="array" ref="D5">row(index(Dictionary!Q:Q,match(true, isnumber(search("*"&amp;B5&amp;"*", Dictionary!Q:Q)),0)))</f>
        <v>8</v>
      </c>
    </row>
    <row r="6">
      <c r="A6" s="28">
        <f>countif(Dictionary!Q:Q, "*"&amp;B6&amp;"*")</f>
        <v>1621</v>
      </c>
      <c r="B6" s="28" t="s">
        <v>10052</v>
      </c>
      <c r="C6" s="30">
        <f>countif(Dictionary!Q:Q, "*"&amp;B6&amp;"*")/(countif(Dictionary!B:B, B25)-1)</f>
        <v>0.5585802895</v>
      </c>
      <c r="D6" s="31">
        <f t="array" ref="D6">row(index(Dictionary!Q:Q,match(true, isnumber(search("*"&amp;B6&amp;"*", Dictionary!Q:Q)),0)))</f>
        <v>22</v>
      </c>
    </row>
    <row r="7">
      <c r="A7" s="28">
        <f>countif(Dictionary!Q:Q, "*"&amp;B7&amp;"*")</f>
        <v>1516</v>
      </c>
      <c r="B7" s="28" t="s">
        <v>6960</v>
      </c>
      <c r="C7" s="30">
        <f>countif(Dictionary!Q:Q, "*"&amp;B7&amp;"*")/(countif(Dictionary!B:B, B25)-1)</f>
        <v>0.522398346</v>
      </c>
      <c r="D7" s="31">
        <f t="array" ref="D7">row(index(Dictionary!Q:Q,match(true, isnumber(search("*"&amp;B7&amp;"*", Dictionary!Q:Q)),0)))</f>
        <v>22</v>
      </c>
    </row>
    <row r="8">
      <c r="A8" s="28">
        <f>countif(Dictionary!Q:Q, "*"&amp;B8&amp;"*")</f>
        <v>1395</v>
      </c>
      <c r="B8" s="28" t="s">
        <v>25365</v>
      </c>
      <c r="C8" s="30">
        <f>countif(Dictionary!Q:Q, "*"&amp;B8&amp;"*")/(countif(Dictionary!B:B, B25)-1)</f>
        <v>0.4807029635</v>
      </c>
      <c r="D8" s="31">
        <f t="array" ref="D8">row(index(Dictionary!Q:Q,match(true, isnumber(search("*"&amp;B8&amp;"*", Dictionary!Q:Q)),0)))</f>
        <v>22</v>
      </c>
    </row>
    <row r="9">
      <c r="A9" s="28">
        <f>countif(Dictionary!Q:Q, "*"&amp;B9&amp;"*")</f>
        <v>1662</v>
      </c>
      <c r="B9" s="28" t="s">
        <v>8043</v>
      </c>
      <c r="C9" s="30">
        <f>countif(Dictionary!Q:Q, "*"&amp;B9&amp;"*")/(countif(Dictionary!B:B, B25)-1)</f>
        <v>0.5727084769</v>
      </c>
      <c r="D9" s="31">
        <f t="array" ref="D9">row(index(Dictionary!Q:Q,match(true, isnumber(search("*"&amp;B9&amp;"*", Dictionary!Q:Q)),0)))</f>
        <v>8</v>
      </c>
    </row>
    <row r="10">
      <c r="A10" s="28">
        <f>countif(Dictionary!Q:Q, "*"&amp;B10&amp;"*")</f>
        <v>1444</v>
      </c>
      <c r="B10" s="28" t="s">
        <v>12654</v>
      </c>
      <c r="C10" s="30">
        <f>countif(Dictionary!Q:Q, "*"&amp;B10&amp;"*")/(countif(Dictionary!B:B, B25)-1)</f>
        <v>0.4975878704</v>
      </c>
      <c r="D10" s="31">
        <f t="array" ref="D10">row(index(Dictionary!Q:Q,match(true, isnumber(search("*"&amp;B10&amp;"*", Dictionary!Q:Q)),0)))</f>
        <v>22</v>
      </c>
    </row>
    <row r="11">
      <c r="A11" s="28">
        <f>countif(Dictionary!Q:Q, "*"&amp;B11&amp;"*")</f>
        <v>1211</v>
      </c>
      <c r="B11" s="28" t="s">
        <v>23554</v>
      </c>
      <c r="C11" s="30">
        <f>countif(Dictionary!Q:Q, "*"&amp;B11&amp;"*")/(countif(Dictionary!B:B, B25)-1)</f>
        <v>0.4172984149</v>
      </c>
      <c r="D11" s="31">
        <f t="array" ref="D11">row(index(Dictionary!Q:Q,match(true, isnumber(search("*"&amp;B11&amp;"*", Dictionary!Q:Q)),0)))</f>
        <v>22</v>
      </c>
    </row>
    <row r="12">
      <c r="A12" s="28">
        <f>countif(Dictionary!Q:Q, "*"&amp;B12&amp;"*")</f>
        <v>635</v>
      </c>
      <c r="B12" s="28" t="s">
        <v>24632</v>
      </c>
      <c r="C12" s="30">
        <f>countif(Dictionary!Q:Q, "*"&amp;B12&amp;"*")/(countif(Dictionary!B:B, B25)-1)</f>
        <v>0.2188146106</v>
      </c>
      <c r="D12" s="31">
        <f t="array" ref="D12">row(index(Dictionary!Q:Q,match(true, isnumber(search("*"&amp;B12&amp;"*", Dictionary!Q:Q)),0)))</f>
        <v>8</v>
      </c>
    </row>
    <row r="13">
      <c r="A13" s="28">
        <f>countif(Dictionary!Q:Q, "*"&amp;B13&amp;"*")</f>
        <v>1087</v>
      </c>
      <c r="B13" s="28" t="s">
        <v>11346</v>
      </c>
      <c r="C13" s="30">
        <f>countif(Dictionary!Q:Q, "*"&amp;B13&amp;"*")/(countif(Dictionary!B:B, B25)-1)</f>
        <v>0.3745692626</v>
      </c>
      <c r="D13" s="31">
        <f t="array" ref="D13">row(index(Dictionary!Q:Q,match(true, isnumber(search("*"&amp;B13&amp;"*", Dictionary!Q:Q)),0)))</f>
        <v>22</v>
      </c>
    </row>
    <row r="14">
      <c r="A14" s="28">
        <f>countif(Dictionary!Q:Q, "*"&amp;B14&amp;"*")</f>
        <v>1268</v>
      </c>
      <c r="B14" s="28" t="s">
        <v>21658</v>
      </c>
      <c r="C14" s="30">
        <f>countif(Dictionary!Q:Q, "*"&amp;B14&amp;"*")/(countif(Dictionary!B:B, B25)-1)</f>
        <v>0.4369400414</v>
      </c>
      <c r="D14" s="31">
        <f t="array" ref="D14">row(index(Dictionary!Q:Q,match(true, isnumber(search("*"&amp;B14&amp;"*", Dictionary!Q:Q)),0)))</f>
        <v>22</v>
      </c>
    </row>
    <row r="15">
      <c r="A15" s="28">
        <f>countif(Dictionary!Q:Q, "*"&amp;B15&amp;"*")</f>
        <v>618</v>
      </c>
      <c r="B15" s="28" t="s">
        <v>30079</v>
      </c>
      <c r="C15" s="30">
        <f>countif(Dictionary!Q:Q, "*"&amp;B15&amp;"*")/(countif(Dictionary!B:B, B25)-1)</f>
        <v>0.2129565817</v>
      </c>
      <c r="D15" s="31">
        <f t="array" ref="D15">row(index(Dictionary!Q:Q,match(true, isnumber(search("*"&amp;B15&amp;"*", Dictionary!Q:Q)),0)))</f>
        <v>22</v>
      </c>
    </row>
    <row r="16">
      <c r="A16" s="28">
        <f>countif(Dictionary!Q:Q, "*"&amp;B16&amp;"*")</f>
        <v>1202</v>
      </c>
      <c r="B16" s="28" t="s">
        <v>11969</v>
      </c>
      <c r="C16" s="30">
        <f>countif(Dictionary!Q:Q, "*"&amp;B16&amp;"*")/(countif(Dictionary!B:B, B25)-1)</f>
        <v>0.4141971054</v>
      </c>
      <c r="D16" s="31">
        <f t="array" ref="D16">row(index(Dictionary!Q:Q,match(true, isnumber(search("*"&amp;B16&amp;"*", Dictionary!Q:Q)),0)))</f>
        <v>22</v>
      </c>
    </row>
    <row r="17">
      <c r="A17" s="28">
        <f>countif(Dictionary!Q:Q, "*"&amp;B17&amp;"*")</f>
        <v>655</v>
      </c>
      <c r="B17" s="28" t="s">
        <v>28215</v>
      </c>
      <c r="C17" s="30">
        <f>countif(Dictionary!Q:Q, "*"&amp;B17&amp;"*")/(countif(Dictionary!B:B, B25)-1)</f>
        <v>0.2257064094</v>
      </c>
      <c r="D17" s="31">
        <f t="array" ref="D17">row(index(Dictionary!Q:Q,match(true, isnumber(search("*"&amp;B17&amp;"*", Dictionary!Q:Q)),0)))</f>
        <v>22</v>
      </c>
    </row>
    <row r="18">
      <c r="A18" s="28">
        <f>countif(Dictionary!Q:Q, "*"&amp;B18&amp;"*")</f>
        <v>1161</v>
      </c>
      <c r="B18" s="28" t="s">
        <v>1600</v>
      </c>
      <c r="C18" s="30">
        <f>countif(Dictionary!Q:Q, "*"&amp;B18&amp;"*")/(countif(Dictionary!B:B, B25)-1)</f>
        <v>0.400068918</v>
      </c>
      <c r="D18" s="31">
        <f t="array" ref="D18">row(index(Dictionary!Q:Q,match(true, isnumber(search("*"&amp;B18&amp;"*", Dictionary!Q:Q)),0)))</f>
        <v>22</v>
      </c>
    </row>
    <row r="19">
      <c r="A19" s="28">
        <f>countif(Dictionary!Q:Q, "*"&amp;B19&amp;"*")</f>
        <v>902</v>
      </c>
      <c r="B19" s="28" t="s">
        <v>27516</v>
      </c>
      <c r="C19" s="30">
        <f>countif(Dictionary!Q:Q, "*"&amp;B19&amp;"*")/(countif(Dictionary!B:B, B25)-1)</f>
        <v>0.3108201241</v>
      </c>
      <c r="D19" s="31">
        <f t="array" ref="D19">row(index(Dictionary!Q:Q,match(true, isnumber(search("*"&amp;B19&amp;"*", Dictionary!Q:Q)),0)))</f>
        <v>22</v>
      </c>
    </row>
    <row r="20">
      <c r="A20" s="28">
        <f>countif(Dictionary!Q:Q, "*"&amp;B20&amp;"*")</f>
        <v>1457</v>
      </c>
      <c r="B20" s="28" t="s">
        <v>22959</v>
      </c>
      <c r="C20" s="30">
        <f>countif(Dictionary!Q:Q, "*"&amp;B20&amp;"*")/(countif(Dictionary!B:B, B25)-1)</f>
        <v>0.5020675396</v>
      </c>
      <c r="D20" s="31">
        <f t="array" ref="D20">row(index(Dictionary!Q:Q,match(true, isnumber(search("*"&amp;B20&amp;"*", Dictionary!Q:Q)),0)))</f>
        <v>22</v>
      </c>
    </row>
    <row r="21">
      <c r="A21" s="28">
        <f>countif(Dictionary!Q:Q, "*"&amp;B21&amp;"*")</f>
        <v>1524</v>
      </c>
      <c r="B21" s="28" t="s">
        <v>29265</v>
      </c>
      <c r="C21" s="30">
        <f>countif(Dictionary!Q:Q, "*"&amp;B21&amp;"*")/(countif(Dictionary!B:B, B25)-1)</f>
        <v>0.5251550655</v>
      </c>
      <c r="D21" s="31">
        <f t="array" ref="D21">row(index(Dictionary!Q:Q,match(true, isnumber(search("*"&amp;B21&amp;"*", Dictionary!Q:Q)),0)))</f>
        <v>22</v>
      </c>
    </row>
    <row r="22">
      <c r="A22" s="31">
        <f>countif(Dictionary!Q:Q, "*"&amp;B22&amp;"*")</f>
        <v>34</v>
      </c>
      <c r="B22" s="28" t="s">
        <v>16878</v>
      </c>
      <c r="C22" s="30">
        <f>countif(Dictionary!Q:Q, "*"&amp;B22&amp;"*")/(countif(Dictionary!B:B, B25)-1)</f>
        <v>0.01171605789</v>
      </c>
      <c r="D22" s="31">
        <f t="array" ref="D22">row(index(Dictionary!Q:Q,match(true, isnumber(search("*"&amp;B22&amp;"*", Dictionary!Q:Q)),0)))</f>
        <v>88</v>
      </c>
    </row>
    <row r="23">
      <c r="A23" s="32"/>
      <c r="B23" s="33"/>
    </row>
    <row r="24">
      <c r="A24" s="34" t="s">
        <v>32716</v>
      </c>
      <c r="B24" s="34" t="s">
        <v>32720</v>
      </c>
      <c r="C24" s="34" t="s">
        <v>32721</v>
      </c>
    </row>
    <row r="25">
      <c r="A25" s="28">
        <f>countif(Dictionary!B:B, B25)</f>
        <v>2903</v>
      </c>
      <c r="B25" s="28" t="s">
        <v>416</v>
      </c>
      <c r="C25" s="35">
        <f>A25/(counta(Dictionary!A:A)-1)</f>
        <v>0.4403154861</v>
      </c>
    </row>
    <row r="26">
      <c r="A26" s="28">
        <f>countif(Dictionary!B:B, B26)</f>
        <v>262</v>
      </c>
      <c r="B26" s="28" t="s">
        <v>610</v>
      </c>
      <c r="C26" s="35">
        <f>A26/(counta(Dictionary!A:A)-1)</f>
        <v>0.03973911725</v>
      </c>
    </row>
    <row r="27">
      <c r="A27" s="28">
        <f>countif(Dictionary!B:B, B27)</f>
        <v>3018</v>
      </c>
      <c r="B27" s="28" t="s">
        <v>440</v>
      </c>
      <c r="C27" s="30">
        <f>A27/(counta(Dictionary!A:A)-1)</f>
        <v>0.4577582284</v>
      </c>
    </row>
    <row r="28">
      <c r="A28" s="28">
        <f>countif(Dictionary!B:B, B28)</f>
        <v>281</v>
      </c>
      <c r="B28" s="28" t="s">
        <v>349</v>
      </c>
      <c r="C28" s="30">
        <f>A28/(counta(Dictionary!A:A)-1)</f>
        <v>0.04262096163</v>
      </c>
    </row>
    <row r="29">
      <c r="A29" s="28">
        <f>countif(Dictionary!B:B, B29)</f>
        <v>129</v>
      </c>
      <c r="B29" s="28" t="s">
        <v>21</v>
      </c>
      <c r="C29" s="30">
        <f>A29/(counta(Dictionary!A:A)-1)</f>
        <v>0.01956620658</v>
      </c>
    </row>
    <row r="31">
      <c r="A31" s="28" t="s">
        <v>32716</v>
      </c>
      <c r="B31" s="28" t="s">
        <v>32722</v>
      </c>
      <c r="C31" s="27"/>
    </row>
    <row r="32">
      <c r="A32" s="28">
        <f>countif(Dictionary!F:F, "*"&amp;B32&amp;"*")</f>
        <v>0</v>
      </c>
      <c r="B32" s="28" t="s">
        <v>32723</v>
      </c>
      <c r="C32" s="28" t="s">
        <v>32724</v>
      </c>
    </row>
    <row r="33">
      <c r="A33" s="28">
        <f>countif(Dictionary!F:F, "*"&amp;B33&amp;"*")</f>
        <v>0</v>
      </c>
      <c r="B33" s="28" t="s">
        <v>32725</v>
      </c>
      <c r="C33" s="28" t="s">
        <v>32726</v>
      </c>
    </row>
    <row r="34">
      <c r="A34" s="28">
        <f>countif(Dictionary!F:F, "*"&amp;B34&amp;"*")</f>
        <v>0</v>
      </c>
      <c r="B34" s="28" t="s">
        <v>32727</v>
      </c>
      <c r="C34" s="28" t="s">
        <v>32728</v>
      </c>
    </row>
    <row r="35">
      <c r="A35" s="28">
        <f>countif(Dictionary!F:F, "*"&amp;B35&amp;"*")</f>
        <v>14</v>
      </c>
      <c r="B35" s="28" t="s">
        <v>32729</v>
      </c>
      <c r="C35" s="28" t="s">
        <v>18576</v>
      </c>
    </row>
    <row r="36">
      <c r="A36" s="28">
        <f>countif(Dictionary!F:F, "*"&amp;B36&amp;"*")</f>
        <v>42</v>
      </c>
      <c r="B36" s="28" t="s">
        <v>32730</v>
      </c>
      <c r="C36" s="28" t="s">
        <v>32731</v>
      </c>
    </row>
    <row r="37">
      <c r="A37" s="28">
        <f>countif(Dictionary!F:F, "*"&amp;B37&amp;"*")</f>
        <v>11</v>
      </c>
      <c r="B37" s="28" t="s">
        <v>32732</v>
      </c>
      <c r="C37" s="28" t="s">
        <v>23980</v>
      </c>
    </row>
    <row r="38">
      <c r="A38" s="28">
        <f>countif(Dictionary!F:F, "*"&amp;B38&amp;"*")</f>
        <v>3</v>
      </c>
      <c r="B38" s="28" t="s">
        <v>32733</v>
      </c>
      <c r="C38" s="28" t="s">
        <v>32734</v>
      </c>
    </row>
    <row r="39">
      <c r="A39" s="28">
        <f>countif(Dictionary!F:F, "*"&amp;B39&amp;"*")</f>
        <v>11</v>
      </c>
      <c r="B39" s="28" t="s">
        <v>32735</v>
      </c>
      <c r="C39" s="28" t="s">
        <v>32736</v>
      </c>
    </row>
    <row r="40">
      <c r="A40" s="28">
        <f>countif(Dictionary!F:F, "*"&amp;B40&amp;"*")</f>
        <v>0</v>
      </c>
      <c r="B40" s="28" t="s">
        <v>32723</v>
      </c>
      <c r="C40" s="28" t="s">
        <v>32737</v>
      </c>
    </row>
    <row r="41">
      <c r="A41" s="28">
        <f>countif(Dictionary!F:F, "*"&amp;B41&amp;"*")</f>
        <v>0</v>
      </c>
      <c r="B41" s="28" t="s">
        <v>32725</v>
      </c>
      <c r="C41" s="28" t="s">
        <v>32738</v>
      </c>
    </row>
    <row r="42">
      <c r="A42" s="28">
        <f>countif(Dictionary!F:F, "*"&amp;B42&amp;"*")</f>
        <v>2</v>
      </c>
      <c r="B42" s="28" t="s">
        <v>32739</v>
      </c>
      <c r="C42" s="28" t="s">
        <v>13026</v>
      </c>
    </row>
    <row r="43">
      <c r="A43" s="28">
        <f>countif(Dictionary!F:F, "*"&amp;B43&amp;"*")</f>
        <v>17</v>
      </c>
      <c r="B43" s="28" t="s">
        <v>4560</v>
      </c>
      <c r="C43" s="28" t="s">
        <v>21890</v>
      </c>
    </row>
    <row r="44">
      <c r="A44" s="28">
        <f>countif(Dictionary!F:F, "*"&amp;B44&amp;"*")</f>
        <v>1</v>
      </c>
      <c r="B44" s="28" t="s">
        <v>32740</v>
      </c>
      <c r="C44" s="28" t="s">
        <v>32741</v>
      </c>
    </row>
    <row r="46">
      <c r="A46" s="36" t="s">
        <v>32742</v>
      </c>
      <c r="B46" s="36" t="s">
        <v>32743</v>
      </c>
      <c r="C46" s="36" t="s">
        <v>32744</v>
      </c>
      <c r="D46" s="36" t="s">
        <v>32745</v>
      </c>
      <c r="E46" s="36" t="s">
        <v>32746</v>
      </c>
    </row>
    <row r="47">
      <c r="A47" s="27">
        <f>COUNTA(Dictionary!A:A)-COUNTA(Dictionary!B:B)</f>
        <v>0</v>
      </c>
      <c r="B47" s="37" t="str">
        <f>Dictionary!B1</f>
        <v>Category</v>
      </c>
      <c r="C47" s="35">
        <f>1-A47/A2</f>
        <v>1</v>
      </c>
      <c r="D47" s="38">
        <f t="array" ref="D47">row(index(Dictionary!B:B,match(false,index((Dictionary!B:B&gt;0),0),0)))</f>
        <v>6595</v>
      </c>
      <c r="E47" s="39" t="str">
        <f t="shared" ref="E47:E61" si="1">indirect("Dictionary!A"&amp;D47)</f>
        <v/>
      </c>
    </row>
    <row r="48">
      <c r="A48" s="27">
        <f>COUNTA(Dictionary!A:A)-COUNTA(Dictionary!C:C)</f>
        <v>22</v>
      </c>
      <c r="B48" s="37" t="str">
        <f>Dictionary!C1</f>
        <v>WordClass</v>
      </c>
      <c r="C48" s="35">
        <f>1-A48/A2</f>
        <v>0.9966631276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0.999848324</v>
      </c>
      <c r="D49" s="38">
        <f t="array" ref="D49">row(index(Dictionary!F:F,match(false,index((Dictionary!F:F&gt;0),0),0)))</f>
        <v>2276</v>
      </c>
      <c r="E49" s="39" t="str">
        <f t="shared" si="1"/>
        <v>hataya</v>
      </c>
    </row>
    <row r="50">
      <c r="A50" s="27">
        <f>COUNTA(Dictionary!A:A)-COUNTA(Dictionary!G:G)</f>
        <v>6502</v>
      </c>
      <c r="B50" s="37" t="str">
        <f>Dictionary!G1</f>
        <v>SearchTermsEng</v>
      </c>
      <c r="C50" s="35">
        <f>1-A50/A2</f>
        <v>0.01380251782</v>
      </c>
      <c r="D50" s="38">
        <f t="array" ref="D50">row(index(Dictionary!G:G,match(false,index((Dictionary!G:G&gt;0),0),0)))</f>
        <v>2</v>
      </c>
      <c r="E50" s="39" t="str">
        <f t="shared" si="1"/>
        <v>-abil</v>
      </c>
    </row>
    <row r="51">
      <c r="A51" s="27">
        <f>COUNTA(Dictionary!A:A)-COUNTA(#REF!)</f>
        <v>6593</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0.9992416199</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0.9995449719</v>
      </c>
      <c r="D53" s="40">
        <f t="array" ref="D53">row(index(Dictionary!I:I,match(false,index((Dictionary!I:I&gt;0),0),0)))</f>
        <v>2276</v>
      </c>
      <c r="E53" s="41" t="str">
        <f t="shared" si="1"/>
        <v>hataya</v>
      </c>
    </row>
    <row r="54">
      <c r="A54" s="42">
        <f>COUNTA(Dictionary!A:A)-COUNTA(Dictionary!L:L)</f>
        <v>6442</v>
      </c>
      <c r="B54" s="41" t="str">
        <f>Dictionary!L1</f>
        <v>TranslationDeu</v>
      </c>
      <c r="C54" s="43">
        <f>1-A54/A2</f>
        <v>0.02290307902</v>
      </c>
      <c r="D54" s="40">
        <f t="array" ref="D54">row(index(Dictionary!L:L,match(false,index((Dictionary!L:L&gt;0),0),0)))</f>
        <v>3</v>
      </c>
      <c r="E54" s="41" t="str">
        <f t="shared" si="1"/>
        <v>-bimar</v>
      </c>
    </row>
    <row r="55">
      <c r="A55" s="42">
        <f>COUNTA(Dictionary!A:A)-COUNTA(Dictionary!O:O)</f>
        <v>6586</v>
      </c>
      <c r="B55" s="41" t="str">
        <f>Dictionary!O1</f>
        <v>Example</v>
      </c>
      <c r="C55" s="43">
        <f>1-A55/A2</f>
        <v>0.00106173214</v>
      </c>
      <c r="D55" s="40">
        <f t="array" ref="D55">row(index(Dictionary!O:O,match(false,index((Dictionary!O:O&gt;0),0),0)))</f>
        <v>2</v>
      </c>
      <c r="E55" s="41" t="str">
        <f t="shared" si="1"/>
        <v>-abil</v>
      </c>
    </row>
    <row r="56">
      <c r="A56" s="42">
        <f>COUNTA(Dictionary!A:A)-COUNTA(Dictionary!P:P)</f>
        <v>4607</v>
      </c>
      <c r="B56" s="41" t="str">
        <f>Dictionary!P1</f>
        <v>Tags</v>
      </c>
      <c r="C56" s="43">
        <f>1-A56/A2</f>
        <v>0.3012285758</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6595</v>
      </c>
      <c r="E57" s="41" t="str">
        <f t="shared" si="1"/>
        <v/>
      </c>
    </row>
    <row r="58">
      <c r="A58" s="42">
        <f>COUNTA(Dictionary!A:A)-COUNTA(#REF!)</f>
        <v>6593</v>
      </c>
      <c r="B58" s="40" t="str">
        <f>#REF!</f>
        <v>#REF!</v>
      </c>
      <c r="C58" s="43">
        <f>1-A58/A2</f>
        <v>0</v>
      </c>
      <c r="D58" s="40" t="str">
        <f t="array" ref="D58">row(index(#REF!,match(false,index((#REF!&gt;0),0),0)))</f>
        <v>#REF!</v>
      </c>
      <c r="E58" s="40" t="str">
        <f t="shared" si="1"/>
        <v>#REF!</v>
      </c>
    </row>
    <row r="59">
      <c r="A59" s="42">
        <f>COUNTA(Dictionary!A:A)-COUNTA(Dictionary!S:S)</f>
        <v>6528</v>
      </c>
      <c r="B59" s="41" t="str">
        <f>Dictionary!S1</f>
        <v>TranslationFra</v>
      </c>
      <c r="C59" s="43">
        <f>1-A59/A2</f>
        <v>0.009858941301</v>
      </c>
      <c r="D59" s="40">
        <f t="array" ref="D59">row(index(Dictionary!S:S,match(false,index((Dictionary!S:S&gt;0),0),0)))</f>
        <v>2</v>
      </c>
      <c r="E59" s="41" t="str">
        <f t="shared" si="1"/>
        <v>-abil</v>
      </c>
    </row>
    <row r="60">
      <c r="A60" s="42">
        <f>COUNTA(Dictionary!A:A)-COUNTA(Dictionary!T:T)</f>
        <v>6542</v>
      </c>
      <c r="B60" s="41" t="str">
        <f>Dictionary!T1</f>
        <v>TranslationRus</v>
      </c>
      <c r="C60" s="43">
        <f>1-A60/A2</f>
        <v>0.007735477021</v>
      </c>
      <c r="D60" s="40">
        <f t="array" ref="D60">row(index(Dictionary!T:T,match(false,index((Dictionary!T:T&gt;0),0),0)))</f>
        <v>2</v>
      </c>
      <c r="E60" s="41" t="str">
        <f t="shared" si="1"/>
        <v>-abil</v>
      </c>
    </row>
    <row r="61">
      <c r="A61" s="42">
        <f>COUNTA(Dictionary!A:A)-COUNTA(Dictionary!U:U)</f>
        <v>6548</v>
      </c>
      <c r="B61" s="41" t="str">
        <f>Dictionary!U1</f>
        <v>TranslationZho</v>
      </c>
      <c r="C61" s="43">
        <f>1-A61/A2</f>
        <v>0.006825420901</v>
      </c>
      <c r="D61" s="40">
        <f t="array" ref="D61">row(index(Dictionary!U:U,match(false,index((Dictionary!U:U&gt;0),0),0)))</f>
        <v>2</v>
      </c>
      <c r="E61" s="41" t="str">
        <f t="shared" si="1"/>
        <v>-abil</v>
      </c>
    </row>
    <row r="63">
      <c r="A63" s="28" t="s">
        <v>32747</v>
      </c>
      <c r="B63" s="28" t="s">
        <v>32748</v>
      </c>
      <c r="C63" s="28" t="s">
        <v>32721</v>
      </c>
      <c r="D63" s="28" t="s">
        <v>32749</v>
      </c>
      <c r="E63" s="28" t="s">
        <v>32721</v>
      </c>
      <c r="F63" s="28" t="s">
        <v>32750</v>
      </c>
      <c r="G63" s="28" t="s">
        <v>32721</v>
      </c>
      <c r="H63" s="28" t="s">
        <v>32751</v>
      </c>
      <c r="I63" s="28" t="s">
        <v>32721</v>
      </c>
      <c r="J63" s="28" t="s">
        <v>32752</v>
      </c>
      <c r="K63" s="28" t="s">
        <v>32721</v>
      </c>
    </row>
    <row r="64">
      <c r="A64" s="28" t="s">
        <v>415</v>
      </c>
      <c r="B64" s="44">
        <f>IFERROR(__xludf.DUMMYFUNCTION("sumproduct(len(filter(Dictionary!A:A,Dictionary!B:B=""root""))-len(substitute(lower(filter(Dictionary!A:A,Dictionary!B:B=""root"")),A64,"""")))"),2246.0)</f>
        <v>2246</v>
      </c>
      <c r="C64" s="35">
        <f>IFERROR(__xludf.DUMMYFUNCTION("B64/sumproduct(len(filter(Dictionary!A:A,Dictionary!B:B=""root"")))"),0.14019099931340115)</f>
        <v>0.1401909993</v>
      </c>
      <c r="D64" s="27">
        <f>countifs(Dictionary!A:A,"*"&amp;A64,Dictionary!B:B,"root")</f>
        <v>552</v>
      </c>
      <c r="E64" s="35">
        <f>D64/(countif(Dictionary!B:B,"root")-1)</f>
        <v>0.1902136458</v>
      </c>
      <c r="F64" s="27">
        <f>countifs(Dictionary!A:A,"*"&amp;A64&amp;"*",Dictionary!B:B,"root")</f>
        <v>1720</v>
      </c>
      <c r="G64" s="35">
        <f>F64/(countif(Dictionary!B:B,"root")-1)</f>
        <v>0.5926946933</v>
      </c>
      <c r="H64" s="27">
        <f>countifs(Dictionary!A:A,"*"&amp;A64&amp;"*"&amp;A64&amp;"*",Dictionary!B:B,"root")</f>
        <v>491</v>
      </c>
      <c r="I64" s="35">
        <f>H64/(countif(Dictionary!B:B,"root")-1)</f>
        <v>0.1691936595</v>
      </c>
      <c r="J64" s="28">
        <f>countifs(Dictionary!A:A,A64&amp;"*",Dictionary!B:B,"root")</f>
        <v>170</v>
      </c>
      <c r="K64" s="35">
        <f>J64/(countif(Dictionary!B:B,"root")-1)</f>
        <v>0.05858028946</v>
      </c>
    </row>
    <row r="65">
      <c r="A65" s="28" t="s">
        <v>101</v>
      </c>
      <c r="B65" s="44">
        <f>IFERROR(__xludf.DUMMYFUNCTION("sumproduct(len(filter(Dictionary!A:A,Dictionary!B:B=""root""))-len(substitute(lower(filter(Dictionary!A:A,Dictionary!B:B=""root"")),A65,"""")))"),400.0)</f>
        <v>400</v>
      </c>
      <c r="C65" s="35">
        <f>IFERROR(__xludf.DUMMYFUNCTION("B65/sumproduct(len(filter(Dictionary!A:A,Dictionary!B:B=""root"")))"),0.024967230509955682)</f>
        <v>0.02496723051</v>
      </c>
      <c r="D65" s="27">
        <f>countifs(Dictionary!A:A,"*"&amp;A65,Dictionary!B:B,"root")</f>
        <v>0</v>
      </c>
      <c r="E65" s="35">
        <f>D65/(countif(Dictionary!B:B,"root")-1)</f>
        <v>0</v>
      </c>
      <c r="F65" s="27">
        <f>countifs(Dictionary!A:A,"*"&amp;A65&amp;"*",Dictionary!B:B,"root")</f>
        <v>381</v>
      </c>
      <c r="G65" s="35">
        <f>F65/(countif(Dictionary!B:B,"root")-1)</f>
        <v>0.1312887664</v>
      </c>
      <c r="H65" s="27">
        <f>countifs(Dictionary!A:A,"*"&amp;A65&amp;"*"&amp;A65&amp;"*",Dictionary!B:B,"root")</f>
        <v>19</v>
      </c>
      <c r="I65" s="35">
        <f>H65/(countif(Dictionary!B:B,"root")-1)</f>
        <v>0.006547208822</v>
      </c>
      <c r="J65" s="28">
        <f>countifs(Dictionary!A:A,A65&amp;"*",Dictionary!B:B,"root")</f>
        <v>177</v>
      </c>
      <c r="K65" s="35">
        <f>J65/(countif(Dictionary!B:B,"root")-1)</f>
        <v>0.06099241902</v>
      </c>
    </row>
    <row r="66">
      <c r="A66" s="28" t="s">
        <v>32753</v>
      </c>
      <c r="B66" s="44">
        <f>IFERROR(__xludf.DUMMYFUNCTION("sumproduct(len(filter(Dictionary!A:A,Dictionary!B:B=""root""))-len(substitute(lower(filter(Dictionary!A:A,Dictionary!B:B=""root"")),A66,"""")))"),157.0)</f>
        <v>157</v>
      </c>
      <c r="C66" s="35">
        <f>IFERROR(__xludf.DUMMYFUNCTION("B66/sumproduct(len(filter(Dictionary!A:A,Dictionary!B:B=""root"")))"),0.009799637975157606)</f>
        <v>0.009799637975</v>
      </c>
      <c r="D66" s="27">
        <f>countifs(Dictionary!A:A,"*"&amp;A66,Dictionary!B:B,"root")</f>
        <v>0</v>
      </c>
      <c r="E66" s="35">
        <f>D66/(countif(Dictionary!B:B,"root")-1)</f>
        <v>0</v>
      </c>
      <c r="F66" s="27">
        <f>countifs(Dictionary!A:A,"*"&amp;A66&amp;"*",Dictionary!B:B,"root")</f>
        <v>153</v>
      </c>
      <c r="G66" s="35">
        <f>F66/(countif(Dictionary!B:B,"root")-1)</f>
        <v>0.05272226051</v>
      </c>
      <c r="H66" s="27">
        <f>countifs(Dictionary!A:A,"*"&amp;A66&amp;"*"&amp;A66&amp;"*",Dictionary!B:B,"root")</f>
        <v>4</v>
      </c>
      <c r="I66" s="35">
        <f>H66/(countif(Dictionary!B:B,"root")-1)</f>
        <v>0.001378359752</v>
      </c>
      <c r="J66" s="28">
        <f>countifs(Dictionary!A:A,A66&amp;"*",Dictionary!B:B,"root")</f>
        <v>73</v>
      </c>
      <c r="K66" s="35">
        <f>J66/(countif(Dictionary!B:B,"root")-1)</f>
        <v>0.02515506547</v>
      </c>
    </row>
    <row r="67">
      <c r="A67" s="28" t="s">
        <v>1010</v>
      </c>
      <c r="B67" s="44">
        <f>IFERROR(__xludf.DUMMYFUNCTION("sumproduct(len(filter(Dictionary!A:A,Dictionary!B:B=""root""))-len(substitute(lower(filter(Dictionary!A:A,Dictionary!B:B=""root"")),A67,"""")))"),409.0)</f>
        <v>409</v>
      </c>
      <c r="C67" s="35">
        <f>IFERROR(__xludf.DUMMYFUNCTION("B67/sumproduct(len(filter(Dictionary!A:A,Dictionary!B:B=""root"")))"),0.025528993196429685)</f>
        <v>0.0255289932</v>
      </c>
      <c r="D67" s="27">
        <f>countifs(Dictionary!A:A,"*"&amp;A67,Dictionary!B:B,"root")</f>
        <v>0</v>
      </c>
      <c r="E67" s="35">
        <f>D67/(countif(Dictionary!B:B,"root")-1)</f>
        <v>0</v>
      </c>
      <c r="F67" s="27">
        <f>countifs(Dictionary!A:A,"*"&amp;A67&amp;"*",Dictionary!B:B,"root")</f>
        <v>395</v>
      </c>
      <c r="G67" s="35">
        <f>F67/(countif(Dictionary!B:B,"root")-1)</f>
        <v>0.1361130255</v>
      </c>
      <c r="H67" s="27">
        <f>countifs(Dictionary!A:A,"*"&amp;A67&amp;"*"&amp;A67&amp;"*",Dictionary!B:B,"root")</f>
        <v>14</v>
      </c>
      <c r="I67" s="35">
        <f>H67/(countif(Dictionary!B:B,"root")-1)</f>
        <v>0.004824259132</v>
      </c>
      <c r="J67" s="28">
        <f>countifs(Dictionary!A:A,A67&amp;"*",Dictionary!B:B,"root")</f>
        <v>129</v>
      </c>
      <c r="K67" s="35">
        <f>J67/(countif(Dictionary!B:B,"root")-1)</f>
        <v>0.044452102</v>
      </c>
    </row>
    <row r="68">
      <c r="A68" s="28" t="s">
        <v>7390</v>
      </c>
      <c r="B68" s="44">
        <f>IFERROR(__xludf.DUMMYFUNCTION("sumproduct(len(filter(Dictionary!A:A,Dictionary!B:B=""root""))-len(substitute(lower(filter(Dictionary!A:A,Dictionary!B:B=""root"")),A68,"""")))"),1240.0)</f>
        <v>1240</v>
      </c>
      <c r="C68" s="35">
        <f>IFERROR(__xludf.DUMMYFUNCTION("B68/sumproduct(len(filter(Dictionary!A:A,Dictionary!B:B=""root"")))"),0.07739841458086262)</f>
        <v>0.07739841458</v>
      </c>
      <c r="D68" s="27">
        <f>countifs(Dictionary!A:A,"*"&amp;A68,Dictionary!B:B,"root")</f>
        <v>281</v>
      </c>
      <c r="E68" s="35">
        <f>D68/(countif(Dictionary!B:B,"root")-1)</f>
        <v>0.09682977257</v>
      </c>
      <c r="F68" s="27">
        <f>countifs(Dictionary!A:A,"*"&amp;A68&amp;"*",Dictionary!B:B,"root")</f>
        <v>1074</v>
      </c>
      <c r="G68" s="35">
        <f>F68/(countif(Dictionary!B:B,"root")-1)</f>
        <v>0.3700895934</v>
      </c>
      <c r="H68" s="27">
        <f>countifs(Dictionary!A:A,"*"&amp;A68&amp;"*"&amp;A68&amp;"*",Dictionary!B:B,"root")</f>
        <v>160</v>
      </c>
      <c r="I68" s="35">
        <f>H68/(countif(Dictionary!B:B,"root")-1)</f>
        <v>0.05513439008</v>
      </c>
      <c r="J68" s="28">
        <f>countifs(Dictionary!A:A,A68&amp;"*",Dictionary!B:B,"root")</f>
        <v>121</v>
      </c>
      <c r="K68" s="35">
        <f>J68/(countif(Dictionary!B:B,"root")-1)</f>
        <v>0.04169538249</v>
      </c>
    </row>
    <row r="69">
      <c r="A69" s="28" t="s">
        <v>32754</v>
      </c>
      <c r="B69" s="44">
        <f>IFERROR(__xludf.DUMMYFUNCTION("sumproduct(len(filter(Dictionary!A:A,Dictionary!B:B=""root""))-len(substitute(lower(filter(Dictionary!A:A,Dictionary!B:B=""root"")),A69,"""")))"),250.0)</f>
        <v>250</v>
      </c>
      <c r="C69" s="35">
        <f>IFERROR(__xludf.DUMMYFUNCTION("B69/sumproduct(len(filter(Dictionary!A:A,Dictionary!B:B=""root"")))"),0.015604519068722301)</f>
        <v>0.01560451907</v>
      </c>
      <c r="D69" s="27">
        <f>countifs(Dictionary!A:A,"*"&amp;A69,Dictionary!B:B,"root")</f>
        <v>18</v>
      </c>
      <c r="E69" s="35">
        <f>D69/(countif(Dictionary!B:B,"root")-1)</f>
        <v>0.006202618884</v>
      </c>
      <c r="F69" s="27">
        <f>countifs(Dictionary!A:A,"*"&amp;A69&amp;"*",Dictionary!B:B,"root")</f>
        <v>245</v>
      </c>
      <c r="G69" s="35">
        <f>F69/(countif(Dictionary!B:B,"root")-1)</f>
        <v>0.0844245348</v>
      </c>
      <c r="H69" s="27">
        <f>countifs(Dictionary!A:A,"*"&amp;A69&amp;"*"&amp;A69&amp;"*",Dictionary!B:B,"root")</f>
        <v>5</v>
      </c>
      <c r="I69" s="35">
        <f>H69/(countif(Dictionary!B:B,"root")-1)</f>
        <v>0.00172294969</v>
      </c>
      <c r="J69" s="28">
        <f>countifs(Dictionary!A:A,A69&amp;"*",Dictionary!B:B,"root")</f>
        <v>114</v>
      </c>
      <c r="K69" s="35">
        <f>J69/(countif(Dictionary!B:B,"root")-1)</f>
        <v>0.03928325293</v>
      </c>
    </row>
    <row r="70">
      <c r="A70" s="28" t="s">
        <v>32755</v>
      </c>
      <c r="B70" s="44">
        <f>IFERROR(__xludf.DUMMYFUNCTION("sumproduct(len(filter(Dictionary!A:A,Dictionary!B:B=""root""))-len(substitute(lower(filter(Dictionary!A:A,Dictionary!B:B=""root"")),A70,"""")))"),296.0)</f>
        <v>296</v>
      </c>
      <c r="C70" s="35">
        <f>IFERROR(__xludf.DUMMYFUNCTION("B70/sumproduct(len(filter(Dictionary!A:A,Dictionary!B:B=""root"")))"),0.018475750577367205)</f>
        <v>0.01847575058</v>
      </c>
      <c r="D70" s="27">
        <f>countifs(Dictionary!A:A,"*"&amp;A70,Dictionary!B:B,"root")</f>
        <v>0</v>
      </c>
      <c r="E70" s="35">
        <f>D70/(countif(Dictionary!B:B,"root")-1)</f>
        <v>0</v>
      </c>
      <c r="F70" s="27">
        <f>countifs(Dictionary!A:A,"*"&amp;A70&amp;"*",Dictionary!B:B,"root")</f>
        <v>287</v>
      </c>
      <c r="G70" s="35">
        <f>F70/(countif(Dictionary!B:B,"root")-1)</f>
        <v>0.0988973122</v>
      </c>
      <c r="H70" s="27">
        <f>countifs(Dictionary!A:A,"*"&amp;A70&amp;"*"&amp;A70&amp;"*",Dictionary!B:B,"root")</f>
        <v>9</v>
      </c>
      <c r="I70" s="35">
        <f>H70/(countif(Dictionary!B:B,"root")-1)</f>
        <v>0.003101309442</v>
      </c>
      <c r="J70" s="28">
        <f>countifs(Dictionary!A:A,A70&amp;"*",Dictionary!B:B,"root")</f>
        <v>121</v>
      </c>
      <c r="K70" s="35">
        <f>J70/(countif(Dictionary!B:B,"root")-1)</f>
        <v>0.04169538249</v>
      </c>
    </row>
    <row r="71">
      <c r="A71" s="28" t="s">
        <v>32756</v>
      </c>
      <c r="B71" s="44">
        <f>IFERROR(__xludf.DUMMYFUNCTION("sumproduct(len(filter(Dictionary!A:A,Dictionary!B:B=""root""))-len(substitute(lower(filter(Dictionary!A:A,Dictionary!B:B=""root"")),A71,"""")))"),229.0)</f>
        <v>229</v>
      </c>
      <c r="C71" s="35">
        <f>IFERROR(__xludf.DUMMYFUNCTION("B71/sumproduct(len(filter(Dictionary!A:A,Dictionary!B:B=""root"")))"),0.014293739466949628)</f>
        <v>0.01429373947</v>
      </c>
      <c r="D71" s="27">
        <f>countifs(Dictionary!A:A,"*"&amp;A71,Dictionary!B:B,"root")</f>
        <v>0</v>
      </c>
      <c r="E71" s="35">
        <f>D71/(countif(Dictionary!B:B,"root")-1)</f>
        <v>0</v>
      </c>
      <c r="F71" s="27">
        <f>countifs(Dictionary!A:A,"*"&amp;A71&amp;"*",Dictionary!B:B,"root")</f>
        <v>227</v>
      </c>
      <c r="G71" s="35">
        <f>F71/(countif(Dictionary!B:B,"root")-1)</f>
        <v>0.07822191592</v>
      </c>
      <c r="H71" s="27">
        <f>countifs(Dictionary!A:A,"*"&amp;A71&amp;"*"&amp;A71&amp;"*",Dictionary!B:B,"root")</f>
        <v>2</v>
      </c>
      <c r="I71" s="35">
        <f>H71/(countif(Dictionary!B:B,"root")-1)</f>
        <v>0.0006891798759</v>
      </c>
      <c r="J71" s="28">
        <f>countifs(Dictionary!A:A,A71&amp;"*",Dictionary!B:B,"root")</f>
        <v>130</v>
      </c>
      <c r="K71" s="35">
        <f>J71/(countif(Dictionary!B:B,"root")-1)</f>
        <v>0.04479669194</v>
      </c>
    </row>
    <row r="72">
      <c r="A72" s="28" t="s">
        <v>32757</v>
      </c>
      <c r="B72" s="44">
        <f>IFERROR(__xludf.DUMMYFUNCTION("sumproduct(len(filter(Dictionary!A:A,Dictionary!B:B=""root""))-len(substitute(lower(filter(Dictionary!A:A,Dictionary!B:B=""root"")),A72,"""")))"),1340.0)</f>
        <v>1340</v>
      </c>
      <c r="C72" s="35">
        <f>IFERROR(__xludf.DUMMYFUNCTION("B72/sumproduct(len(filter(Dictionary!A:A,Dictionary!B:B=""root"")))"),0.08364022220835154)</f>
        <v>0.08364022221</v>
      </c>
      <c r="D72" s="27">
        <f>countifs(Dictionary!A:A,"*"&amp;A72,Dictionary!B:B,"root")</f>
        <v>467</v>
      </c>
      <c r="E72" s="35">
        <f>D72/(countif(Dictionary!B:B,"root")-1)</f>
        <v>0.160923501</v>
      </c>
      <c r="F72" s="27">
        <f>countifs(Dictionary!A:A,"*"&amp;A72&amp;"*",Dictionary!B:B,"root")</f>
        <v>1159</v>
      </c>
      <c r="G72" s="35">
        <f>F72/(countif(Dictionary!B:B,"root")-1)</f>
        <v>0.3993797381</v>
      </c>
      <c r="H72" s="27">
        <f>countifs(Dictionary!A:A,"*"&amp;A72&amp;"*"&amp;A72&amp;"*",Dictionary!B:B,"root")</f>
        <v>170</v>
      </c>
      <c r="I72" s="35">
        <f>H72/(countif(Dictionary!B:B,"root")-1)</f>
        <v>0.05858028946</v>
      </c>
      <c r="J72" s="28">
        <f>countifs(Dictionary!A:A,A72&amp;"*",Dictionary!B:B,"root")</f>
        <v>92</v>
      </c>
      <c r="K72" s="35">
        <f>J72/(countif(Dictionary!B:B,"root")-1)</f>
        <v>0.03170227429</v>
      </c>
    </row>
    <row r="73">
      <c r="A73" s="28" t="s">
        <v>32758</v>
      </c>
      <c r="B73" s="44">
        <f>IFERROR(__xludf.DUMMYFUNCTION("sumproduct(len(filter(Dictionary!A:A,Dictionary!B:B=""root""))-len(substitute(lower(filter(Dictionary!A:A,Dictionary!B:B=""root"")),A73,"""")))"),191.0)</f>
        <v>191</v>
      </c>
      <c r="C73" s="35">
        <f>IFERROR(__xludf.DUMMYFUNCTION("B73/sumproduct(len(filter(Dictionary!A:A,Dictionary!B:B=""root"")))"),0.011921852568503838)</f>
        <v>0.01192185257</v>
      </c>
      <c r="D73" s="27">
        <f>countifs(Dictionary!A:A,"*"&amp;A73,Dictionary!B:B,"root")</f>
        <v>0</v>
      </c>
      <c r="E73" s="35">
        <f>D73/(countif(Dictionary!B:B,"root")-1)</f>
        <v>0</v>
      </c>
      <c r="F73" s="27">
        <f>countifs(Dictionary!A:A,"*"&amp;A73&amp;"*",Dictionary!B:B,"root")</f>
        <v>186</v>
      </c>
      <c r="G73" s="35">
        <f>F73/(countif(Dictionary!B:B,"root")-1)</f>
        <v>0.06409372846</v>
      </c>
      <c r="H73" s="27">
        <f>countifs(Dictionary!A:A,"*"&amp;A73&amp;"*"&amp;A73&amp;"*",Dictionary!B:B,"root")</f>
        <v>5</v>
      </c>
      <c r="I73" s="35">
        <f>H73/(countif(Dictionary!B:B,"root")-1)</f>
        <v>0.00172294969</v>
      </c>
      <c r="J73" s="28">
        <f>countifs(Dictionary!A:A,A73&amp;"*",Dictionary!B:B,"root")</f>
        <v>100</v>
      </c>
      <c r="K73" s="35">
        <f>J73/(countif(Dictionary!B:B,"root")-1)</f>
        <v>0.0344589938</v>
      </c>
    </row>
    <row r="74">
      <c r="A74" s="28" t="s">
        <v>32759</v>
      </c>
      <c r="B74" s="44">
        <f>IFERROR(__xludf.DUMMYFUNCTION("sumproduct(len(filter(Dictionary!A:A,Dictionary!B:B=""root""))-len(substitute(lower(filter(Dictionary!A:A,Dictionary!B:B=""root"")),A74,"""")))"),752.0)</f>
        <v>752</v>
      </c>
      <c r="C74" s="35">
        <f>IFERROR(__xludf.DUMMYFUNCTION("B74/sumproduct(len(filter(Dictionary!A:A,Dictionary!B:B=""root"")))"),0.04693839335871668)</f>
        <v>0.04693839336</v>
      </c>
      <c r="D74" s="27">
        <f>countifs(Dictionary!A:A,"*"&amp;A74,Dictionary!B:B,"root")</f>
        <v>0</v>
      </c>
      <c r="E74" s="35">
        <f>D74/(countif(Dictionary!B:B,"root")-1)</f>
        <v>0</v>
      </c>
      <c r="F74" s="27">
        <f>countifs(Dictionary!A:A,"*"&amp;A74&amp;"*",Dictionary!B:B,"root")</f>
        <v>702</v>
      </c>
      <c r="G74" s="35">
        <f>F74/(countif(Dictionary!B:B,"root")-1)</f>
        <v>0.2419021365</v>
      </c>
      <c r="H74" s="27">
        <f>countifs(Dictionary!A:A,"*"&amp;A74&amp;"*"&amp;A74&amp;"*",Dictionary!B:B,"root")</f>
        <v>49</v>
      </c>
      <c r="I74" s="35">
        <f>H74/(countif(Dictionary!B:B,"root")-1)</f>
        <v>0.01688490696</v>
      </c>
      <c r="J74" s="28">
        <f>countifs(Dictionary!A:A,A74&amp;"*",Dictionary!B:B,"root")</f>
        <v>330</v>
      </c>
      <c r="K74" s="35">
        <f>J74/(countif(Dictionary!B:B,"root")-1)</f>
        <v>0.1137146795</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IFERROR(__xludf.DUMMYFUNCTION("B75/sumproduct(len(filter(Dictionary!A:A,Dictionary!B:B=""root"")))"),0.04344298108732289)</f>
        <v>0.04344298109</v>
      </c>
      <c r="D75" s="27">
        <f>countifs(Dictionary!A:A,"*"&amp;A75,Dictionary!B:B,"root")</f>
        <v>138</v>
      </c>
      <c r="E75" s="35">
        <f>D75/(countif(Dictionary!B:B,"root")-1)</f>
        <v>0.04755341144</v>
      </c>
      <c r="F75" s="27">
        <f>countifs(Dictionary!A:A,"*"&amp;A75&amp;"*",Dictionary!B:B,"root")</f>
        <v>672</v>
      </c>
      <c r="G75" s="35">
        <f>F75/(countif(Dictionary!B:B,"root")-1)</f>
        <v>0.2315644383</v>
      </c>
      <c r="H75" s="27">
        <f>countifs(Dictionary!A:A,"*"&amp;A75&amp;"*"&amp;A75&amp;"*",Dictionary!B:B,"root")</f>
        <v>24</v>
      </c>
      <c r="I75" s="35">
        <f>H75/(countif(Dictionary!B:B,"root")-1)</f>
        <v>0.008270158511</v>
      </c>
      <c r="J75" s="28">
        <f>countifs(Dictionary!A:A,A75&amp;"*",Dictionary!B:B,"root")</f>
        <v>97</v>
      </c>
      <c r="K75" s="35">
        <f>J75/(countif(Dictionary!B:B,"root")-1)</f>
        <v>0.03342522398</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IFERROR(__xludf.DUMMYFUNCTION("B76/sumproduct(len(filter(Dictionary!A:A,Dictionary!B:B=""root"")))"),0.0456900318332189)</f>
        <v>0.04569003183</v>
      </c>
      <c r="D76" s="27">
        <f>countifs(Dictionary!A:A,"*"&amp;A76,Dictionary!B:B,"root")</f>
        <v>169</v>
      </c>
      <c r="E76" s="35">
        <f>D76/(countif(Dictionary!B:B,"root")-1)</f>
        <v>0.05823569952</v>
      </c>
      <c r="F76" s="27">
        <f>countifs(Dictionary!A:A,"*"&amp;A76&amp;"*",Dictionary!B:B,"root")</f>
        <v>672</v>
      </c>
      <c r="G76" s="35">
        <f>F76/(countif(Dictionary!B:B,"root")-1)</f>
        <v>0.2315644383</v>
      </c>
      <c r="H76" s="27">
        <f>countifs(Dictionary!A:A,"*"&amp;A76&amp;"*"&amp;A76&amp;"*",Dictionary!B:B,"root")</f>
        <v>58</v>
      </c>
      <c r="I76" s="35">
        <f>H76/(countif(Dictionary!B:B,"root")-1)</f>
        <v>0.0199862164</v>
      </c>
      <c r="J76" s="28">
        <f>countifs(Dictionary!A:A,A76&amp;"*",Dictionary!B:B,"root")</f>
        <v>209</v>
      </c>
      <c r="K76" s="35">
        <f>J76/(countif(Dictionary!B:B,"root")-1)</f>
        <v>0.07201929704</v>
      </c>
    </row>
    <row r="77">
      <c r="A77" s="28" t="s">
        <v>32760</v>
      </c>
      <c r="B77" s="44">
        <f>IFERROR(__xludf.DUMMYFUNCTION("sumproduct(len(filter(Dictionary!A:A,Dictionary!B:B=""root""))-len(substitute(lower(filter(Dictionary!A:A,Dictionary!B:B=""root"")),A77,"""")))"),1056.0)</f>
        <v>1056</v>
      </c>
      <c r="C77" s="35">
        <f>IFERROR(__xludf.DUMMYFUNCTION("B77/sumproduct(len(filter(Dictionary!A:A,Dictionary!B:B=""root"")))"),0.065913488546283)</f>
        <v>0.06591348855</v>
      </c>
      <c r="D77" s="27">
        <f>countifs(Dictionary!A:A,"*"&amp;A77,Dictionary!B:B,"root")</f>
        <v>316</v>
      </c>
      <c r="E77" s="35">
        <f>D77/(countif(Dictionary!B:B,"root")-1)</f>
        <v>0.1088904204</v>
      </c>
      <c r="F77" s="27">
        <f>countifs(Dictionary!A:A,"*"&amp;A77&amp;"*",Dictionary!B:B,"root")</f>
        <v>946</v>
      </c>
      <c r="G77" s="35">
        <f>F77/(countif(Dictionary!B:B,"root")-1)</f>
        <v>0.3259820813</v>
      </c>
      <c r="H77" s="27">
        <f>countifs(Dictionary!A:A,"*"&amp;A77&amp;"*"&amp;A77&amp;"*",Dictionary!B:B,"root")</f>
        <v>109</v>
      </c>
      <c r="I77" s="35">
        <f>H77/(countif(Dictionary!B:B,"root")-1)</f>
        <v>0.03756030324</v>
      </c>
      <c r="J77" s="28">
        <f>countifs(Dictionary!A:A,A77&amp;"*",Dictionary!B:B,"root")</f>
        <v>79</v>
      </c>
      <c r="K77" s="35">
        <f>J77/(countif(Dictionary!B:B,"root")-1)</f>
        <v>0.0272226051</v>
      </c>
    </row>
    <row r="78">
      <c r="A78" s="28" t="s">
        <v>21980</v>
      </c>
      <c r="B78" s="44">
        <f>IFERROR(__xludf.DUMMYFUNCTION("sumproduct(len(filter(Dictionary!A:A,Dictionary!B:B=""root""))-len(substitute(lower(filter(Dictionary!A:A,Dictionary!B:B=""root"")),A78,"""")))"),1095.0)</f>
        <v>1095</v>
      </c>
      <c r="C78" s="35">
        <f>IFERROR(__xludf.DUMMYFUNCTION("B78/sumproduct(len(filter(Dictionary!A:A,Dictionary!B:B=""root"")))"),0.06834779352100369)</f>
        <v>0.06834779352</v>
      </c>
      <c r="D78" s="27">
        <f>countifs(Dictionary!A:A,"*"&amp;A78,Dictionary!B:B,"root")</f>
        <v>313</v>
      </c>
      <c r="E78" s="35">
        <f>D78/(countif(Dictionary!B:B,"root")-1)</f>
        <v>0.1078566506</v>
      </c>
      <c r="F78" s="27">
        <f>countifs(Dictionary!A:A,"*"&amp;A78&amp;"*",Dictionary!B:B,"root")</f>
        <v>951</v>
      </c>
      <c r="G78" s="35">
        <f>F78/(countif(Dictionary!B:B,"root")-1)</f>
        <v>0.327705031</v>
      </c>
      <c r="H78" s="27">
        <f>countifs(Dictionary!A:A,"*"&amp;A78&amp;"*"&amp;A78&amp;"*",Dictionary!B:B,"root")</f>
        <v>139</v>
      </c>
      <c r="I78" s="35">
        <f>H78/(countif(Dictionary!B:B,"root")-1)</f>
        <v>0.04789800138</v>
      </c>
      <c r="J78" s="28">
        <f>countifs(Dictionary!A:A,A78&amp;"*",Dictionary!B:B,"root")</f>
        <v>53</v>
      </c>
      <c r="K78" s="35">
        <f>J78/(countif(Dictionary!B:B,"root")-1)</f>
        <v>0.01826326671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IFERROR(__xludf.DUMMYFUNCTION("B79/sumproduct(len(filter(Dictionary!A:A,Dictionary!B:B=""root"")))"),0.023281942450533676)</f>
        <v>0.02328194245</v>
      </c>
      <c r="D79" s="27">
        <f>countifs(Dictionary!A:A,"*"&amp;A79,Dictionary!B:B,"root")</f>
        <v>0</v>
      </c>
      <c r="E79" s="35">
        <f>D79/(countif(Dictionary!B:B,"root")-1)</f>
        <v>0</v>
      </c>
      <c r="F79" s="27">
        <f>countifs(Dictionary!A:A,"*"&amp;A79&amp;"*",Dictionary!B:B,"root")</f>
        <v>347</v>
      </c>
      <c r="G79" s="35">
        <f>F79/(countif(Dictionary!B:B,"root")-1)</f>
        <v>0.1195727085</v>
      </c>
      <c r="H79" s="27">
        <f>countifs(Dictionary!A:A,"*"&amp;A79&amp;"*"&amp;A79&amp;"*",Dictionary!B:B,"root")</f>
        <v>26</v>
      </c>
      <c r="I79" s="35">
        <f>H79/(countif(Dictionary!B:B,"root")-1)</f>
        <v>0.008959338387</v>
      </c>
      <c r="J79" s="28">
        <f>countifs(Dictionary!A:A,A79&amp;"*",Dictionary!B:B,"root")</f>
        <v>204</v>
      </c>
      <c r="K79" s="35">
        <f>J79/(countif(Dictionary!B:B,"root")-1)</f>
        <v>0.07029634735</v>
      </c>
    </row>
    <row r="80">
      <c r="A80" s="28" t="s">
        <v>32761</v>
      </c>
      <c r="B80" s="44">
        <f>IFERROR(__xludf.DUMMYFUNCTION("sumproduct(len(filter(Dictionary!A:A,Dictionary!B:B=""root""))-len(substitute(lower(filter(Dictionary!A:A,Dictionary!B:B=""root"")),A80,"""")))"),982.0)</f>
        <v>982</v>
      </c>
      <c r="C80" s="35">
        <f>IFERROR(__xludf.DUMMYFUNCTION("B80/sumproduct(len(filter(Dictionary!A:A,Dictionary!B:B=""root"")))"),0.061294550901941205)</f>
        <v>0.0612945509</v>
      </c>
      <c r="D80" s="27">
        <f>countifs(Dictionary!A:A,"*"&amp;A80,Dictionary!B:B,"root")</f>
        <v>133</v>
      </c>
      <c r="E80" s="35">
        <f>D80/(countif(Dictionary!B:B,"root")-1)</f>
        <v>0.04583046175</v>
      </c>
      <c r="F80" s="27">
        <f>countifs(Dictionary!A:A,"*"&amp;A80&amp;"*",Dictionary!B:B,"root")</f>
        <v>930</v>
      </c>
      <c r="G80" s="35">
        <f>F80/(countif(Dictionary!B:B,"root")-1)</f>
        <v>0.3204686423</v>
      </c>
      <c r="H80" s="27">
        <f>countifs(Dictionary!A:A,"*"&amp;A80&amp;"*"&amp;A80&amp;"*",Dictionary!B:B,"root")</f>
        <v>51</v>
      </c>
      <c r="I80" s="35">
        <f>H80/(countif(Dictionary!B:B,"root")-1)</f>
        <v>0.01757408684</v>
      </c>
      <c r="J80" s="28">
        <f>countifs(Dictionary!A:A,A80&amp;"*",Dictionary!B:B,"root")</f>
        <v>84</v>
      </c>
      <c r="K80" s="35">
        <f>J80/(countif(Dictionary!B:B,"root")-1)</f>
        <v>0.02894555479</v>
      </c>
    </row>
    <row r="81">
      <c r="A81" s="28" t="s">
        <v>32762</v>
      </c>
      <c r="B81" s="44">
        <f>IFERROR(__xludf.DUMMYFUNCTION("sumproduct(len(filter(Dictionary!A:A,Dictionary!B:B=""root""))-len(substitute(lower(filter(Dictionary!A:A,Dictionary!B:B=""root"")),A81,"""")))"),734.0)</f>
        <v>734</v>
      </c>
      <c r="C81" s="35">
        <f>IFERROR(__xludf.DUMMYFUNCTION("B81/sumproduct(len(filter(Dictionary!A:A,Dictionary!B:B=""root"")))"),0.04581486798576868)</f>
        <v>0.04581486799</v>
      </c>
      <c r="D81" s="27">
        <f>countifs(Dictionary!A:A,"*"&amp;A81,Dictionary!B:B,"root")</f>
        <v>70</v>
      </c>
      <c r="E81" s="35">
        <f>D81/(countif(Dictionary!B:B,"root")-1)</f>
        <v>0.02412129566</v>
      </c>
      <c r="F81" s="27">
        <f>countifs(Dictionary!A:A,"*"&amp;A81&amp;"*",Dictionary!B:B,"root")</f>
        <v>681</v>
      </c>
      <c r="G81" s="35">
        <f>F81/(countif(Dictionary!B:B,"root")-1)</f>
        <v>0.2346657478</v>
      </c>
      <c r="H81" s="27">
        <f>countifs(Dictionary!A:A,"*"&amp;A81&amp;"*"&amp;A81&amp;"*",Dictionary!B:B,"root")</f>
        <v>50</v>
      </c>
      <c r="I81" s="35">
        <f>H81/(countif(Dictionary!B:B,"root")-1)</f>
        <v>0.0172294969</v>
      </c>
      <c r="J81" s="28">
        <f>countifs(Dictionary!A:A,A81&amp;"*",Dictionary!B:B,"root")</f>
        <v>185</v>
      </c>
      <c r="K81" s="35">
        <f>J81/(countif(Dictionary!B:B,"root")-1)</f>
        <v>0.06374913853</v>
      </c>
    </row>
    <row r="82">
      <c r="A82" s="28" t="s">
        <v>476</v>
      </c>
      <c r="B82" s="44">
        <f>IFERROR(__xludf.DUMMYFUNCTION("sumproduct(len(filter(Dictionary!A:A,Dictionary!B:B=""root""))-len(substitute(lower(filter(Dictionary!A:A,Dictionary!B:B=""root"")),A82,"""")))"),822.0)</f>
        <v>822</v>
      </c>
      <c r="C82" s="35">
        <f>IFERROR(__xludf.DUMMYFUNCTION("B82/sumproduct(len(filter(Dictionary!A:A,Dictionary!B:B=""root"")))"),0.051307658697958926)</f>
        <v>0.0513076587</v>
      </c>
      <c r="D82" s="27">
        <f>countifs(Dictionary!A:A,"*"&amp;A82,Dictionary!B:B,"root")</f>
        <v>0</v>
      </c>
      <c r="E82" s="35">
        <f>D82/(countif(Dictionary!B:B,"root")-1)</f>
        <v>0</v>
      </c>
      <c r="F82" s="27">
        <f>countifs(Dictionary!A:A,"*"&amp;A82&amp;"*",Dictionary!B:B,"root")</f>
        <v>760</v>
      </c>
      <c r="G82" s="35">
        <f>F82/(countif(Dictionary!B:B,"root")-1)</f>
        <v>0.2618883529</v>
      </c>
      <c r="H82" s="27">
        <f>countifs(Dictionary!A:A,"*"&amp;A82&amp;"*"&amp;A82&amp;"*",Dictionary!B:B,"root")</f>
        <v>61</v>
      </c>
      <c r="I82" s="35">
        <f>H82/(countif(Dictionary!B:B,"root")-1)</f>
        <v>0.02101998622</v>
      </c>
      <c r="J82" s="28">
        <f>countifs(Dictionary!A:A,A82&amp;"*",Dictionary!B:B,"root")</f>
        <v>186</v>
      </c>
      <c r="K82" s="35">
        <f>J82/(countif(Dictionary!B:B,"root")-1)</f>
        <v>0.06409372846</v>
      </c>
    </row>
    <row r="83">
      <c r="A83" s="28" t="s">
        <v>29384</v>
      </c>
      <c r="B83" s="44">
        <f>IFERROR(__xludf.DUMMYFUNCTION("sumproduct(len(filter(Dictionary!A:A,Dictionary!B:B=""root""))-len(substitute(lower(filter(Dictionary!A:A,Dictionary!B:B=""root"")),A83,"""")))"),1057.0)</f>
        <v>1057</v>
      </c>
      <c r="C83" s="35">
        <f>IFERROR(__xludf.DUMMYFUNCTION("B83/sumproduct(len(filter(Dictionary!A:A,Dictionary!B:B=""root"")))"),0.0659759066225579)</f>
        <v>0.06597590662</v>
      </c>
      <c r="D83" s="27">
        <f>countifs(Dictionary!A:A,"*"&amp;A83,Dictionary!B:B,"root")</f>
        <v>359</v>
      </c>
      <c r="E83" s="35">
        <f>D83/(countif(Dictionary!B:B,"root")-1)</f>
        <v>0.1237077877</v>
      </c>
      <c r="F83" s="27">
        <f>countifs(Dictionary!A:A,"*"&amp;A83&amp;"*",Dictionary!B:B,"root")</f>
        <v>932</v>
      </c>
      <c r="G83" s="35">
        <f>F83/(countif(Dictionary!B:B,"root")-1)</f>
        <v>0.3211578222</v>
      </c>
      <c r="H83" s="27">
        <f>countifs(Dictionary!A:A,"*"&amp;A83&amp;"*"&amp;A83&amp;"*",Dictionary!B:B,"root")</f>
        <v>118</v>
      </c>
      <c r="I83" s="35">
        <f>H83/(countif(Dictionary!B:B,"root")-1)</f>
        <v>0.04066161268</v>
      </c>
      <c r="J83" s="28">
        <f>countifs(Dictionary!A:A,A83&amp;"*",Dictionary!B:B,"root")</f>
        <v>26</v>
      </c>
      <c r="K83" s="35">
        <f>J83/(countif(Dictionary!B:B,"root")-1)</f>
        <v>0.008959338387</v>
      </c>
    </row>
    <row r="84">
      <c r="A84" s="28" t="s">
        <v>32763</v>
      </c>
      <c r="B84" s="44">
        <f>IFERROR(__xludf.DUMMYFUNCTION("sumproduct(len(filter(Dictionary!A:A,Dictionary!B:B=""root""))-len(substitute(lower(filter(Dictionary!A:A,Dictionary!B:B=""root"")),A84,"""")))"),114.0)</f>
        <v>114</v>
      </c>
      <c r="C84" s="35">
        <f>IFERROR(__xludf.DUMMYFUNCTION("B84/sumproduct(len(filter(Dictionary!A:A,Dictionary!B:B=""root"")))"),0.0071156606953373695)</f>
        <v>0.007115660695</v>
      </c>
      <c r="D84" s="27">
        <f>countifs(Dictionary!A:A,"*"&amp;A84,Dictionary!B:B,"root")</f>
        <v>0</v>
      </c>
      <c r="E84" s="35">
        <f>D84/(countif(Dictionary!B:B,"root")-1)</f>
        <v>0</v>
      </c>
      <c r="F84" s="27">
        <f>countifs(Dictionary!A:A,"*"&amp;A84&amp;"*",Dictionary!B:B,"root")</f>
        <v>112</v>
      </c>
      <c r="G84" s="35">
        <f>F84/(countif(Dictionary!B:B,"root")-1)</f>
        <v>0.03859407305</v>
      </c>
      <c r="H84" s="27">
        <f>countifs(Dictionary!A:A,"*"&amp;A84&amp;"*"&amp;A84&amp;"*",Dictionary!B:B,"root")</f>
        <v>2</v>
      </c>
      <c r="I84" s="35">
        <f>H84/(countif(Dictionary!B:B,"root")-1)</f>
        <v>0.0006891798759</v>
      </c>
      <c r="J84" s="28">
        <f>countifs(Dictionary!A:A,A84&amp;"*",Dictionary!B:B,"root")</f>
        <v>46</v>
      </c>
      <c r="K84" s="35">
        <f>J84/(countif(Dictionary!B:B,"root")-1)</f>
        <v>0.01585113715</v>
      </c>
    </row>
    <row r="85">
      <c r="A85" s="28" t="s">
        <v>32764</v>
      </c>
      <c r="B85" s="44">
        <f>IFERROR(__xludf.DUMMYFUNCTION("sumproduct(len(filter(Dictionary!A:A,Dictionary!B:B=""root""))-len(substitute(lower(filter(Dictionary!A:A,Dictionary!B:B=""root"")),A85,"""")))"),181.0)</f>
        <v>181</v>
      </c>
      <c r="C85" s="35">
        <f>IFERROR(__xludf.DUMMYFUNCTION("B85/sumproduct(len(filter(Dictionary!A:A,Dictionary!B:B=""root"")))"),0.011297671805754946)</f>
        <v>0.01129767181</v>
      </c>
      <c r="D85" s="27">
        <f>countifs(Dictionary!A:A,"*"&amp;A85,Dictionary!B:B,"root")</f>
        <v>11</v>
      </c>
      <c r="E85" s="35">
        <f>D85/(countif(Dictionary!B:B,"root")-1)</f>
        <v>0.003790489318</v>
      </c>
      <c r="F85" s="27">
        <f>countifs(Dictionary!A:A,"*"&amp;A85&amp;"*",Dictionary!B:B,"root")</f>
        <v>179</v>
      </c>
      <c r="G85" s="35">
        <f>F85/(countif(Dictionary!B:B,"root")-1)</f>
        <v>0.0616815989</v>
      </c>
      <c r="H85" s="27">
        <f>countifs(Dictionary!A:A,"*"&amp;A85&amp;"*"&amp;A85&amp;"*",Dictionary!B:B,"root")</f>
        <v>2</v>
      </c>
      <c r="I85" s="35">
        <f>H85/(countif(Dictionary!B:B,"root")-1)</f>
        <v>0.0006891798759</v>
      </c>
      <c r="J85" s="28">
        <f>countifs(Dictionary!A:A,A85&amp;"*",Dictionary!B:B,"root")</f>
        <v>38</v>
      </c>
      <c r="K85" s="35">
        <f>J85/(countif(Dictionary!B:B,"root")-1)</f>
        <v>0.01309441764</v>
      </c>
    </row>
    <row r="86">
      <c r="A86" s="28" t="s">
        <v>32765</v>
      </c>
      <c r="B86" s="44">
        <f>IFERROR(__xludf.DUMMYFUNCTION("sumproduct(len(filter(Dictionary!A:A,Dictionary!B:B=""root""))-len(substitute(lower(filter(Dictionary!A:A,Dictionary!B:B=""root"")),A86,"""")))"),190.0)</f>
        <v>190</v>
      </c>
      <c r="C86" s="35">
        <f>IFERROR(__xludf.DUMMYFUNCTION("B86/sumproduct(len(filter(Dictionary!A:A,Dictionary!B:B=""root"")))"),0.011859434492228949)</f>
        <v>0.01185943449</v>
      </c>
      <c r="D86" s="27">
        <f>countifs(Dictionary!A:A,"*"&amp;A86,Dictionary!B:B,"root")</f>
        <v>22</v>
      </c>
      <c r="E86" s="35">
        <f>D86/(countif(Dictionary!B:B,"root")-1)</f>
        <v>0.007580978635</v>
      </c>
      <c r="F86" s="27">
        <f>countifs(Dictionary!A:A,"*"&amp;A86&amp;"*",Dictionary!B:B,"root")</f>
        <v>184</v>
      </c>
      <c r="G86" s="35">
        <f>F86/(countif(Dictionary!B:B,"root")-1)</f>
        <v>0.06340454859</v>
      </c>
      <c r="H86" s="27">
        <f>countifs(Dictionary!A:A,"*"&amp;A86&amp;"*"&amp;A86&amp;"*",Dictionary!B:B,"root")</f>
        <v>6</v>
      </c>
      <c r="I86" s="35">
        <f>H86/(countif(Dictionary!B:B,"root")-1)</f>
        <v>0.002067539628</v>
      </c>
      <c r="J86" s="28">
        <f>countifs(Dictionary!A:A,A86&amp;"*",Dictionary!B:B,"root")</f>
        <v>75</v>
      </c>
      <c r="K86" s="35">
        <f>J86/(countif(Dictionary!B:B,"root")-1)</f>
        <v>0.02584424535</v>
      </c>
    </row>
    <row r="87">
      <c r="A87" s="28" t="s">
        <v>32766</v>
      </c>
      <c r="B87" s="44">
        <f>IFERROR(__xludf.DUMMYFUNCTION("sumproduct(len(filter(Dictionary!A:A,Dictionary!B:B=""root""))-len(substitute(lower(filter(Dictionary!A:A,Dictionary!B:B=""root"")),A87,"""")))"),385.0)</f>
        <v>385</v>
      </c>
      <c r="C87" s="35">
        <f>IFERROR(__xludf.DUMMYFUNCTION("B87/sumproduct(len(filter(Dictionary!A:A,Dictionary!B:B=""root"")))"),0.024030959365832345)</f>
        <v>0.02403095937</v>
      </c>
      <c r="D87" s="27">
        <f>countifs(Dictionary!A:A,"*"&amp;A87,Dictionary!B:B,"root")</f>
        <v>50</v>
      </c>
      <c r="E87" s="35">
        <f>D87/(countif(Dictionary!B:B,"root")-1)</f>
        <v>0.0172294969</v>
      </c>
      <c r="F87" s="27">
        <f>countifs(Dictionary!A:A,"*"&amp;A87&amp;"*",Dictionary!B:B,"root")</f>
        <v>374</v>
      </c>
      <c r="G87" s="35">
        <f>F87/(countif(Dictionary!B:B,"root")-1)</f>
        <v>0.1288766368</v>
      </c>
      <c r="H87" s="27">
        <f>countifs(Dictionary!A:A,"*"&amp;A87&amp;"*"&amp;A87&amp;"*",Dictionary!B:B,"root")</f>
        <v>10</v>
      </c>
      <c r="I87" s="35">
        <f>H87/(countif(Dictionary!B:B,"root")-1)</f>
        <v>0.00344589938</v>
      </c>
      <c r="J87" s="28">
        <f>countifs(Dictionary!A:A,A87&amp;"*",Dictionary!B:B,"root")</f>
        <v>38</v>
      </c>
      <c r="K87" s="35">
        <f>J87/(countif(Dictionary!B:B,"root")-1)</f>
        <v>0.01309441764</v>
      </c>
    </row>
    <row r="88">
      <c r="A88" s="28" t="s">
        <v>32767</v>
      </c>
      <c r="B88" s="44">
        <f>IFERROR(__xludf.DUMMYFUNCTION("sumproduct(len(filter(Dictionary!A:A,Dictionary!B:B=""root""))-len(substitute(lower(filter(Dictionary!A:A,Dictionary!B:B=""root"")),A88,"""")))"),90.0)</f>
        <v>90</v>
      </c>
      <c r="C88" s="35">
        <f>IFERROR(__xludf.DUMMYFUNCTION("B88/sumproduct(len(filter(Dictionary!A:A,Dictionary!B:B=""root"")))"),0.005617626864740028)</f>
        <v>0.005617626865</v>
      </c>
      <c r="D88" s="27">
        <f>countifs(Dictionary!A:A,"*"&amp;A88,Dictionary!B:B,"root")</f>
        <v>0</v>
      </c>
      <c r="E88" s="35">
        <f>D88/(countif(Dictionary!B:B,"root")-1)</f>
        <v>0</v>
      </c>
      <c r="F88" s="27">
        <f>countifs(Dictionary!A:A,"*"&amp;A88&amp;"*",Dictionary!B:B,"root")</f>
        <v>89</v>
      </c>
      <c r="G88" s="35">
        <f>F88/(countif(Dictionary!B:B,"root")-1)</f>
        <v>0.03066850448</v>
      </c>
      <c r="H88" s="27">
        <f>countifs(Dictionary!A:A,"*"&amp;A88&amp;"*"&amp;A88&amp;"*",Dictionary!B:B,"root")</f>
        <v>1</v>
      </c>
      <c r="I88" s="35">
        <f>H88/(countif(Dictionary!B:B,"root")-1)</f>
        <v>0.000344589938</v>
      </c>
      <c r="J88" s="28">
        <f>countifs(Dictionary!A:A,A88&amp;"*",Dictionary!B:B,"root")</f>
        <v>26</v>
      </c>
      <c r="K88" s="35">
        <f>J88/(countif(Dictionary!B:B,"root")-1)</f>
        <v>0.008959338387</v>
      </c>
    </row>
    <row r="90">
      <c r="A90" s="38" t="s">
        <v>32747</v>
      </c>
      <c r="B90" s="38" t="s">
        <v>32748</v>
      </c>
      <c r="C90" s="38" t="s">
        <v>32721</v>
      </c>
    </row>
    <row r="91">
      <c r="A91" s="27" t="str">
        <f t="array" ref="A91:C115">sort(A64:C88,2,0)</f>
        <v>a</v>
      </c>
      <c r="B91" s="27">
        <v>2246.0</v>
      </c>
      <c r="C91" s="35">
        <v>0.14019099931340115</v>
      </c>
    </row>
    <row r="92">
      <c r="A92" s="27" t="s">
        <v>32757</v>
      </c>
      <c r="B92" s="27">
        <v>1340.0</v>
      </c>
      <c r="C92" s="35">
        <v>0.08364022220835154</v>
      </c>
    </row>
    <row r="93">
      <c r="A93" s="27" t="s">
        <v>7390</v>
      </c>
      <c r="B93" s="27">
        <v>1240.0</v>
      </c>
      <c r="C93" s="35">
        <v>0.07739841458086262</v>
      </c>
    </row>
    <row r="94">
      <c r="A94" s="27" t="s">
        <v>21980</v>
      </c>
      <c r="B94" s="27">
        <v>1095.0</v>
      </c>
      <c r="C94" s="35">
        <v>0.06834779352100369</v>
      </c>
    </row>
    <row r="95">
      <c r="A95" s="27" t="s">
        <v>29384</v>
      </c>
      <c r="B95" s="27">
        <v>1057.0</v>
      </c>
      <c r="C95" s="35">
        <v>0.0659759066225579</v>
      </c>
    </row>
    <row r="96">
      <c r="A96" s="27" t="s">
        <v>32760</v>
      </c>
      <c r="B96" s="27">
        <v>1056.0</v>
      </c>
      <c r="C96" s="35">
        <v>0.065913488546283</v>
      </c>
    </row>
    <row r="97">
      <c r="A97" s="27" t="s">
        <v>32761</v>
      </c>
      <c r="B97" s="27">
        <v>982.0</v>
      </c>
      <c r="C97" s="35">
        <v>0.061294550901941205</v>
      </c>
    </row>
    <row r="98">
      <c r="A98" s="27" t="s">
        <v>476</v>
      </c>
      <c r="B98" s="27">
        <v>822.0</v>
      </c>
      <c r="C98" s="35">
        <v>0.051307658697958926</v>
      </c>
    </row>
    <row r="99">
      <c r="A99" s="27" t="s">
        <v>32759</v>
      </c>
      <c r="B99" s="27">
        <v>752.0</v>
      </c>
      <c r="C99" s="35">
        <v>0.04693839335871668</v>
      </c>
    </row>
    <row r="100">
      <c r="A100" s="27" t="s">
        <v>32762</v>
      </c>
      <c r="B100" s="27">
        <v>734.0</v>
      </c>
      <c r="C100" s="35">
        <v>0.04581486798576868</v>
      </c>
    </row>
    <row r="101">
      <c r="A101" s="27" t="s">
        <v>989</v>
      </c>
      <c r="B101" s="27">
        <v>732.0</v>
      </c>
      <c r="C101" s="35">
        <v>0.0456900318332189</v>
      </c>
    </row>
    <row r="102">
      <c r="A102" s="27" t="s">
        <v>1031</v>
      </c>
      <c r="B102" s="27">
        <v>696.0</v>
      </c>
      <c r="C102" s="35">
        <v>0.04344298108732289</v>
      </c>
    </row>
    <row r="103">
      <c r="A103" s="27" t="s">
        <v>1010</v>
      </c>
      <c r="B103" s="27">
        <v>409.0</v>
      </c>
      <c r="C103" s="35">
        <v>0.025528993196429685</v>
      </c>
    </row>
    <row r="104">
      <c r="A104" s="27" t="s">
        <v>101</v>
      </c>
      <c r="B104" s="27">
        <v>400.0</v>
      </c>
      <c r="C104" s="35">
        <v>0.024967230509955682</v>
      </c>
    </row>
    <row r="105">
      <c r="A105" s="27" t="s">
        <v>32766</v>
      </c>
      <c r="B105" s="27">
        <v>385.0</v>
      </c>
      <c r="C105" s="35">
        <v>0.024030959365832345</v>
      </c>
    </row>
    <row r="106">
      <c r="A106" s="27" t="s">
        <v>1455</v>
      </c>
      <c r="B106" s="27">
        <v>373.0</v>
      </c>
      <c r="C106" s="35">
        <v>0.023281942450533676</v>
      </c>
    </row>
    <row r="107">
      <c r="A107" s="27" t="s">
        <v>32755</v>
      </c>
      <c r="B107" s="27">
        <v>296.0</v>
      </c>
      <c r="C107" s="35">
        <v>0.018475750577367205</v>
      </c>
    </row>
    <row r="108">
      <c r="A108" s="27" t="s">
        <v>32754</v>
      </c>
      <c r="B108" s="27">
        <v>250.0</v>
      </c>
      <c r="C108" s="35">
        <v>0.015604519068722301</v>
      </c>
    </row>
    <row r="109">
      <c r="A109" s="27" t="s">
        <v>32756</v>
      </c>
      <c r="B109" s="27">
        <v>229.0</v>
      </c>
      <c r="C109" s="35">
        <v>0.014293739466949628</v>
      </c>
    </row>
    <row r="110">
      <c r="A110" s="27" t="s">
        <v>32758</v>
      </c>
      <c r="B110" s="27">
        <v>191.0</v>
      </c>
      <c r="C110" s="35">
        <v>0.011921852568503838</v>
      </c>
    </row>
    <row r="111">
      <c r="A111" s="27" t="s">
        <v>32765</v>
      </c>
      <c r="B111" s="27">
        <v>190.0</v>
      </c>
      <c r="C111" s="35">
        <v>0.011859434492228949</v>
      </c>
    </row>
    <row r="112">
      <c r="A112" s="27" t="s">
        <v>32764</v>
      </c>
      <c r="B112" s="27">
        <v>181.0</v>
      </c>
      <c r="C112" s="35">
        <v>0.011297671805754946</v>
      </c>
    </row>
    <row r="113">
      <c r="A113" s="27" t="s">
        <v>32753</v>
      </c>
      <c r="B113" s="27">
        <v>157.0</v>
      </c>
      <c r="C113" s="35">
        <v>0.009799637975157606</v>
      </c>
    </row>
    <row r="114">
      <c r="A114" s="27" t="s">
        <v>32763</v>
      </c>
      <c r="B114" s="27">
        <v>114.0</v>
      </c>
      <c r="C114" s="35">
        <v>0.0071156606953373695</v>
      </c>
    </row>
    <row r="115">
      <c r="A115" s="27" t="s">
        <v>32767</v>
      </c>
      <c r="B115" s="27">
        <v>90.0</v>
      </c>
      <c r="C115" s="35">
        <v>0.005617626864740028</v>
      </c>
    </row>
    <row r="117">
      <c r="A117" s="28" t="s">
        <v>32768</v>
      </c>
      <c r="B117" s="28" t="s">
        <v>32716</v>
      </c>
      <c r="C117" s="28" t="s">
        <v>32721</v>
      </c>
    </row>
    <row r="118">
      <c r="A118" s="28">
        <v>1.0</v>
      </c>
      <c r="B118" s="38">
        <f>sumproduct(len(Dictionary!A:A)=A118,Dictionary!B:B="root")</f>
        <v>4</v>
      </c>
      <c r="C118" s="45">
        <f>B118/(countif(Dictionary!B:B,"root")-1)</f>
        <v>0.001378359752</v>
      </c>
    </row>
    <row r="119">
      <c r="A119" s="28">
        <v>2.0</v>
      </c>
      <c r="B119" s="38">
        <f>sumproduct(len(Dictionary!A:A)=A119,Dictionary!B:B="root")</f>
        <v>33</v>
      </c>
      <c r="C119" s="45">
        <f>B119/(countif(Dictionary!B:B,"root")-1)</f>
        <v>0.01137146795</v>
      </c>
    </row>
    <row r="120">
      <c r="A120" s="28">
        <v>3.0</v>
      </c>
      <c r="B120" s="38">
        <f>sumproduct(len(Dictionary!A:A)=A120,Dictionary!B:B="root")</f>
        <v>162</v>
      </c>
      <c r="C120" s="45">
        <f>B120/(countif(Dictionary!B:B,"root")-1)</f>
        <v>0.05582356995</v>
      </c>
    </row>
    <row r="121">
      <c r="A121" s="28">
        <v>4.0</v>
      </c>
      <c r="B121" s="38">
        <f>sumproduct(len(Dictionary!A:A)=A121,Dictionary!B:B="root")</f>
        <v>543</v>
      </c>
      <c r="C121" s="45">
        <f>B121/(countif(Dictionary!B:B,"root")-1)</f>
        <v>0.1871123363</v>
      </c>
    </row>
    <row r="122">
      <c r="A122" s="28">
        <v>5.0</v>
      </c>
      <c r="B122" s="38">
        <f>sumproduct(len(Dictionary!A:A)=A122,Dictionary!B:B="root")</f>
        <v>782</v>
      </c>
      <c r="C122" s="45">
        <f>B122/(countif(Dictionary!B:B,"root")-1)</f>
        <v>0.2694693315</v>
      </c>
    </row>
    <row r="123">
      <c r="A123" s="28">
        <v>6.0</v>
      </c>
      <c r="B123" s="38">
        <f>sumproduct(len(Dictionary!A:A)=A123,Dictionary!B:B="root")</f>
        <v>693</v>
      </c>
      <c r="C123" s="45">
        <f>B123/(countif(Dictionary!B:B,"root")-1)</f>
        <v>0.238800827</v>
      </c>
    </row>
    <row r="124">
      <c r="A124" s="28">
        <v>7.0</v>
      </c>
      <c r="B124" s="38">
        <f>sumproduct(len(Dictionary!A:A)=A124,Dictionary!B:B="root")</f>
        <v>400</v>
      </c>
      <c r="C124" s="45">
        <f>B124/(countif(Dictionary!B:B,"root")-1)</f>
        <v>0.1378359752</v>
      </c>
    </row>
    <row r="125">
      <c r="A125" s="28">
        <v>8.0</v>
      </c>
      <c r="B125" s="38">
        <f>sumproduct(len(Dictionary!A:A)=A125,Dictionary!B:B="root")</f>
        <v>194</v>
      </c>
      <c r="C125" s="45">
        <f>B125/(countif(Dictionary!B:B,"root")-1)</f>
        <v>0.06685044797</v>
      </c>
    </row>
    <row r="126">
      <c r="A126" s="28">
        <v>9.0</v>
      </c>
      <c r="B126" s="38">
        <f>sumproduct(len(Dictionary!A:A)=A126,Dictionary!B:B="root")</f>
        <v>63</v>
      </c>
      <c r="C126" s="45">
        <f>B126/(countif(Dictionary!B:B,"root")-1)</f>
        <v>0.02170916609</v>
      </c>
    </row>
    <row r="127">
      <c r="A127" s="28">
        <v>10.0</v>
      </c>
      <c r="B127" s="38">
        <f>sumproduct(len(Dictionary!A:A)=A127,Dictionary!B:B="root")</f>
        <v>17</v>
      </c>
      <c r="C127" s="45">
        <f>B127/(countif(Dictionary!B:B,"root")-1)</f>
        <v>0.005858028946</v>
      </c>
    </row>
    <row r="128">
      <c r="A128" s="28">
        <v>11.0</v>
      </c>
      <c r="B128" s="38">
        <f>sumproduct(len(Dictionary!A:A)=A128,Dictionary!B:B="root")</f>
        <v>8</v>
      </c>
      <c r="C128" s="45">
        <f>B128/(countif(Dictionary!B:B,"root")-1)</f>
        <v>0.002756719504</v>
      </c>
    </row>
    <row r="129">
      <c r="A129" s="28">
        <v>12.0</v>
      </c>
      <c r="B129" s="38">
        <f>sumproduct(len(Dictionary!A:A)=A129,Dictionary!B:B="root")</f>
        <v>4</v>
      </c>
      <c r="C129" s="45">
        <f>B129/(countif(Dictionary!B:B,"root")-1)</f>
        <v>0.001378359752</v>
      </c>
    </row>
    <row r="131">
      <c r="A131" s="28" t="s">
        <v>32769</v>
      </c>
      <c r="B131" s="28" t="s">
        <v>32770</v>
      </c>
      <c r="C131" s="28" t="s">
        <v>32721</v>
      </c>
    </row>
    <row r="132">
      <c r="A132" s="28">
        <v>3500.0</v>
      </c>
      <c r="B132" s="27">
        <f>A132-COUNTA(Dictionary!A:A)-1</f>
        <v>-3095</v>
      </c>
      <c r="C132" s="30">
        <f>(COUNTA(Dictionary!A:A)-1)/A132</f>
        <v>1.883714286</v>
      </c>
    </row>
    <row r="133">
      <c r="A133" s="28">
        <v>4000.0</v>
      </c>
      <c r="B133" s="27">
        <f>A133-COUNTA(Dictionary!A:A)-1</f>
        <v>-2595</v>
      </c>
      <c r="C133" s="30">
        <f>(COUNTA(Dictionary!A:A)-1)/A133</f>
        <v>1.64825</v>
      </c>
    </row>
    <row r="134">
      <c r="A134" s="28">
        <v>5000.0</v>
      </c>
      <c r="B134" s="27">
        <f>A134-COUNTA(Dictionary!A:A)-1</f>
        <v>-1595</v>
      </c>
      <c r="C134" s="30">
        <f>(COUNTA(Dictionary!A:A)-1)/A134</f>
        <v>1.3186</v>
      </c>
    </row>
    <row r="135">
      <c r="A135" s="28">
        <v>10000.0</v>
      </c>
      <c r="B135" s="27">
        <f>A135-COUNTA(Dictionary!A:A)-1</f>
        <v>3405</v>
      </c>
      <c r="C135" s="30">
        <f>(COUNTA(Dictionary!A:A)-1)/A135</f>
        <v>0.6593</v>
      </c>
    </row>
    <row r="137">
      <c r="A137" s="46" t="s">
        <v>59</v>
      </c>
      <c r="B137" s="46" t="s">
        <v>32716</v>
      </c>
      <c r="C137" s="28" t="s">
        <v>32771</v>
      </c>
      <c r="D137" s="33" t="s">
        <v>32772</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223</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1712</v>
      </c>
      <c r="B171" s="28" t="s">
        <v>32773</v>
      </c>
    </row>
    <row r="173">
      <c r="A173" s="28" t="s">
        <v>32716</v>
      </c>
      <c r="B173" s="28" t="s">
        <v>32774</v>
      </c>
    </row>
    <row r="174">
      <c r="A174" s="28" t="s">
        <v>17287</v>
      </c>
      <c r="B174" s="28">
        <f t="shared" ref="B174:B176" si="2">COUNTIF(#REF!, A174)</f>
        <v>0</v>
      </c>
    </row>
    <row r="175">
      <c r="A175" s="28" t="s">
        <v>25004</v>
      </c>
      <c r="B175" s="28">
        <f t="shared" si="2"/>
        <v>0</v>
      </c>
    </row>
    <row r="176">
      <c r="A176" s="28" t="s">
        <v>11108</v>
      </c>
      <c r="B176" s="28">
        <f t="shared" si="2"/>
        <v>0</v>
      </c>
    </row>
    <row r="177">
      <c r="A177" s="28" t="s">
        <v>32775</v>
      </c>
      <c r="B177" s="28">
        <f>A2-B174-B175-B176</f>
        <v>6593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